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5.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6.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7.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8.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K:\Dropbox\Dropbox\0119 Programming\017 Fatigue Curves\"/>
    </mc:Choice>
  </mc:AlternateContent>
  <bookViews>
    <workbookView xWindow="-15" yWindow="-15" windowWidth="10770" windowHeight="10950" tabRatio="741"/>
  </bookViews>
  <sheets>
    <sheet name="Instructions &amp; Master Rev Hist" sheetId="6" r:id="rId1"/>
    <sheet name="Cover" sheetId="16" r:id="rId2"/>
    <sheet name="Input-Output" sheetId="15" r:id="rId3"/>
    <sheet name="Logy-Logx Single Curve (MPa)" sheetId="675" r:id="rId4"/>
    <sheet name="Single Curve w &amp; wo fat limit" sheetId="684" r:id="rId5"/>
    <sheet name="Logy-Logx Plot (MPa)" sheetId="170" r:id="rId6"/>
    <sheet name="y-Logx Plot (MPa)" sheetId="334" r:id="rId7"/>
    <sheet name="Logy-Logx Plot (ksi)" sheetId="309" r:id="rId8"/>
    <sheet name="y-Logx Plot (ksi)" sheetId="335" r:id="rId9"/>
    <sheet name="Log-Log,SCF, thk (MPa)" sheetId="539" r:id="rId10"/>
    <sheet name="Log-Log,SCF, thk (ksi)" sheetId="614" r:id="rId11"/>
    <sheet name="ksi-MPa Converter" sheetId="11" r:id="rId12"/>
    <sheet name="Raw Data" sheetId="14" r:id="rId13"/>
    <sheet name="Processed Data" sheetId="7" r:id="rId14"/>
    <sheet name="Plot Data" sheetId="145" r:id="rId15"/>
    <sheet name="Basic plot" sheetId="476" r:id="rId16"/>
  </sheets>
  <definedNames>
    <definedName name="m_to_ft">#REF!</definedName>
    <definedName name="_xlnm.Print_Area" localSheetId="1">Cover!$A$1:$K$147</definedName>
    <definedName name="_xlnm.Print_Area" localSheetId="0">'Instructions &amp; Master Rev Hist'!$A$1:$J$70</definedName>
    <definedName name="_xlnm.Print_Area" localSheetId="14">'Plot Data'!$A$1:$L$26</definedName>
    <definedName name="_xlnm.Print_Area" localSheetId="13">'Processed Data'!$A$4:$W$122</definedName>
    <definedName name="_xlnm.Print_Titles" localSheetId="1">Cover!$1:$6</definedName>
    <definedName name="_xlnm.Print_Titles" localSheetId="13">'Processed Data'!#REF!</definedName>
  </definedNames>
  <calcPr calcId="152511"/>
</workbook>
</file>

<file path=xl/calcChain.xml><?xml version="1.0" encoding="utf-8"?>
<calcChain xmlns="http://schemas.openxmlformats.org/spreadsheetml/2006/main">
  <c r="A6" i="145" l="1"/>
  <c r="T35" i="7" l="1"/>
  <c r="AH35" i="7" s="1"/>
  <c r="T36" i="7"/>
  <c r="AH36" i="7" s="1"/>
  <c r="T37" i="7"/>
  <c r="AH37" i="7" s="1"/>
  <c r="T38" i="7"/>
  <c r="AH38" i="7" s="1"/>
  <c r="T39" i="7"/>
  <c r="AH39" i="7" s="1"/>
  <c r="T40" i="7"/>
  <c r="AH40" i="7" s="1"/>
  <c r="T41" i="7"/>
  <c r="AH41" i="7" s="1"/>
  <c r="T42" i="7"/>
  <c r="AH42" i="7" s="1"/>
  <c r="T43" i="7"/>
  <c r="AH43" i="7" s="1"/>
  <c r="T44" i="7"/>
  <c r="AH44" i="7" s="1"/>
  <c r="T45" i="7"/>
  <c r="AH45" i="7" s="1"/>
  <c r="T46" i="7"/>
  <c r="AH46" i="7" s="1"/>
  <c r="T47" i="7"/>
  <c r="AH47" i="7" s="1"/>
  <c r="T48" i="7"/>
  <c r="AH48" i="7" s="1"/>
  <c r="T49" i="7"/>
  <c r="AH49" i="7" s="1"/>
  <c r="U35" i="7"/>
  <c r="AG35" i="7" s="1"/>
  <c r="U36" i="7"/>
  <c r="AG36" i="7" s="1"/>
  <c r="U37" i="7"/>
  <c r="AG37" i="7" s="1"/>
  <c r="U38" i="7"/>
  <c r="AG38" i="7" s="1"/>
  <c r="U39" i="7"/>
  <c r="AG39" i="7" s="1"/>
  <c r="U40" i="7"/>
  <c r="AG40" i="7" s="1"/>
  <c r="U41" i="7"/>
  <c r="AG41" i="7" s="1"/>
  <c r="U42" i="7"/>
  <c r="AG42" i="7" s="1"/>
  <c r="U43" i="7"/>
  <c r="AG43" i="7" s="1"/>
  <c r="U44" i="7"/>
  <c r="AG44" i="7" s="1"/>
  <c r="U45" i="7"/>
  <c r="AG45" i="7" s="1"/>
  <c r="U46" i="7"/>
  <c r="AG46" i="7" s="1"/>
  <c r="U47" i="7"/>
  <c r="AG47" i="7" s="1"/>
  <c r="U48" i="7"/>
  <c r="AG48" i="7" s="1"/>
  <c r="U49" i="7"/>
  <c r="AG49" i="7" s="1"/>
  <c r="V35" i="7"/>
  <c r="V36" i="7"/>
  <c r="V37" i="7"/>
  <c r="V38" i="7"/>
  <c r="V39" i="7"/>
  <c r="V40" i="7"/>
  <c r="V41" i="7"/>
  <c r="V42" i="7"/>
  <c r="V43" i="7"/>
  <c r="V44" i="7"/>
  <c r="V45" i="7"/>
  <c r="V46" i="7"/>
  <c r="V47" i="7"/>
  <c r="V48" i="7"/>
  <c r="V49" i="7"/>
  <c r="W35" i="7"/>
  <c r="W36" i="7"/>
  <c r="W37" i="7"/>
  <c r="W38" i="7"/>
  <c r="W39" i="7"/>
  <c r="W40" i="7"/>
  <c r="W41" i="7"/>
  <c r="W42" i="7"/>
  <c r="W43" i="7"/>
  <c r="W44" i="7"/>
  <c r="W45" i="7"/>
  <c r="W46" i="7"/>
  <c r="W47" i="7"/>
  <c r="W48" i="7"/>
  <c r="W49" i="7"/>
  <c r="I35" i="7"/>
  <c r="AA35" i="7" s="1"/>
  <c r="J35" i="7"/>
  <c r="L36" i="7"/>
  <c r="AD36" i="7" s="1"/>
  <c r="M36" i="7"/>
  <c r="AC36" i="7" s="1"/>
  <c r="N36" i="7"/>
  <c r="O36" i="7"/>
  <c r="P36" i="7"/>
  <c r="AF36" i="7" s="1"/>
  <c r="R36" i="7"/>
  <c r="S36" i="7"/>
  <c r="I37" i="7"/>
  <c r="AA37" i="7" s="1"/>
  <c r="J37" i="7"/>
  <c r="L37" i="7"/>
  <c r="AD37" i="7" s="1"/>
  <c r="N37" i="7"/>
  <c r="P37" i="7"/>
  <c r="AF37" i="7" s="1"/>
  <c r="Q37" i="7"/>
  <c r="AE37" i="7" s="1"/>
  <c r="R37" i="7"/>
  <c r="S37" i="7"/>
  <c r="I38" i="7"/>
  <c r="AA38" i="7" s="1"/>
  <c r="J38" i="7"/>
  <c r="K38" i="7"/>
  <c r="M40" i="7"/>
  <c r="AC40" i="7" s="1"/>
  <c r="O40" i="7"/>
  <c r="P40" i="7"/>
  <c r="AF40" i="7" s="1"/>
  <c r="Q40" i="7"/>
  <c r="AE40" i="7" s="1"/>
  <c r="R40" i="7"/>
  <c r="S40" i="7"/>
  <c r="I41" i="7"/>
  <c r="AA41" i="7" s="1"/>
  <c r="J41" i="7"/>
  <c r="J42" i="7"/>
  <c r="K42" i="7"/>
  <c r="L42" i="7"/>
  <c r="AD42" i="7" s="1"/>
  <c r="M42" i="7"/>
  <c r="AC42" i="7" s="1"/>
  <c r="N42" i="7"/>
  <c r="R42" i="7"/>
  <c r="S42" i="7"/>
  <c r="I43" i="7"/>
  <c r="AA43" i="7" s="1"/>
  <c r="J43" i="7"/>
  <c r="L43" i="7"/>
  <c r="AD43" i="7" s="1"/>
  <c r="M43" i="7"/>
  <c r="AC43" i="7" s="1"/>
  <c r="N43" i="7"/>
  <c r="O43" i="7"/>
  <c r="P43" i="7"/>
  <c r="AF43" i="7" s="1"/>
  <c r="Q43" i="7"/>
  <c r="AE43" i="7" s="1"/>
  <c r="R43" i="7"/>
  <c r="S43" i="7"/>
  <c r="I45" i="7"/>
  <c r="AA45" i="7" s="1"/>
  <c r="J45" i="7"/>
  <c r="K45" i="7"/>
  <c r="L45" i="7"/>
  <c r="AD45" i="7" s="1"/>
  <c r="M45" i="7"/>
  <c r="AC45" i="7" s="1"/>
  <c r="O45" i="7"/>
  <c r="P45" i="7"/>
  <c r="AF45" i="7" s="1"/>
  <c r="Q45" i="7"/>
  <c r="AE45" i="7" s="1"/>
  <c r="R45" i="7"/>
  <c r="N46" i="7"/>
  <c r="O46" i="7"/>
  <c r="P46" i="7"/>
  <c r="AF46" i="7" s="1"/>
  <c r="H45" i="7"/>
  <c r="AB45" i="7" s="1"/>
  <c r="G35" i="7"/>
  <c r="G36" i="7"/>
  <c r="G37" i="7"/>
  <c r="G38" i="7"/>
  <c r="G39" i="7"/>
  <c r="G40" i="7"/>
  <c r="G41" i="7"/>
  <c r="G42" i="7"/>
  <c r="G43" i="7"/>
  <c r="G44" i="7"/>
  <c r="G45" i="7"/>
  <c r="G46" i="7"/>
  <c r="G47" i="7"/>
  <c r="G48" i="7"/>
  <c r="G49" i="7"/>
  <c r="F35" i="7"/>
  <c r="F36" i="7"/>
  <c r="F37" i="7"/>
  <c r="F38" i="7"/>
  <c r="F39" i="7"/>
  <c r="F40" i="7"/>
  <c r="F41" i="7"/>
  <c r="F42" i="7"/>
  <c r="F43" i="7"/>
  <c r="F44" i="7"/>
  <c r="F45" i="7"/>
  <c r="F46" i="7"/>
  <c r="F47" i="7"/>
  <c r="F48" i="7"/>
  <c r="F49" i="7"/>
  <c r="E35" i="7"/>
  <c r="AJ35" i="7" s="1"/>
  <c r="E36" i="7"/>
  <c r="E37" i="7"/>
  <c r="K37" i="7" s="1"/>
  <c r="E38" i="7"/>
  <c r="E39" i="7"/>
  <c r="AJ39" i="7" s="1"/>
  <c r="E40" i="7"/>
  <c r="AJ40" i="7" s="1"/>
  <c r="E41" i="7"/>
  <c r="E42" i="7"/>
  <c r="E43" i="7"/>
  <c r="E44" i="7"/>
  <c r="Q44" i="7" s="1"/>
  <c r="AE44" i="7" s="1"/>
  <c r="E45" i="7"/>
  <c r="E46" i="7"/>
  <c r="I46" i="7" s="1"/>
  <c r="AA46" i="7" s="1"/>
  <c r="E47" i="7"/>
  <c r="S47" i="7" s="1"/>
  <c r="E48" i="7"/>
  <c r="AJ48" i="7" s="1"/>
  <c r="E49" i="7"/>
  <c r="AJ49" i="7" s="1"/>
  <c r="D35" i="7"/>
  <c r="D36" i="7"/>
  <c r="D37" i="7"/>
  <c r="D38" i="7"/>
  <c r="D39" i="7"/>
  <c r="D40" i="7"/>
  <c r="D41" i="7"/>
  <c r="D42" i="7"/>
  <c r="D43" i="7"/>
  <c r="D44" i="7"/>
  <c r="D45" i="7"/>
  <c r="D46" i="7"/>
  <c r="D47" i="7"/>
  <c r="D48" i="7"/>
  <c r="D49" i="7"/>
  <c r="C35" i="7"/>
  <c r="C36" i="7"/>
  <c r="C37" i="7"/>
  <c r="C38" i="7"/>
  <c r="C39" i="7"/>
  <c r="C40" i="7"/>
  <c r="C41" i="7"/>
  <c r="C42" i="7"/>
  <c r="C43" i="7"/>
  <c r="C44" i="7"/>
  <c r="C45" i="7"/>
  <c r="C46" i="7"/>
  <c r="C47" i="7"/>
  <c r="C48" i="7"/>
  <c r="C49" i="7"/>
  <c r="B35" i="7"/>
  <c r="B36" i="7"/>
  <c r="B37" i="7"/>
  <c r="B38" i="7"/>
  <c r="B39" i="7"/>
  <c r="B40" i="7"/>
  <c r="B41" i="7"/>
  <c r="B42" i="7"/>
  <c r="B43" i="7"/>
  <c r="B44" i="7"/>
  <c r="B45" i="7"/>
  <c r="B46" i="7"/>
  <c r="B47" i="7"/>
  <c r="B48" i="7"/>
  <c r="B49" i="7"/>
  <c r="E71" i="14"/>
  <c r="M71" i="14"/>
  <c r="E72" i="14"/>
  <c r="M72" i="14"/>
  <c r="E73" i="14"/>
  <c r="M73" i="14"/>
  <c r="E74" i="14"/>
  <c r="M74" i="14"/>
  <c r="E75" i="14"/>
  <c r="M75" i="14"/>
  <c r="E76" i="14"/>
  <c r="M76" i="14"/>
  <c r="E77" i="14"/>
  <c r="M77" i="14"/>
  <c r="E78" i="14"/>
  <c r="M78" i="14"/>
  <c r="E79" i="14"/>
  <c r="M79" i="14"/>
  <c r="E80" i="14"/>
  <c r="M80" i="14"/>
  <c r="E81" i="14"/>
  <c r="M81" i="14"/>
  <c r="E82" i="14"/>
  <c r="M82" i="14"/>
  <c r="E83" i="14"/>
  <c r="M83" i="14"/>
  <c r="E84" i="14"/>
  <c r="M84" i="14"/>
  <c r="E85" i="14"/>
  <c r="M85" i="14"/>
  <c r="M26" i="14"/>
  <c r="O39" i="7" l="1"/>
  <c r="K48" i="7"/>
  <c r="AM35" i="7"/>
  <c r="AO35" i="7"/>
  <c r="AQ35" i="7"/>
  <c r="AS35" i="7"/>
  <c r="Z35" i="7"/>
  <c r="AU35" i="7"/>
  <c r="AW35" i="7"/>
  <c r="R49" i="7"/>
  <c r="S46" i="7"/>
  <c r="I44" i="7"/>
  <c r="AA44" i="7" s="1"/>
  <c r="L35" i="7"/>
  <c r="AD35" i="7" s="1"/>
  <c r="AM49" i="7"/>
  <c r="AQ49" i="7"/>
  <c r="AU49" i="7"/>
  <c r="Z49" i="7"/>
  <c r="AO49" i="7"/>
  <c r="AW49" i="7"/>
  <c r="AS49" i="7"/>
  <c r="H46" i="7"/>
  <c r="AB46" i="7" s="1"/>
  <c r="I48" i="7"/>
  <c r="AA48" i="7" s="1"/>
  <c r="Q49" i="7"/>
  <c r="AE49" i="7" s="1"/>
  <c r="R46" i="7"/>
  <c r="K35" i="7"/>
  <c r="AJ47" i="7"/>
  <c r="P49" i="7"/>
  <c r="AF49" i="7" s="1"/>
  <c r="Q46" i="7"/>
  <c r="AE46" i="7" s="1"/>
  <c r="AJ45" i="7"/>
  <c r="K49" i="7"/>
  <c r="L46" i="7"/>
  <c r="AD46" i="7" s="1"/>
  <c r="N40" i="7"/>
  <c r="O37" i="7"/>
  <c r="AJ43" i="7"/>
  <c r="I49" i="7"/>
  <c r="AA49" i="7" s="1"/>
  <c r="J46" i="7"/>
  <c r="K43" i="7"/>
  <c r="L40" i="7"/>
  <c r="AD40" i="7" s="1"/>
  <c r="M37" i="7"/>
  <c r="AC37" i="7" s="1"/>
  <c r="AJ42" i="7"/>
  <c r="S48" i="7"/>
  <c r="K40" i="7"/>
  <c r="AJ41" i="7"/>
  <c r="R48" i="7"/>
  <c r="S45" i="7"/>
  <c r="J40" i="7"/>
  <c r="AJ38" i="7"/>
  <c r="O48" i="7"/>
  <c r="Q42" i="7"/>
  <c r="AE42" i="7" s="1"/>
  <c r="R39" i="7"/>
  <c r="AJ37" i="7"/>
  <c r="N48" i="7"/>
  <c r="P42" i="7"/>
  <c r="AF42" i="7" s="1"/>
  <c r="Q39" i="7"/>
  <c r="AE39" i="7" s="1"/>
  <c r="AJ36" i="7"/>
  <c r="H49" i="7"/>
  <c r="AB49" i="7" s="1"/>
  <c r="M48" i="7"/>
  <c r="AC48" i="7" s="1"/>
  <c r="N45" i="7"/>
  <c r="O42" i="7"/>
  <c r="P39" i="7"/>
  <c r="AF39" i="7" s="1"/>
  <c r="Q36" i="7"/>
  <c r="AE36" i="7" s="1"/>
  <c r="O49" i="7"/>
  <c r="L48" i="7"/>
  <c r="AD48" i="7" s="1"/>
  <c r="M39" i="7"/>
  <c r="AC39" i="7" s="1"/>
  <c r="K39" i="7"/>
  <c r="AU45" i="7"/>
  <c r="AQ45" i="7"/>
  <c r="AW45" i="7"/>
  <c r="Z45" i="7"/>
  <c r="AM45" i="7"/>
  <c r="AO45" i="7"/>
  <c r="AS45" i="7"/>
  <c r="H43" i="7"/>
  <c r="AB43" i="7" s="1"/>
  <c r="R47" i="7"/>
  <c r="S44" i="7"/>
  <c r="I42" i="7"/>
  <c r="AA42" i="7" s="1"/>
  <c r="J39" i="7"/>
  <c r="K36" i="7"/>
  <c r="AQ47" i="7"/>
  <c r="AU47" i="7"/>
  <c r="AS47" i="7"/>
  <c r="AM47" i="7"/>
  <c r="AW47" i="7"/>
  <c r="AO47" i="7"/>
  <c r="Z47" i="7"/>
  <c r="AU44" i="7"/>
  <c r="AO44" i="7"/>
  <c r="AS44" i="7"/>
  <c r="AM44" i="7"/>
  <c r="AQ44" i="7"/>
  <c r="Z44" i="7"/>
  <c r="AW44" i="7"/>
  <c r="H42" i="7"/>
  <c r="AB42" i="7" s="1"/>
  <c r="Q47" i="7"/>
  <c r="AE47" i="7" s="1"/>
  <c r="R44" i="7"/>
  <c r="S41" i="7"/>
  <c r="I39" i="7"/>
  <c r="AA39" i="7" s="1"/>
  <c r="J36" i="7"/>
  <c r="N49" i="7"/>
  <c r="AJ46" i="7"/>
  <c r="L49" i="7"/>
  <c r="AD49" i="7" s="1"/>
  <c r="Q48" i="7"/>
  <c r="AE48" i="7" s="1"/>
  <c r="AW43" i="7"/>
  <c r="AU43" i="7"/>
  <c r="AM43" i="7"/>
  <c r="AQ43" i="7"/>
  <c r="AS43" i="7"/>
  <c r="Z43" i="7"/>
  <c r="AO43" i="7"/>
  <c r="H41" i="7"/>
  <c r="AB41" i="7" s="1"/>
  <c r="P47" i="7"/>
  <c r="AF47" i="7" s="1"/>
  <c r="R41" i="7"/>
  <c r="S38" i="7"/>
  <c r="I36" i="7"/>
  <c r="AA36" i="7" s="1"/>
  <c r="M49" i="7"/>
  <c r="AC49" i="7" s="1"/>
  <c r="AJ44" i="7"/>
  <c r="Z42" i="7"/>
  <c r="AW42" i="7"/>
  <c r="AQ42" i="7"/>
  <c r="AM42" i="7"/>
  <c r="AU42" i="7"/>
  <c r="AO42" i="7"/>
  <c r="AS42" i="7"/>
  <c r="H40" i="7"/>
  <c r="AB40" i="7" s="1"/>
  <c r="O47" i="7"/>
  <c r="P44" i="7"/>
  <c r="AF44" i="7" s="1"/>
  <c r="Q41" i="7"/>
  <c r="AE41" i="7" s="1"/>
  <c r="R38" i="7"/>
  <c r="S35" i="7"/>
  <c r="K46" i="7"/>
  <c r="H47" i="7"/>
  <c r="AB47" i="7" s="1"/>
  <c r="AW41" i="7"/>
  <c r="Z41" i="7"/>
  <c r="AS41" i="7"/>
  <c r="AM41" i="7"/>
  <c r="AO41" i="7"/>
  <c r="AQ41" i="7"/>
  <c r="AU41" i="7"/>
  <c r="H39" i="7"/>
  <c r="AB39" i="7" s="1"/>
  <c r="N47" i="7"/>
  <c r="O44" i="7"/>
  <c r="P41" i="7"/>
  <c r="AF41" i="7" s="1"/>
  <c r="Q38" i="7"/>
  <c r="AE38" i="7" s="1"/>
  <c r="R35" i="7"/>
  <c r="P48" i="7"/>
  <c r="AF48" i="7" s="1"/>
  <c r="N39" i="7"/>
  <c r="L39" i="7"/>
  <c r="AD39" i="7" s="1"/>
  <c r="AO40" i="7"/>
  <c r="AU40" i="7"/>
  <c r="AQ40" i="7"/>
  <c r="Z40" i="7"/>
  <c r="AS40" i="7"/>
  <c r="AW40" i="7"/>
  <c r="AM40" i="7"/>
  <c r="H38" i="7"/>
  <c r="AB38" i="7" s="1"/>
  <c r="M47" i="7"/>
  <c r="AC47" i="7" s="1"/>
  <c r="N44" i="7"/>
  <c r="O41" i="7"/>
  <c r="P38" i="7"/>
  <c r="AF38" i="7" s="1"/>
  <c r="Q35" i="7"/>
  <c r="AE35" i="7" s="1"/>
  <c r="AO46" i="7"/>
  <c r="AM46" i="7"/>
  <c r="AQ46" i="7"/>
  <c r="AW46" i="7"/>
  <c r="Z46" i="7"/>
  <c r="AS46" i="7"/>
  <c r="AU46" i="7"/>
  <c r="Z39" i="7"/>
  <c r="AW39" i="7"/>
  <c r="AM39" i="7"/>
  <c r="AS39" i="7"/>
  <c r="AQ39" i="7"/>
  <c r="AU39" i="7"/>
  <c r="AO39" i="7"/>
  <c r="H37" i="7"/>
  <c r="AB37" i="7" s="1"/>
  <c r="L47" i="7"/>
  <c r="AD47" i="7" s="1"/>
  <c r="M44" i="7"/>
  <c r="AC44" i="7" s="1"/>
  <c r="N41" i="7"/>
  <c r="O38" i="7"/>
  <c r="P35" i="7"/>
  <c r="AF35" i="7" s="1"/>
  <c r="M46" i="7"/>
  <c r="AC46" i="7" s="1"/>
  <c r="J49" i="7"/>
  <c r="I40" i="7"/>
  <c r="AA40" i="7" s="1"/>
  <c r="H48" i="7"/>
  <c r="AB48" i="7" s="1"/>
  <c r="J48" i="7"/>
  <c r="AM38" i="7"/>
  <c r="AO38" i="7"/>
  <c r="AW38" i="7"/>
  <c r="AQ38" i="7"/>
  <c r="Z38" i="7"/>
  <c r="AS38" i="7"/>
  <c r="AU38" i="7"/>
  <c r="H36" i="7"/>
  <c r="AB36" i="7" s="1"/>
  <c r="K47" i="7"/>
  <c r="L44" i="7"/>
  <c r="AD44" i="7" s="1"/>
  <c r="M41" i="7"/>
  <c r="AC41" i="7" s="1"/>
  <c r="N38" i="7"/>
  <c r="O35" i="7"/>
  <c r="AS37" i="7"/>
  <c r="AO37" i="7"/>
  <c r="AW37" i="7"/>
  <c r="Z37" i="7"/>
  <c r="AM37" i="7"/>
  <c r="AU37" i="7"/>
  <c r="AQ37" i="7"/>
  <c r="H35" i="7"/>
  <c r="AB35" i="7" s="1"/>
  <c r="J47" i="7"/>
  <c r="K44" i="7"/>
  <c r="L41" i="7"/>
  <c r="AD41" i="7" s="1"/>
  <c r="M38" i="7"/>
  <c r="AC38" i="7" s="1"/>
  <c r="N35" i="7"/>
  <c r="S39" i="7"/>
  <c r="AM48" i="7"/>
  <c r="AU48" i="7"/>
  <c r="Z48" i="7"/>
  <c r="AO48" i="7"/>
  <c r="AQ48" i="7"/>
  <c r="AS48" i="7"/>
  <c r="AW48" i="7"/>
  <c r="H44" i="7"/>
  <c r="AB44" i="7" s="1"/>
  <c r="AW36" i="7"/>
  <c r="Z36" i="7"/>
  <c r="AU36" i="7"/>
  <c r="AM36" i="7"/>
  <c r="AO36" i="7"/>
  <c r="AQ36" i="7"/>
  <c r="AS36" i="7"/>
  <c r="S49" i="7"/>
  <c r="I47" i="7"/>
  <c r="AA47" i="7" s="1"/>
  <c r="J44" i="7"/>
  <c r="K41" i="7"/>
  <c r="L38" i="7"/>
  <c r="AD38" i="7" s="1"/>
  <c r="M35" i="7"/>
  <c r="AC35" i="7" s="1"/>
  <c r="W67" i="7"/>
  <c r="U20" i="7"/>
  <c r="AG20" i="7" s="1"/>
  <c r="T20" i="7"/>
  <c r="AH20" i="7" s="1"/>
  <c r="U21" i="7"/>
  <c r="AG21" i="7" s="1"/>
  <c r="T21" i="7"/>
  <c r="AH21" i="7" s="1"/>
  <c r="U22" i="7"/>
  <c r="AG22" i="7" s="1"/>
  <c r="T22" i="7"/>
  <c r="AH22" i="7" s="1"/>
  <c r="U23" i="7"/>
  <c r="AG23" i="7" s="1"/>
  <c r="T23" i="7"/>
  <c r="AH23" i="7" s="1"/>
  <c r="U24" i="7"/>
  <c r="AG24" i="7" s="1"/>
  <c r="T24" i="7"/>
  <c r="AH24" i="7" s="1"/>
  <c r="U25" i="7"/>
  <c r="AG25" i="7" s="1"/>
  <c r="T25" i="7"/>
  <c r="AH25" i="7" s="1"/>
  <c r="U26" i="7"/>
  <c r="AG26" i="7" s="1"/>
  <c r="T26" i="7"/>
  <c r="AH26" i="7" s="1"/>
  <c r="U27" i="7"/>
  <c r="AG27" i="7" s="1"/>
  <c r="T27" i="7"/>
  <c r="AH27" i="7"/>
  <c r="U28" i="7"/>
  <c r="AG28" i="7" s="1"/>
  <c r="T28" i="7"/>
  <c r="AH28" i="7" s="1"/>
  <c r="U29" i="7"/>
  <c r="AG29" i="7" s="1"/>
  <c r="T29" i="7"/>
  <c r="AH29" i="7" s="1"/>
  <c r="U30" i="7"/>
  <c r="AG30" i="7" s="1"/>
  <c r="T30" i="7"/>
  <c r="AH30" i="7" s="1"/>
  <c r="U31" i="7"/>
  <c r="AG31" i="7" s="1"/>
  <c r="T31" i="7"/>
  <c r="AH31" i="7" s="1"/>
  <c r="U32" i="7"/>
  <c r="AG32" i="7" s="1"/>
  <c r="T32" i="7"/>
  <c r="AH32" i="7" s="1"/>
  <c r="U33" i="7"/>
  <c r="AG33" i="7" s="1"/>
  <c r="T33" i="7"/>
  <c r="AH33" i="7" s="1"/>
  <c r="U34" i="7"/>
  <c r="AG34" i="7" s="1"/>
  <c r="T34" i="7"/>
  <c r="AH34" i="7" s="1"/>
  <c r="D20" i="7"/>
  <c r="E20" i="7"/>
  <c r="F20" i="7"/>
  <c r="AS20" i="7" s="1"/>
  <c r="G20" i="7"/>
  <c r="H20" i="7"/>
  <c r="AB20" i="7" s="1"/>
  <c r="J20" i="7"/>
  <c r="K20" i="7"/>
  <c r="L20" i="7"/>
  <c r="AD20" i="7" s="1"/>
  <c r="M20" i="7"/>
  <c r="AC20" i="7" s="1"/>
  <c r="N20" i="7"/>
  <c r="O20" i="7"/>
  <c r="P20" i="7"/>
  <c r="AF20" i="7" s="1"/>
  <c r="Q20" i="7"/>
  <c r="AE20" i="7" s="1"/>
  <c r="R20" i="7"/>
  <c r="S20" i="7"/>
  <c r="V20" i="7"/>
  <c r="W20" i="7"/>
  <c r="D21" i="7"/>
  <c r="E21" i="7"/>
  <c r="H21" i="7" s="1"/>
  <c r="AB21" i="7" s="1"/>
  <c r="F21" i="7"/>
  <c r="Z21" i="7" s="1"/>
  <c r="G21" i="7"/>
  <c r="V21" i="7"/>
  <c r="W21" i="7"/>
  <c r="D22" i="7"/>
  <c r="E22" i="7"/>
  <c r="H22" i="7" s="1"/>
  <c r="AB22" i="7" s="1"/>
  <c r="F22" i="7"/>
  <c r="G22" i="7"/>
  <c r="J22" i="7"/>
  <c r="L22" i="7"/>
  <c r="AD22" i="7" s="1"/>
  <c r="N22" i="7"/>
  <c r="P22" i="7"/>
  <c r="AF22" i="7" s="1"/>
  <c r="R22" i="7"/>
  <c r="V22" i="7"/>
  <c r="W22" i="7"/>
  <c r="D23" i="7"/>
  <c r="E23" i="7"/>
  <c r="H23" i="7" s="1"/>
  <c r="AB23" i="7" s="1"/>
  <c r="F23" i="7"/>
  <c r="G23" i="7"/>
  <c r="P23" i="7"/>
  <c r="AF23" i="7" s="1"/>
  <c r="V23" i="7"/>
  <c r="W23" i="7"/>
  <c r="D24" i="7"/>
  <c r="E24" i="7"/>
  <c r="H24" i="7" s="1"/>
  <c r="AB24" i="7" s="1"/>
  <c r="F24" i="7"/>
  <c r="G24" i="7"/>
  <c r="L24" i="7"/>
  <c r="AD24" i="7" s="1"/>
  <c r="P24" i="7"/>
  <c r="AF24" i="7" s="1"/>
  <c r="V24" i="7"/>
  <c r="W24" i="7"/>
  <c r="D25" i="7"/>
  <c r="E25" i="7"/>
  <c r="H25" i="7" s="1"/>
  <c r="AB25" i="7" s="1"/>
  <c r="F25" i="7"/>
  <c r="G25" i="7"/>
  <c r="L25" i="7"/>
  <c r="AD25" i="7" s="1"/>
  <c r="P25" i="7"/>
  <c r="AF25" i="7" s="1"/>
  <c r="V25" i="7"/>
  <c r="W25" i="7"/>
  <c r="D26" i="7"/>
  <c r="E26" i="7"/>
  <c r="H26" i="7" s="1"/>
  <c r="AB26" i="7" s="1"/>
  <c r="F26" i="7"/>
  <c r="G26" i="7"/>
  <c r="J26" i="7"/>
  <c r="L26" i="7"/>
  <c r="AD26" i="7" s="1"/>
  <c r="N26" i="7"/>
  <c r="P26" i="7"/>
  <c r="AF26" i="7" s="1"/>
  <c r="R26" i="7"/>
  <c r="V26" i="7"/>
  <c r="W26" i="7"/>
  <c r="D27" i="7"/>
  <c r="E27" i="7"/>
  <c r="K27" i="7" s="1"/>
  <c r="F27" i="7"/>
  <c r="G27" i="7"/>
  <c r="V27" i="7"/>
  <c r="W27" i="7"/>
  <c r="D28" i="7"/>
  <c r="E28" i="7"/>
  <c r="O28" i="7" s="1"/>
  <c r="F28" i="7"/>
  <c r="G28" i="7"/>
  <c r="V28" i="7"/>
  <c r="W28" i="7"/>
  <c r="D29" i="7"/>
  <c r="E29" i="7"/>
  <c r="K29" i="7" s="1"/>
  <c r="F29" i="7"/>
  <c r="G29" i="7"/>
  <c r="V29" i="7"/>
  <c r="W29" i="7"/>
  <c r="D30" i="7"/>
  <c r="E30" i="7"/>
  <c r="O30" i="7" s="1"/>
  <c r="F30" i="7"/>
  <c r="G30" i="7"/>
  <c r="V30" i="7"/>
  <c r="W30" i="7"/>
  <c r="D31" i="7"/>
  <c r="E31" i="7"/>
  <c r="K31" i="7" s="1"/>
  <c r="F31" i="7"/>
  <c r="G31" i="7"/>
  <c r="V31" i="7"/>
  <c r="W31" i="7"/>
  <c r="D32" i="7"/>
  <c r="E32" i="7"/>
  <c r="O32" i="7" s="1"/>
  <c r="F32" i="7"/>
  <c r="G32" i="7"/>
  <c r="V32" i="7"/>
  <c r="W32" i="7"/>
  <c r="D33" i="7"/>
  <c r="E33" i="7"/>
  <c r="K33" i="7" s="1"/>
  <c r="F33" i="7"/>
  <c r="G33" i="7"/>
  <c r="O33" i="7"/>
  <c r="V33" i="7"/>
  <c r="W33" i="7"/>
  <c r="D34" i="7"/>
  <c r="E34" i="7"/>
  <c r="O34" i="7" s="1"/>
  <c r="F34" i="7"/>
  <c r="AS34" i="7" s="1"/>
  <c r="G34" i="7"/>
  <c r="V34" i="7"/>
  <c r="W34" i="7"/>
  <c r="B20" i="7"/>
  <c r="B21" i="7"/>
  <c r="B22" i="7"/>
  <c r="B23" i="7"/>
  <c r="B24" i="7"/>
  <c r="B25" i="7"/>
  <c r="B26" i="7"/>
  <c r="B27" i="7"/>
  <c r="B28" i="7"/>
  <c r="B29" i="7"/>
  <c r="B30" i="7"/>
  <c r="B31" i="7"/>
  <c r="B32" i="7"/>
  <c r="B33" i="7"/>
  <c r="B34" i="7"/>
  <c r="C32" i="7"/>
  <c r="C33" i="7"/>
  <c r="C34" i="7"/>
  <c r="C20" i="7"/>
  <c r="C21" i="7"/>
  <c r="C22" i="7"/>
  <c r="C23" i="7"/>
  <c r="C24" i="7"/>
  <c r="C25" i="7"/>
  <c r="C26" i="7"/>
  <c r="C27" i="7"/>
  <c r="C28" i="7"/>
  <c r="C29" i="7"/>
  <c r="C30" i="7"/>
  <c r="C31" i="7"/>
  <c r="M42" i="14"/>
  <c r="M43" i="14"/>
  <c r="M44" i="14"/>
  <c r="M45" i="14"/>
  <c r="M46" i="14"/>
  <c r="I25" i="7" s="1"/>
  <c r="AA25" i="7" s="1"/>
  <c r="M47" i="14"/>
  <c r="M48" i="14"/>
  <c r="M49" i="14"/>
  <c r="M50" i="14"/>
  <c r="M51" i="14"/>
  <c r="M52" i="14"/>
  <c r="I31" i="7" s="1"/>
  <c r="AA31" i="7" s="1"/>
  <c r="M53" i="14"/>
  <c r="M54" i="14"/>
  <c r="M55" i="14"/>
  <c r="M41" i="14"/>
  <c r="I20" i="7" s="1"/>
  <c r="AA20" i="7" s="1"/>
  <c r="A27" i="14"/>
  <c r="A6" i="7" s="1"/>
  <c r="A28" i="14"/>
  <c r="A29" i="14" s="1"/>
  <c r="G107" i="7"/>
  <c r="F107" i="7"/>
  <c r="Z107" i="7" s="1"/>
  <c r="G92" i="7"/>
  <c r="F92" i="7"/>
  <c r="AW92" i="7" s="1"/>
  <c r="E92" i="7"/>
  <c r="P92" i="7" s="1"/>
  <c r="AF92" i="7" s="1"/>
  <c r="E107" i="7"/>
  <c r="I107" i="7" s="1"/>
  <c r="AA107" i="7" s="1"/>
  <c r="E149" i="14"/>
  <c r="P149" i="14"/>
  <c r="M149" i="14"/>
  <c r="N149" i="14"/>
  <c r="M119" i="14"/>
  <c r="M120" i="14"/>
  <c r="M121" i="14"/>
  <c r="I100" i="7" s="1"/>
  <c r="AA100" i="7" s="1"/>
  <c r="M122" i="14"/>
  <c r="M123" i="14"/>
  <c r="M124" i="14"/>
  <c r="M125" i="14"/>
  <c r="M118" i="14"/>
  <c r="B100" i="7"/>
  <c r="B79" i="7"/>
  <c r="B107" i="7"/>
  <c r="B92" i="7"/>
  <c r="F128" i="7"/>
  <c r="G128" i="7"/>
  <c r="E128" i="7"/>
  <c r="T128" i="7"/>
  <c r="AH128" i="7" s="1"/>
  <c r="AG128" i="7"/>
  <c r="Q128" i="7"/>
  <c r="AE128" i="7" s="1"/>
  <c r="M128" i="7"/>
  <c r="AC128" i="7" s="1"/>
  <c r="W128" i="7"/>
  <c r="V128" i="7"/>
  <c r="D128" i="7"/>
  <c r="C128" i="7"/>
  <c r="B128" i="7"/>
  <c r="C8" i="7"/>
  <c r="C100" i="7"/>
  <c r="C79" i="7"/>
  <c r="C107" i="7"/>
  <c r="C92" i="7"/>
  <c r="F5" i="16"/>
  <c r="D8" i="7"/>
  <c r="F130" i="7"/>
  <c r="G130" i="7"/>
  <c r="AW130" i="7" s="1"/>
  <c r="E130" i="7"/>
  <c r="AJ130" i="7" s="1"/>
  <c r="T130" i="7"/>
  <c r="AH130" i="7" s="1"/>
  <c r="AG130" i="7"/>
  <c r="W130" i="7"/>
  <c r="V130" i="7"/>
  <c r="D130" i="7"/>
  <c r="C130" i="7"/>
  <c r="B130" i="7"/>
  <c r="F129" i="7"/>
  <c r="G129" i="7"/>
  <c r="E129" i="7"/>
  <c r="O129" i="7" s="1"/>
  <c r="T129" i="7"/>
  <c r="AH129" i="7" s="1"/>
  <c r="AG129" i="7"/>
  <c r="W129" i="7"/>
  <c r="V129" i="7"/>
  <c r="D129" i="7"/>
  <c r="C129" i="7"/>
  <c r="B129" i="7"/>
  <c r="F127" i="7"/>
  <c r="G127" i="7"/>
  <c r="AM127" i="7"/>
  <c r="E127" i="7"/>
  <c r="H127" i="7" s="1"/>
  <c r="AB127" i="7" s="1"/>
  <c r="J127" i="7"/>
  <c r="AJ127" i="7" s="1"/>
  <c r="K127" i="7"/>
  <c r="T127" i="7"/>
  <c r="AH127" i="7"/>
  <c r="AG127" i="7"/>
  <c r="P127" i="7"/>
  <c r="AF127" i="7" s="1"/>
  <c r="Q127" i="7"/>
  <c r="AE127" i="7" s="1"/>
  <c r="L127" i="7"/>
  <c r="AD127" i="7" s="1"/>
  <c r="M127" i="7"/>
  <c r="AC127" i="7" s="1"/>
  <c r="M148" i="14"/>
  <c r="W127" i="7"/>
  <c r="V127" i="7"/>
  <c r="D127" i="7"/>
  <c r="C127" i="7"/>
  <c r="B127" i="7"/>
  <c r="F126" i="7"/>
  <c r="G126" i="7"/>
  <c r="AW126" i="7"/>
  <c r="E126" i="7"/>
  <c r="J126" i="7" s="1"/>
  <c r="T126" i="7"/>
  <c r="AH126" i="7" s="1"/>
  <c r="AG126" i="7"/>
  <c r="M147" i="14"/>
  <c r="I126" i="7"/>
  <c r="AA126" i="7" s="1"/>
  <c r="W126" i="7"/>
  <c r="V126" i="7"/>
  <c r="S126" i="7"/>
  <c r="O126" i="7"/>
  <c r="D126" i="7"/>
  <c r="C126" i="7"/>
  <c r="B126" i="7"/>
  <c r="F125" i="7"/>
  <c r="G125" i="7"/>
  <c r="AU125" i="7"/>
  <c r="E125" i="7"/>
  <c r="K125" i="7" s="1"/>
  <c r="T125" i="7"/>
  <c r="AH125" i="7" s="1"/>
  <c r="AG125" i="7"/>
  <c r="M146" i="14"/>
  <c r="W125" i="7"/>
  <c r="V125" i="7"/>
  <c r="D125" i="7"/>
  <c r="C125" i="7"/>
  <c r="B125" i="7"/>
  <c r="F124" i="7"/>
  <c r="G124" i="7"/>
  <c r="AW124" i="7" s="1"/>
  <c r="E124" i="7"/>
  <c r="T124" i="7"/>
  <c r="AH124" i="7" s="1"/>
  <c r="AG124" i="7"/>
  <c r="M145" i="14"/>
  <c r="W124" i="7"/>
  <c r="V124" i="7"/>
  <c r="S124" i="7"/>
  <c r="D124" i="7"/>
  <c r="C124" i="7"/>
  <c r="B124" i="7"/>
  <c r="F123" i="7"/>
  <c r="G123" i="7"/>
  <c r="AM123" i="7" s="1"/>
  <c r="E123" i="7"/>
  <c r="J123" i="7" s="1"/>
  <c r="K123" i="7"/>
  <c r="T123" i="7"/>
  <c r="AH123" i="7" s="1"/>
  <c r="AG123" i="7"/>
  <c r="Q123" i="7"/>
  <c r="AE123" i="7" s="1"/>
  <c r="M144" i="14"/>
  <c r="W123" i="7"/>
  <c r="V123" i="7"/>
  <c r="D123" i="7"/>
  <c r="C123" i="7"/>
  <c r="B123" i="7"/>
  <c r="F122" i="7"/>
  <c r="G122" i="7"/>
  <c r="E122" i="7"/>
  <c r="K122" i="7" s="1"/>
  <c r="T122" i="7"/>
  <c r="AH122" i="7" s="1"/>
  <c r="AG122" i="7"/>
  <c r="M143" i="14"/>
  <c r="W122" i="7"/>
  <c r="V122" i="7"/>
  <c r="O122" i="7"/>
  <c r="D122" i="7"/>
  <c r="C122" i="7"/>
  <c r="B122" i="7"/>
  <c r="F121" i="7"/>
  <c r="G121" i="7"/>
  <c r="E121" i="7"/>
  <c r="J121" i="7" s="1"/>
  <c r="T121" i="7"/>
  <c r="AH121" i="7" s="1"/>
  <c r="AG121" i="7"/>
  <c r="M142" i="14"/>
  <c r="W121" i="7"/>
  <c r="V121" i="7"/>
  <c r="D121" i="7"/>
  <c r="C121" i="7"/>
  <c r="B121" i="7"/>
  <c r="F120" i="7"/>
  <c r="G120" i="7"/>
  <c r="E120" i="7"/>
  <c r="K120" i="7" s="1"/>
  <c r="T120" i="7"/>
  <c r="AH120" i="7" s="1"/>
  <c r="AG120" i="7"/>
  <c r="M141" i="14"/>
  <c r="W120" i="7"/>
  <c r="V120" i="7"/>
  <c r="S120" i="7"/>
  <c r="D120" i="7"/>
  <c r="C120" i="7"/>
  <c r="B120" i="7"/>
  <c r="F119" i="7"/>
  <c r="G119" i="7"/>
  <c r="E119" i="7"/>
  <c r="J119" i="7" s="1"/>
  <c r="T119" i="7"/>
  <c r="AH119" i="7" s="1"/>
  <c r="AG119" i="7"/>
  <c r="M140" i="14"/>
  <c r="W119" i="7"/>
  <c r="V119" i="7"/>
  <c r="N119" i="7"/>
  <c r="D119" i="7"/>
  <c r="C119" i="7"/>
  <c r="B119" i="7"/>
  <c r="F118" i="7"/>
  <c r="G118" i="7"/>
  <c r="E118" i="7"/>
  <c r="J118" i="7" s="1"/>
  <c r="T118" i="7"/>
  <c r="AH118" i="7" s="1"/>
  <c r="AG118" i="7"/>
  <c r="M139" i="14"/>
  <c r="W118" i="7"/>
  <c r="V118" i="7"/>
  <c r="D118" i="7"/>
  <c r="C118" i="7"/>
  <c r="B118" i="7"/>
  <c r="F117" i="7"/>
  <c r="G117" i="7"/>
  <c r="AM117" i="7"/>
  <c r="E117" i="7"/>
  <c r="J117" i="7"/>
  <c r="AJ117" i="7" s="1"/>
  <c r="K117" i="7"/>
  <c r="T117" i="7"/>
  <c r="AH117" i="7" s="1"/>
  <c r="AG117" i="7"/>
  <c r="P117" i="7"/>
  <c r="AF117" i="7" s="1"/>
  <c r="Q117" i="7"/>
  <c r="AE117" i="7" s="1"/>
  <c r="L117" i="7"/>
  <c r="AD117" i="7" s="1"/>
  <c r="M117" i="7"/>
  <c r="AC117" i="7" s="1"/>
  <c r="H117" i="7"/>
  <c r="AB117" i="7" s="1"/>
  <c r="M138" i="14"/>
  <c r="I117" i="7" s="1"/>
  <c r="AA117" i="7" s="1"/>
  <c r="W117" i="7"/>
  <c r="V117" i="7"/>
  <c r="S117" i="7"/>
  <c r="R117" i="7"/>
  <c r="O117" i="7"/>
  <c r="N117" i="7"/>
  <c r="D117" i="7"/>
  <c r="C117" i="7"/>
  <c r="B117" i="7"/>
  <c r="F116" i="7"/>
  <c r="G116" i="7"/>
  <c r="AW116" i="7" s="1"/>
  <c r="E116" i="7"/>
  <c r="J116" i="7" s="1"/>
  <c r="T116" i="7"/>
  <c r="AH116" i="7" s="1"/>
  <c r="AG116" i="7"/>
  <c r="M137" i="14"/>
  <c r="W116" i="7"/>
  <c r="V116" i="7"/>
  <c r="D116" i="7"/>
  <c r="C116" i="7"/>
  <c r="B116" i="7"/>
  <c r="F115" i="7"/>
  <c r="G115" i="7"/>
  <c r="AU115" i="7" s="1"/>
  <c r="E115" i="7"/>
  <c r="J115" i="7" s="1"/>
  <c r="T115" i="7"/>
  <c r="AH115" i="7" s="1"/>
  <c r="AG115" i="7"/>
  <c r="Q115" i="7"/>
  <c r="AE115" i="7" s="1"/>
  <c r="M136" i="14"/>
  <c r="I115" i="7" s="1"/>
  <c r="AA115" i="7" s="1"/>
  <c r="W115" i="7"/>
  <c r="V115" i="7"/>
  <c r="N115" i="7"/>
  <c r="D115" i="7"/>
  <c r="C115" i="7"/>
  <c r="B115" i="7"/>
  <c r="F114" i="7"/>
  <c r="AQ114" i="7" s="1"/>
  <c r="G114" i="7"/>
  <c r="E114" i="7"/>
  <c r="P114" i="7" s="1"/>
  <c r="AF114" i="7" s="1"/>
  <c r="J114" i="7"/>
  <c r="K114" i="7"/>
  <c r="AJ114" i="7"/>
  <c r="T114" i="7"/>
  <c r="AH114" i="7"/>
  <c r="AG114" i="7"/>
  <c r="M135" i="14"/>
  <c r="W114" i="7"/>
  <c r="V114" i="7"/>
  <c r="D114" i="7"/>
  <c r="C114" i="7"/>
  <c r="B114" i="7"/>
  <c r="F113" i="7"/>
  <c r="G113" i="7"/>
  <c r="E113" i="7"/>
  <c r="R113" i="7" s="1"/>
  <c r="T113" i="7"/>
  <c r="AH113" i="7" s="1"/>
  <c r="AG113" i="7"/>
  <c r="M134" i="14"/>
  <c r="W113" i="7"/>
  <c r="V113" i="7"/>
  <c r="D113" i="7"/>
  <c r="C113" i="7"/>
  <c r="B113" i="7"/>
  <c r="F112" i="7"/>
  <c r="G112" i="7"/>
  <c r="E112" i="7"/>
  <c r="R112" i="7" s="1"/>
  <c r="T112" i="7"/>
  <c r="AH112" i="7" s="1"/>
  <c r="AG112" i="7"/>
  <c r="L133" i="14"/>
  <c r="W112" i="7"/>
  <c r="V112" i="7"/>
  <c r="E133" i="14"/>
  <c r="D112" i="7" s="1"/>
  <c r="C112" i="7"/>
  <c r="B112" i="7"/>
  <c r="F111" i="7"/>
  <c r="G111" i="7"/>
  <c r="AU111" i="7" s="1"/>
  <c r="E111" i="7"/>
  <c r="S111" i="7" s="1"/>
  <c r="T111" i="7"/>
  <c r="AH111" i="7" s="1"/>
  <c r="AG111" i="7"/>
  <c r="Q111" i="7"/>
  <c r="AE111" i="7" s="1"/>
  <c r="L132" i="14"/>
  <c r="W111" i="7"/>
  <c r="V111" i="7"/>
  <c r="O111" i="7"/>
  <c r="E132" i="14"/>
  <c r="D111" i="7" s="1"/>
  <c r="C111" i="7"/>
  <c r="B111" i="7"/>
  <c r="F110" i="7"/>
  <c r="G110" i="7"/>
  <c r="AS110" i="7"/>
  <c r="E110" i="7"/>
  <c r="I110" i="7" s="1"/>
  <c r="AA110" i="7" s="1"/>
  <c r="T110" i="7"/>
  <c r="AH110" i="7" s="1"/>
  <c r="AG110" i="7"/>
  <c r="L131" i="14"/>
  <c r="W110" i="7"/>
  <c r="V110" i="7"/>
  <c r="N110" i="7"/>
  <c r="E131" i="14"/>
  <c r="D110" i="7" s="1"/>
  <c r="C110" i="7"/>
  <c r="B110" i="7"/>
  <c r="F109" i="7"/>
  <c r="G109" i="7"/>
  <c r="E109" i="7"/>
  <c r="N109" i="7" s="1"/>
  <c r="T109" i="7"/>
  <c r="AH109" i="7" s="1"/>
  <c r="AG109" i="7"/>
  <c r="L130" i="14"/>
  <c r="W109" i="7"/>
  <c r="V109" i="7"/>
  <c r="E130" i="14"/>
  <c r="D109" i="7" s="1"/>
  <c r="C109" i="7"/>
  <c r="B109" i="7"/>
  <c r="F108" i="7"/>
  <c r="G108" i="7"/>
  <c r="E108" i="7"/>
  <c r="N108" i="7" s="1"/>
  <c r="T108" i="7"/>
  <c r="AH108" i="7" s="1"/>
  <c r="AG108" i="7"/>
  <c r="L129" i="14"/>
  <c r="W108" i="7"/>
  <c r="V108" i="7"/>
  <c r="E129" i="14"/>
  <c r="D108" i="7" s="1"/>
  <c r="C108" i="7"/>
  <c r="B108" i="7"/>
  <c r="AW107" i="7"/>
  <c r="AU107" i="7"/>
  <c r="AS107" i="7"/>
  <c r="AQ107" i="7"/>
  <c r="AO107" i="7"/>
  <c r="T107" i="7"/>
  <c r="AH107" i="7" s="1"/>
  <c r="AG107" i="7"/>
  <c r="L128" i="14"/>
  <c r="W107" i="7"/>
  <c r="V107" i="7"/>
  <c r="E128" i="14"/>
  <c r="D107" i="7" s="1"/>
  <c r="F106" i="7"/>
  <c r="G106" i="7"/>
  <c r="E106" i="7"/>
  <c r="S106" i="7" s="1"/>
  <c r="T106" i="7"/>
  <c r="AH106" i="7" s="1"/>
  <c r="AG106" i="7"/>
  <c r="L127" i="14"/>
  <c r="W106" i="7"/>
  <c r="V106" i="7"/>
  <c r="N106" i="7"/>
  <c r="E127" i="14"/>
  <c r="D106" i="7" s="1"/>
  <c r="C106" i="7"/>
  <c r="B106" i="7"/>
  <c r="F105" i="7"/>
  <c r="G105" i="7"/>
  <c r="AO105" i="7" s="1"/>
  <c r="E105" i="7"/>
  <c r="S105" i="7" s="1"/>
  <c r="T105" i="7"/>
  <c r="AH105" i="7" s="1"/>
  <c r="AG105" i="7"/>
  <c r="L126" i="14"/>
  <c r="I105" i="7"/>
  <c r="AA105" i="7" s="1"/>
  <c r="W105" i="7"/>
  <c r="V105" i="7"/>
  <c r="E126" i="14"/>
  <c r="D105" i="7" s="1"/>
  <c r="C105" i="7"/>
  <c r="B105" i="7"/>
  <c r="F104" i="7"/>
  <c r="G104" i="7"/>
  <c r="E104" i="7"/>
  <c r="K104" i="7" s="1"/>
  <c r="T104" i="7"/>
  <c r="AH104" i="7" s="1"/>
  <c r="AG104" i="7"/>
  <c r="W104" i="7"/>
  <c r="V104" i="7"/>
  <c r="E125" i="14"/>
  <c r="D104" i="7" s="1"/>
  <c r="C104" i="7"/>
  <c r="B104" i="7"/>
  <c r="F103" i="7"/>
  <c r="G103" i="7"/>
  <c r="E103" i="7"/>
  <c r="T103" i="7"/>
  <c r="AH103" i="7" s="1"/>
  <c r="AG103" i="7"/>
  <c r="W103" i="7"/>
  <c r="V103" i="7"/>
  <c r="E124" i="14"/>
  <c r="D103" i="7" s="1"/>
  <c r="C103" i="7"/>
  <c r="B103" i="7"/>
  <c r="F102" i="7"/>
  <c r="G102" i="7"/>
  <c r="Z102" i="7" s="1"/>
  <c r="E102" i="7"/>
  <c r="K102" i="7" s="1"/>
  <c r="T102" i="7"/>
  <c r="AH102" i="7" s="1"/>
  <c r="AG102" i="7"/>
  <c r="W102" i="7"/>
  <c r="V102" i="7"/>
  <c r="E123" i="14"/>
  <c r="D102" i="7" s="1"/>
  <c r="C102" i="7"/>
  <c r="B102" i="7"/>
  <c r="F101" i="7"/>
  <c r="G101" i="7"/>
  <c r="E101" i="7"/>
  <c r="K101" i="7" s="1"/>
  <c r="T101" i="7"/>
  <c r="AH101" i="7" s="1"/>
  <c r="AG101" i="7"/>
  <c r="W101" i="7"/>
  <c r="V101" i="7"/>
  <c r="E122" i="14"/>
  <c r="D101" i="7" s="1"/>
  <c r="C101" i="7"/>
  <c r="B101" i="7"/>
  <c r="F100" i="7"/>
  <c r="AS100" i="7" s="1"/>
  <c r="G100" i="7"/>
  <c r="AU100" i="7"/>
  <c r="E100" i="7"/>
  <c r="T100" i="7"/>
  <c r="AH100" i="7" s="1"/>
  <c r="AG100" i="7"/>
  <c r="W100" i="7"/>
  <c r="V100" i="7"/>
  <c r="S100" i="7"/>
  <c r="E121" i="14"/>
  <c r="D100" i="7" s="1"/>
  <c r="F99" i="7"/>
  <c r="G99" i="7"/>
  <c r="E99" i="7"/>
  <c r="R99" i="7" s="1"/>
  <c r="T99" i="7"/>
  <c r="AH99" i="7" s="1"/>
  <c r="AG99" i="7"/>
  <c r="W99" i="7"/>
  <c r="V99" i="7"/>
  <c r="E120" i="14"/>
  <c r="D99" i="7" s="1"/>
  <c r="C99" i="7"/>
  <c r="B99" i="7"/>
  <c r="F98" i="7"/>
  <c r="AO98" i="7" s="1"/>
  <c r="G98" i="7"/>
  <c r="E98" i="7"/>
  <c r="K98" i="7" s="1"/>
  <c r="T98" i="7"/>
  <c r="AH98" i="7" s="1"/>
  <c r="AG98" i="7"/>
  <c r="W98" i="7"/>
  <c r="V98" i="7"/>
  <c r="E119" i="14"/>
  <c r="D98" i="7" s="1"/>
  <c r="C98" i="7"/>
  <c r="B98" i="7"/>
  <c r="Q49" i="145"/>
  <c r="Q53" i="145" s="1"/>
  <c r="S53" i="145"/>
  <c r="S49" i="145"/>
  <c r="U14" i="7"/>
  <c r="AG14" i="7" s="1"/>
  <c r="AG91" i="7"/>
  <c r="V14" i="7"/>
  <c r="V91" i="7"/>
  <c r="W14" i="7"/>
  <c r="W91" i="7"/>
  <c r="C59" i="145"/>
  <c r="F59" i="145" s="1"/>
  <c r="I59" i="145" s="1"/>
  <c r="L59" i="145" s="1"/>
  <c r="O59" i="145" s="1"/>
  <c r="A61" i="145"/>
  <c r="A62" i="145"/>
  <c r="A63" i="145" s="1"/>
  <c r="A64" i="145" s="1"/>
  <c r="A65" i="145" s="1"/>
  <c r="D18" i="14"/>
  <c r="T14" i="7"/>
  <c r="AH14" i="7" s="1"/>
  <c r="T91" i="7"/>
  <c r="AH91" i="7" s="1"/>
  <c r="E59" i="145"/>
  <c r="H59" i="145" s="1"/>
  <c r="K59" i="145" s="1"/>
  <c r="N59" i="145" s="1"/>
  <c r="E91" i="7"/>
  <c r="L91" i="7" s="1"/>
  <c r="AD91" i="7" s="1"/>
  <c r="F91" i="7"/>
  <c r="Z91" i="7" s="1"/>
  <c r="G91" i="7"/>
  <c r="E14" i="7"/>
  <c r="Q14" i="7" s="1"/>
  <c r="AE14" i="7" s="1"/>
  <c r="Q91" i="7"/>
  <c r="AE91" i="7" s="1"/>
  <c r="P91" i="7"/>
  <c r="AF91" i="7" s="1"/>
  <c r="M91" i="7"/>
  <c r="AC91" i="7" s="1"/>
  <c r="M35" i="14"/>
  <c r="F14" i="7"/>
  <c r="G14" i="7"/>
  <c r="C14" i="7"/>
  <c r="C91" i="7"/>
  <c r="A49" i="145"/>
  <c r="V61" i="7"/>
  <c r="V8" i="7"/>
  <c r="V79" i="7"/>
  <c r="V92" i="7"/>
  <c r="W61" i="7"/>
  <c r="W8" i="7"/>
  <c r="W79" i="7"/>
  <c r="W92" i="7"/>
  <c r="E61" i="7"/>
  <c r="J61" i="7" s="1"/>
  <c r="E8" i="7"/>
  <c r="J8" i="7" s="1"/>
  <c r="E79" i="7"/>
  <c r="Q79" i="7" s="1"/>
  <c r="AE79" i="7" s="1"/>
  <c r="G79" i="7"/>
  <c r="U61" i="7"/>
  <c r="AG61" i="7" s="1"/>
  <c r="U8" i="7"/>
  <c r="AG8" i="7" s="1"/>
  <c r="U79" i="7"/>
  <c r="AG79" i="7" s="1"/>
  <c r="AG92" i="7"/>
  <c r="T61" i="7"/>
  <c r="AH61" i="7" s="1"/>
  <c r="T8" i="7"/>
  <c r="AH8" i="7" s="1"/>
  <c r="T79" i="7"/>
  <c r="AH79" i="7" s="1"/>
  <c r="T92" i="7"/>
  <c r="AH92" i="7" s="1"/>
  <c r="Q92" i="7"/>
  <c r="AE92" i="7" s="1"/>
  <c r="M29" i="14"/>
  <c r="F61" i="7"/>
  <c r="G61" i="7"/>
  <c r="F8" i="7"/>
  <c r="G8" i="7"/>
  <c r="C61" i="7"/>
  <c r="AG68" i="7"/>
  <c r="U53" i="7"/>
  <c r="AG53" i="7" s="1"/>
  <c r="C12" i="145"/>
  <c r="F12" i="145" s="1"/>
  <c r="I12" i="145" s="1"/>
  <c r="L12" i="145" s="1"/>
  <c r="A14" i="145"/>
  <c r="T68" i="7"/>
  <c r="AH68" i="7" s="1"/>
  <c r="T53" i="7"/>
  <c r="AH53" i="7" s="1"/>
  <c r="E12" i="145"/>
  <c r="H12" i="145" s="1"/>
  <c r="K12" i="145" s="1"/>
  <c r="C54" i="7"/>
  <c r="C19" i="7"/>
  <c r="A79" i="145"/>
  <c r="A80" i="145" s="1"/>
  <c r="A81" i="145" s="1"/>
  <c r="F54" i="7"/>
  <c r="AS54" i="7" s="1"/>
  <c r="G54" i="7"/>
  <c r="F19" i="7"/>
  <c r="AM19" i="7" s="1"/>
  <c r="G19" i="7"/>
  <c r="U54" i="7"/>
  <c r="AG54" i="7" s="1"/>
  <c r="U19" i="7"/>
  <c r="AG19" i="7" s="1"/>
  <c r="T54" i="7"/>
  <c r="AH54" i="7" s="1"/>
  <c r="T19" i="7"/>
  <c r="AH19" i="7" s="1"/>
  <c r="E19" i="7"/>
  <c r="J19" i="7" s="1"/>
  <c r="E54" i="7"/>
  <c r="Q54" i="7" s="1"/>
  <c r="AE54" i="7" s="1"/>
  <c r="P19" i="7"/>
  <c r="AF19" i="7" s="1"/>
  <c r="L19" i="7"/>
  <c r="AD19" i="7" s="1"/>
  <c r="C77" i="145"/>
  <c r="E68" i="7"/>
  <c r="J68" i="7" s="1"/>
  <c r="E53" i="7"/>
  <c r="J53" i="7" s="1"/>
  <c r="Q68" i="7"/>
  <c r="AE68" i="7" s="1"/>
  <c r="M68" i="7"/>
  <c r="AC68" i="7" s="1"/>
  <c r="M89" i="14"/>
  <c r="A32" i="145"/>
  <c r="A33" i="145"/>
  <c r="A34" i="145" s="1"/>
  <c r="A35" i="145" s="1"/>
  <c r="A36" i="145" s="1"/>
  <c r="A37" i="145" s="1"/>
  <c r="J89" i="14"/>
  <c r="F68" i="7" s="1"/>
  <c r="G68" i="7"/>
  <c r="F53" i="7"/>
  <c r="G53" i="7"/>
  <c r="C68" i="7"/>
  <c r="C53" i="7"/>
  <c r="AU14" i="7"/>
  <c r="AM14" i="7"/>
  <c r="U9" i="7"/>
  <c r="AG9" i="7" s="1"/>
  <c r="T9" i="7"/>
  <c r="AH9" i="7" s="1"/>
  <c r="T85" i="7"/>
  <c r="AH85" i="7" s="1"/>
  <c r="E85" i="7"/>
  <c r="S85" i="7" s="1"/>
  <c r="F85" i="7"/>
  <c r="AQ85" i="7" s="1"/>
  <c r="G85" i="7"/>
  <c r="E9" i="7"/>
  <c r="Q9" i="7" s="1"/>
  <c r="AE9" i="7" s="1"/>
  <c r="Q85" i="7"/>
  <c r="AE85" i="7" s="1"/>
  <c r="M85" i="7"/>
  <c r="AC85" i="7" s="1"/>
  <c r="M30" i="14"/>
  <c r="H9" i="7"/>
  <c r="AB9" i="7" s="1"/>
  <c r="H85" i="7"/>
  <c r="AB85" i="7" s="1"/>
  <c r="F9" i="7"/>
  <c r="AQ9" i="7" s="1"/>
  <c r="G9" i="7"/>
  <c r="C9" i="7"/>
  <c r="C30" i="145"/>
  <c r="F30" i="145"/>
  <c r="I30" i="145" s="1"/>
  <c r="L30" i="145" s="1"/>
  <c r="E30" i="145"/>
  <c r="H30" i="145"/>
  <c r="K30" i="145" s="1"/>
  <c r="A27" i="145"/>
  <c r="A26" i="145"/>
  <c r="A25" i="145"/>
  <c r="A24" i="145"/>
  <c r="N23" i="145"/>
  <c r="M23" i="145"/>
  <c r="L23" i="145"/>
  <c r="K23" i="145"/>
  <c r="J23" i="145"/>
  <c r="I23" i="145"/>
  <c r="H23" i="145"/>
  <c r="G23" i="145"/>
  <c r="F23" i="145"/>
  <c r="E23" i="145"/>
  <c r="D23" i="145"/>
  <c r="C23" i="145"/>
  <c r="F97" i="7"/>
  <c r="AO97" i="7" s="1"/>
  <c r="G97" i="7"/>
  <c r="F96" i="7"/>
  <c r="AJ96" i="7" s="1"/>
  <c r="G96" i="7"/>
  <c r="Z96" i="7" s="1"/>
  <c r="F95" i="7"/>
  <c r="G95" i="7"/>
  <c r="F94" i="7"/>
  <c r="G94" i="7"/>
  <c r="F93" i="7"/>
  <c r="G93" i="7"/>
  <c r="F90" i="7"/>
  <c r="Z90" i="7" s="1"/>
  <c r="G90" i="7"/>
  <c r="F89" i="7"/>
  <c r="AW89" i="7" s="1"/>
  <c r="G89" i="7"/>
  <c r="F88" i="7"/>
  <c r="G88" i="7"/>
  <c r="F87" i="7"/>
  <c r="G87" i="7"/>
  <c r="AW87" i="7" s="1"/>
  <c r="F86" i="7"/>
  <c r="G86" i="7"/>
  <c r="J105" i="14"/>
  <c r="F84" i="7" s="1"/>
  <c r="Z84" i="7" s="1"/>
  <c r="G84" i="7"/>
  <c r="J104" i="14"/>
  <c r="F83" i="7" s="1"/>
  <c r="G83" i="7"/>
  <c r="J103" i="14"/>
  <c r="F82" i="7" s="1"/>
  <c r="G82" i="7"/>
  <c r="Z82" i="7" s="1"/>
  <c r="J102" i="14"/>
  <c r="F81" i="7"/>
  <c r="AO81" i="7" s="1"/>
  <c r="G81" i="7"/>
  <c r="AW81" i="7" s="1"/>
  <c r="J101" i="14"/>
  <c r="F80" i="7" s="1"/>
  <c r="G80" i="7"/>
  <c r="J100" i="14"/>
  <c r="F79" i="7" s="1"/>
  <c r="J99" i="14"/>
  <c r="F78" i="7" s="1"/>
  <c r="G78" i="7"/>
  <c r="J98" i="14"/>
  <c r="F77" i="7" s="1"/>
  <c r="G77" i="7"/>
  <c r="J97" i="14"/>
  <c r="F76" i="7"/>
  <c r="AU76" i="7" s="1"/>
  <c r="G76" i="7"/>
  <c r="J96" i="14"/>
  <c r="F75" i="7" s="1"/>
  <c r="G75" i="7"/>
  <c r="J95" i="14"/>
  <c r="F74" i="7" s="1"/>
  <c r="G74" i="7"/>
  <c r="J94" i="14"/>
  <c r="F73" i="7" s="1"/>
  <c r="AS73" i="7" s="1"/>
  <c r="G73" i="7"/>
  <c r="J93" i="14"/>
  <c r="F72" i="7"/>
  <c r="AW72" i="7" s="1"/>
  <c r="G72" i="7"/>
  <c r="AU72" i="7"/>
  <c r="J92" i="14"/>
  <c r="F71" i="7" s="1"/>
  <c r="G71" i="7"/>
  <c r="J91" i="14"/>
  <c r="F70" i="7" s="1"/>
  <c r="AM70" i="7" s="1"/>
  <c r="G70" i="7"/>
  <c r="J90" i="14"/>
  <c r="F69" i="7" s="1"/>
  <c r="G69" i="7"/>
  <c r="J88" i="14"/>
  <c r="F67" i="7"/>
  <c r="AM67" i="7" s="1"/>
  <c r="G67" i="7"/>
  <c r="AU67" i="7"/>
  <c r="F66" i="7"/>
  <c r="AM66" i="7" s="1"/>
  <c r="G66" i="7"/>
  <c r="F65" i="7"/>
  <c r="G65" i="7"/>
  <c r="AU65" i="7" s="1"/>
  <c r="F64" i="7"/>
  <c r="G64" i="7"/>
  <c r="F63" i="7"/>
  <c r="G63" i="7"/>
  <c r="F62" i="7"/>
  <c r="G62" i="7"/>
  <c r="F60" i="7"/>
  <c r="G60" i="7"/>
  <c r="F59" i="7"/>
  <c r="G59" i="7"/>
  <c r="F58" i="7"/>
  <c r="G58" i="7"/>
  <c r="F57" i="7"/>
  <c r="G57" i="7"/>
  <c r="F56" i="7"/>
  <c r="AU56" i="7" s="1"/>
  <c r="G56" i="7"/>
  <c r="F55" i="7"/>
  <c r="Z55" i="7" s="1"/>
  <c r="G55" i="7"/>
  <c r="AO54" i="7"/>
  <c r="F52" i="7"/>
  <c r="G52" i="7"/>
  <c r="AU52" i="7" s="1"/>
  <c r="F51" i="7"/>
  <c r="AM51" i="7" s="1"/>
  <c r="G51" i="7"/>
  <c r="F50" i="7"/>
  <c r="AM50" i="7" s="1"/>
  <c r="G50" i="7"/>
  <c r="AU50" i="7" s="1"/>
  <c r="AU19" i="7"/>
  <c r="AQ19" i="7"/>
  <c r="F18" i="7"/>
  <c r="G18" i="7"/>
  <c r="F17" i="7"/>
  <c r="Z17" i="7" s="1"/>
  <c r="G17" i="7"/>
  <c r="AU17" i="7"/>
  <c r="F16" i="7"/>
  <c r="G16" i="7"/>
  <c r="F15" i="7"/>
  <c r="G15" i="7"/>
  <c r="AU15" i="7" s="1"/>
  <c r="F13" i="7"/>
  <c r="G13" i="7"/>
  <c r="F12" i="7"/>
  <c r="G12" i="7"/>
  <c r="AU12" i="7" s="1"/>
  <c r="F11" i="7"/>
  <c r="Z11" i="7" s="1"/>
  <c r="G11" i="7"/>
  <c r="F10" i="7"/>
  <c r="G10" i="7"/>
  <c r="F7" i="7"/>
  <c r="Z7" i="7" s="1"/>
  <c r="G7" i="7"/>
  <c r="F6" i="7"/>
  <c r="G6" i="7"/>
  <c r="F5" i="7"/>
  <c r="G5" i="7"/>
  <c r="AU5" i="7" s="1"/>
  <c r="C5" i="11"/>
  <c r="U51" i="7"/>
  <c r="AG51" i="7" s="1"/>
  <c r="T51" i="7"/>
  <c r="AH51" i="7" s="1"/>
  <c r="E51" i="7"/>
  <c r="Q51" i="7" s="1"/>
  <c r="AE51" i="7" s="1"/>
  <c r="E69" i="7"/>
  <c r="L51" i="7"/>
  <c r="AD51" i="7" s="1"/>
  <c r="I51" i="7"/>
  <c r="AA51" i="7" s="1"/>
  <c r="H51" i="7"/>
  <c r="AB51" i="7" s="1"/>
  <c r="M90" i="14"/>
  <c r="C51" i="7"/>
  <c r="C69" i="7"/>
  <c r="T69" i="7"/>
  <c r="AH69" i="7" s="1"/>
  <c r="E64" i="7"/>
  <c r="K64" i="7"/>
  <c r="E97" i="7"/>
  <c r="AG97" i="7"/>
  <c r="E96" i="7"/>
  <c r="H96" i="7" s="1"/>
  <c r="AG96" i="7"/>
  <c r="E95" i="7"/>
  <c r="H95" i="7" s="1"/>
  <c r="AG95" i="7"/>
  <c r="E94" i="7"/>
  <c r="AJ94" i="7" s="1"/>
  <c r="AG94" i="7"/>
  <c r="E93" i="7"/>
  <c r="H93" i="7" s="1"/>
  <c r="AG93" i="7"/>
  <c r="E90" i="7"/>
  <c r="P90" i="7" s="1"/>
  <c r="AF90" i="7" s="1"/>
  <c r="AG90" i="7"/>
  <c r="E89" i="7"/>
  <c r="H89" i="7" s="1"/>
  <c r="AB89" i="7" s="1"/>
  <c r="AG89" i="7"/>
  <c r="Y109" i="14"/>
  <c r="U88" i="7" s="1"/>
  <c r="AG88" i="7" s="1"/>
  <c r="Y108" i="14"/>
  <c r="U87" i="7" s="1"/>
  <c r="AG87" i="7" s="1"/>
  <c r="Y107" i="14"/>
  <c r="U86" i="7" s="1"/>
  <c r="AG86" i="7" s="1"/>
  <c r="Y106" i="14"/>
  <c r="U85" i="7" s="1"/>
  <c r="AG85" i="7" s="1"/>
  <c r="U84" i="7"/>
  <c r="AG84" i="7" s="1"/>
  <c r="U83" i="7"/>
  <c r="AG83" i="7" s="1"/>
  <c r="U82" i="7"/>
  <c r="AG82" i="7" s="1"/>
  <c r="U81" i="7"/>
  <c r="AG81" i="7" s="1"/>
  <c r="U80" i="7"/>
  <c r="AG80" i="7" s="1"/>
  <c r="U78" i="7"/>
  <c r="AG78" i="7" s="1"/>
  <c r="U77" i="7"/>
  <c r="AG77" i="7" s="1"/>
  <c r="U76" i="7"/>
  <c r="AG76" i="7" s="1"/>
  <c r="E75" i="7"/>
  <c r="H75" i="7" s="1"/>
  <c r="AB75" i="7" s="1"/>
  <c r="M96" i="14"/>
  <c r="AG75" i="7"/>
  <c r="E74" i="7"/>
  <c r="I74" i="7" s="1"/>
  <c r="AA74" i="7" s="1"/>
  <c r="M95" i="14"/>
  <c r="AG74" i="7"/>
  <c r="E73" i="7"/>
  <c r="H73" i="7" s="1"/>
  <c r="AB73" i="7" s="1"/>
  <c r="M94" i="14"/>
  <c r="AG73" i="7"/>
  <c r="E72" i="7"/>
  <c r="S72" i="7" s="1"/>
  <c r="M93" i="14"/>
  <c r="I72" i="7"/>
  <c r="AA72" i="7" s="1"/>
  <c r="AG72" i="7"/>
  <c r="E71" i="7"/>
  <c r="H71" i="7" s="1"/>
  <c r="AB71" i="7" s="1"/>
  <c r="M92" i="14"/>
  <c r="AG71" i="7"/>
  <c r="E70" i="7"/>
  <c r="J70" i="7" s="1"/>
  <c r="M91" i="14"/>
  <c r="AG70" i="7"/>
  <c r="AG69" i="7"/>
  <c r="E67" i="7"/>
  <c r="M67" i="7" s="1"/>
  <c r="AC67" i="7" s="1"/>
  <c r="M88" i="14"/>
  <c r="AG67" i="7"/>
  <c r="Y87" i="14"/>
  <c r="U66" i="7"/>
  <c r="AG66" i="7" s="1"/>
  <c r="Y86" i="14"/>
  <c r="U65" i="7" s="1"/>
  <c r="AG65" i="7" s="1"/>
  <c r="U64" i="7"/>
  <c r="AG64" i="7"/>
  <c r="U63" i="7"/>
  <c r="AG63" i="7" s="1"/>
  <c r="U62" i="7"/>
  <c r="AG62" i="7" s="1"/>
  <c r="U60" i="7"/>
  <c r="AG60" i="7" s="1"/>
  <c r="U59" i="7"/>
  <c r="AG59" i="7" s="1"/>
  <c r="U58" i="7"/>
  <c r="AG58" i="7" s="1"/>
  <c r="U57" i="7"/>
  <c r="AG57" i="7" s="1"/>
  <c r="U56" i="7"/>
  <c r="AG56" i="7" s="1"/>
  <c r="U55" i="7"/>
  <c r="AG55" i="7"/>
  <c r="U52" i="7"/>
  <c r="AG52" i="7" s="1"/>
  <c r="U50" i="7"/>
  <c r="AG50" i="7" s="1"/>
  <c r="U18" i="7"/>
  <c r="AG18" i="7"/>
  <c r="U17" i="7"/>
  <c r="AG17" i="7" s="1"/>
  <c r="U16" i="7"/>
  <c r="AG16" i="7" s="1"/>
  <c r="U15" i="7"/>
  <c r="AG15" i="7" s="1"/>
  <c r="U13" i="7"/>
  <c r="AG13" i="7"/>
  <c r="U12" i="7"/>
  <c r="AG12" i="7" s="1"/>
  <c r="U11" i="7"/>
  <c r="AG11" i="7" s="1"/>
  <c r="U10" i="7"/>
  <c r="AG10" i="7" s="1"/>
  <c r="U7" i="7"/>
  <c r="AG7" i="7" s="1"/>
  <c r="U6" i="7"/>
  <c r="AG6" i="7" s="1"/>
  <c r="Z97" i="7"/>
  <c r="Z94" i="7"/>
  <c r="T88" i="7"/>
  <c r="AH88" i="7" s="1"/>
  <c r="T87" i="7"/>
  <c r="AH87" i="7" s="1"/>
  <c r="T86" i="7"/>
  <c r="AH86" i="7" s="1"/>
  <c r="T84" i="7"/>
  <c r="AH84" i="7" s="1"/>
  <c r="T83" i="7"/>
  <c r="AH83" i="7" s="1"/>
  <c r="T82" i="7"/>
  <c r="AH82" i="7" s="1"/>
  <c r="T81" i="7"/>
  <c r="AH81" i="7" s="1"/>
  <c r="T80" i="7"/>
  <c r="AH80" i="7" s="1"/>
  <c r="T78" i="7"/>
  <c r="AH78" i="7" s="1"/>
  <c r="T77" i="7"/>
  <c r="AH77" i="7" s="1"/>
  <c r="T76" i="7"/>
  <c r="AH76" i="7" s="1"/>
  <c r="H74" i="7"/>
  <c r="AB74" i="7" s="1"/>
  <c r="H70" i="7"/>
  <c r="AB70" i="7" s="1"/>
  <c r="H67" i="7"/>
  <c r="AB67" i="7" s="1"/>
  <c r="T66" i="7"/>
  <c r="AH66" i="7" s="1"/>
  <c r="T65" i="7"/>
  <c r="AH65" i="7" s="1"/>
  <c r="T64" i="7"/>
  <c r="AH64" i="7" s="1"/>
  <c r="T63" i="7"/>
  <c r="AH63" i="7" s="1"/>
  <c r="T62" i="7"/>
  <c r="AH62" i="7" s="1"/>
  <c r="T60" i="7"/>
  <c r="AH60" i="7" s="1"/>
  <c r="T59" i="7"/>
  <c r="AH59" i="7" s="1"/>
  <c r="T58" i="7"/>
  <c r="AH58" i="7" s="1"/>
  <c r="T57" i="7"/>
  <c r="AH57" i="7" s="1"/>
  <c r="T56" i="7"/>
  <c r="AH56" i="7" s="1"/>
  <c r="T55" i="7"/>
  <c r="AH55" i="7" s="1"/>
  <c r="T52" i="7"/>
  <c r="AH52" i="7" s="1"/>
  <c r="T50" i="7"/>
  <c r="AH50" i="7" s="1"/>
  <c r="T18" i="7"/>
  <c r="AH18" i="7" s="1"/>
  <c r="T17" i="7"/>
  <c r="AH17" i="7" s="1"/>
  <c r="T16" i="7"/>
  <c r="AH16" i="7" s="1"/>
  <c r="T15" i="7"/>
  <c r="AH15" i="7" s="1"/>
  <c r="T13" i="7"/>
  <c r="AH13" i="7" s="1"/>
  <c r="T12" i="7"/>
  <c r="AH12" i="7" s="1"/>
  <c r="T11" i="7"/>
  <c r="AH11" i="7" s="1"/>
  <c r="T10" i="7"/>
  <c r="AH10" i="7" s="1"/>
  <c r="T7" i="7"/>
  <c r="AH7" i="7" s="1"/>
  <c r="T6" i="7"/>
  <c r="AH6" i="7" s="1"/>
  <c r="U5" i="7"/>
  <c r="AG5" i="7" s="1"/>
  <c r="T5" i="7"/>
  <c r="AH5" i="7" s="1"/>
  <c r="Z59" i="7"/>
  <c r="Z65" i="7"/>
  <c r="Z80" i="7"/>
  <c r="D64" i="7"/>
  <c r="D61" i="7"/>
  <c r="H97" i="7"/>
  <c r="AB97" i="7" s="1"/>
  <c r="AB96" i="7"/>
  <c r="H94" i="7"/>
  <c r="AB94" i="7" s="1"/>
  <c r="H92" i="7"/>
  <c r="AB92" i="7" s="1"/>
  <c r="E88" i="7"/>
  <c r="H88" i="7" s="1"/>
  <c r="AB88" i="7" s="1"/>
  <c r="E87" i="7"/>
  <c r="H87" i="7" s="1"/>
  <c r="AB87" i="7" s="1"/>
  <c r="E86" i="7"/>
  <c r="H86" i="7" s="1"/>
  <c r="AB86" i="7" s="1"/>
  <c r="E84" i="7"/>
  <c r="H84" i="7" s="1"/>
  <c r="AB84" i="7" s="1"/>
  <c r="E83" i="7"/>
  <c r="H83" i="7" s="1"/>
  <c r="AB83" i="7" s="1"/>
  <c r="E82" i="7"/>
  <c r="H82" i="7" s="1"/>
  <c r="AB82" i="7" s="1"/>
  <c r="E81" i="7"/>
  <c r="H81" i="7" s="1"/>
  <c r="AB81" i="7" s="1"/>
  <c r="E80" i="7"/>
  <c r="H80" i="7" s="1"/>
  <c r="AB80" i="7" s="1"/>
  <c r="E78" i="7"/>
  <c r="E77" i="7"/>
  <c r="E76" i="7"/>
  <c r="E66" i="7"/>
  <c r="P66" i="7" s="1"/>
  <c r="AF66" i="7" s="1"/>
  <c r="E65" i="7"/>
  <c r="E63" i="7"/>
  <c r="H63" i="7" s="1"/>
  <c r="E62" i="7"/>
  <c r="H62" i="7" s="1"/>
  <c r="E60" i="7"/>
  <c r="H60" i="7" s="1"/>
  <c r="E59" i="7"/>
  <c r="H59" i="7" s="1"/>
  <c r="E58" i="7"/>
  <c r="H58" i="7" s="1"/>
  <c r="E57" i="7"/>
  <c r="H57" i="7" s="1"/>
  <c r="E56" i="7"/>
  <c r="H56" i="7" s="1"/>
  <c r="E55" i="7"/>
  <c r="H55" i="7" s="1"/>
  <c r="E52" i="7"/>
  <c r="N52" i="7" s="1"/>
  <c r="E50" i="7"/>
  <c r="S50" i="7" s="1"/>
  <c r="E18" i="7"/>
  <c r="H18" i="7" s="1"/>
  <c r="AB18" i="7" s="1"/>
  <c r="E17" i="7"/>
  <c r="H17" i="7" s="1"/>
  <c r="AB17" i="7" s="1"/>
  <c r="E16" i="7"/>
  <c r="H16" i="7" s="1"/>
  <c r="E15" i="7"/>
  <c r="H15" i="7" s="1"/>
  <c r="AB15" i="7" s="1"/>
  <c r="E13" i="7"/>
  <c r="H13" i="7" s="1"/>
  <c r="E12" i="7"/>
  <c r="H12" i="7" s="1"/>
  <c r="E11" i="7"/>
  <c r="H11" i="7" s="1"/>
  <c r="AB11" i="7" s="1"/>
  <c r="E10" i="7"/>
  <c r="H10" i="7" s="1"/>
  <c r="AB10" i="7" s="1"/>
  <c r="E7" i="7"/>
  <c r="H7" i="7" s="1"/>
  <c r="E6" i="7"/>
  <c r="H6" i="7" s="1"/>
  <c r="E5" i="7"/>
  <c r="H5" i="7" s="1"/>
  <c r="B64" i="7"/>
  <c r="B61" i="7"/>
  <c r="B8" i="7"/>
  <c r="A5" i="7"/>
  <c r="T97" i="7"/>
  <c r="AH97" i="7" s="1"/>
  <c r="Q97" i="7"/>
  <c r="AE97" i="7" s="1"/>
  <c r="M97" i="7"/>
  <c r="AC97" i="7" s="1"/>
  <c r="I97" i="7"/>
  <c r="AA97" i="7" s="1"/>
  <c r="T96" i="7"/>
  <c r="AH96" i="7" s="1"/>
  <c r="P96" i="7"/>
  <c r="AF96" i="7" s="1"/>
  <c r="Q96" i="7"/>
  <c r="AE96" i="7" s="1"/>
  <c r="M96" i="7"/>
  <c r="AC96" i="7" s="1"/>
  <c r="I96" i="7"/>
  <c r="AA96" i="7" s="1"/>
  <c r="T95" i="7"/>
  <c r="AH95" i="7" s="1"/>
  <c r="L95" i="7"/>
  <c r="AD95" i="7" s="1"/>
  <c r="M95" i="7"/>
  <c r="AC95" i="7" s="1"/>
  <c r="AB95" i="7"/>
  <c r="I95" i="7"/>
  <c r="AA95" i="7" s="1"/>
  <c r="T94" i="7"/>
  <c r="AH94" i="7" s="1"/>
  <c r="P94" i="7"/>
  <c r="AF94" i="7" s="1"/>
  <c r="Q94" i="7"/>
  <c r="AE94" i="7" s="1"/>
  <c r="L94" i="7"/>
  <c r="AD94" i="7" s="1"/>
  <c r="M94" i="7"/>
  <c r="AC94" i="7" s="1"/>
  <c r="I94" i="7"/>
  <c r="AA94" i="7" s="1"/>
  <c r="T93" i="7"/>
  <c r="AH93" i="7" s="1"/>
  <c r="Q93" i="7"/>
  <c r="AE93" i="7" s="1"/>
  <c r="L93" i="7"/>
  <c r="AD93" i="7" s="1"/>
  <c r="AB93" i="7"/>
  <c r="I93" i="7"/>
  <c r="AA93" i="7" s="1"/>
  <c r="I92" i="7"/>
  <c r="AA92" i="7" s="1"/>
  <c r="T90" i="7"/>
  <c r="AH90" i="7" s="1"/>
  <c r="T89" i="7"/>
  <c r="AH89" i="7" s="1"/>
  <c r="I88" i="7"/>
  <c r="AA88" i="7" s="1"/>
  <c r="P87" i="7"/>
  <c r="AF87" i="7" s="1"/>
  <c r="L87" i="7"/>
  <c r="AD87" i="7" s="1"/>
  <c r="P86" i="7"/>
  <c r="AF86" i="7" s="1"/>
  <c r="Q86" i="7"/>
  <c r="AE86" i="7" s="1"/>
  <c r="L86" i="7"/>
  <c r="AD86" i="7" s="1"/>
  <c r="M86" i="7"/>
  <c r="AC86" i="7" s="1"/>
  <c r="I86" i="7"/>
  <c r="AA86" i="7" s="1"/>
  <c r="P84" i="7"/>
  <c r="AF84" i="7" s="1"/>
  <c r="Q84" i="7"/>
  <c r="AE84" i="7" s="1"/>
  <c r="L84" i="7"/>
  <c r="AD84" i="7" s="1"/>
  <c r="M84" i="7"/>
  <c r="AC84" i="7" s="1"/>
  <c r="P80" i="7"/>
  <c r="AF80" i="7" s="1"/>
  <c r="Q80" i="7"/>
  <c r="AE80" i="7" s="1"/>
  <c r="L80" i="7"/>
  <c r="AD80" i="7" s="1"/>
  <c r="M80" i="7"/>
  <c r="AC80" i="7" s="1"/>
  <c r="I80" i="7"/>
  <c r="AA80" i="7" s="1"/>
  <c r="I79" i="7"/>
  <c r="AA79" i="7" s="1"/>
  <c r="I78" i="7"/>
  <c r="AA78" i="7" s="1"/>
  <c r="P77" i="7"/>
  <c r="AF77" i="7" s="1"/>
  <c r="Q77" i="7"/>
  <c r="AE77" i="7" s="1"/>
  <c r="L77" i="7"/>
  <c r="AD77" i="7" s="1"/>
  <c r="M77" i="7"/>
  <c r="AC77" i="7" s="1"/>
  <c r="I76" i="7"/>
  <c r="AA76" i="7" s="1"/>
  <c r="T75" i="7"/>
  <c r="AH75" i="7" s="1"/>
  <c r="P75" i="7"/>
  <c r="AF75" i="7" s="1"/>
  <c r="Q75" i="7"/>
  <c r="AE75" i="7" s="1"/>
  <c r="L75" i="7"/>
  <c r="AD75" i="7" s="1"/>
  <c r="M75" i="7"/>
  <c r="AC75" i="7" s="1"/>
  <c r="T74" i="7"/>
  <c r="AH74" i="7" s="1"/>
  <c r="P74" i="7"/>
  <c r="AF74" i="7" s="1"/>
  <c r="Q74" i="7"/>
  <c r="AE74" i="7" s="1"/>
  <c r="L74" i="7"/>
  <c r="AD74" i="7" s="1"/>
  <c r="M74" i="7"/>
  <c r="AC74" i="7" s="1"/>
  <c r="T73" i="7"/>
  <c r="AH73" i="7" s="1"/>
  <c r="P73" i="7"/>
  <c r="AF73" i="7" s="1"/>
  <c r="Q73" i="7"/>
  <c r="AE73" i="7" s="1"/>
  <c r="L73" i="7"/>
  <c r="AD73" i="7" s="1"/>
  <c r="M73" i="7"/>
  <c r="AC73" i="7" s="1"/>
  <c r="T72" i="7"/>
  <c r="AH72" i="7" s="1"/>
  <c r="P72" i="7"/>
  <c r="AF72" i="7" s="1"/>
  <c r="Q72" i="7"/>
  <c r="AE72" i="7" s="1"/>
  <c r="L72" i="7"/>
  <c r="AD72" i="7" s="1"/>
  <c r="M72" i="7"/>
  <c r="AC72" i="7" s="1"/>
  <c r="T71" i="7"/>
  <c r="AH71" i="7" s="1"/>
  <c r="P71" i="7"/>
  <c r="AF71" i="7" s="1"/>
  <c r="Q71" i="7"/>
  <c r="AE71" i="7" s="1"/>
  <c r="L71" i="7"/>
  <c r="AD71" i="7" s="1"/>
  <c r="M71" i="7"/>
  <c r="AC71" i="7" s="1"/>
  <c r="T70" i="7"/>
  <c r="AH70" i="7" s="1"/>
  <c r="P70" i="7"/>
  <c r="AF70" i="7" s="1"/>
  <c r="Q70" i="7"/>
  <c r="AE70" i="7" s="1"/>
  <c r="L70" i="7"/>
  <c r="AD70" i="7" s="1"/>
  <c r="M70" i="7"/>
  <c r="AC70" i="7" s="1"/>
  <c r="T67" i="7"/>
  <c r="AH67" i="7" s="1"/>
  <c r="P67" i="7"/>
  <c r="AF67" i="7" s="1"/>
  <c r="Q67" i="7"/>
  <c r="AE67" i="7" s="1"/>
  <c r="L67" i="7"/>
  <c r="AD67" i="7" s="1"/>
  <c r="I65" i="7"/>
  <c r="AA65" i="7" s="1"/>
  <c r="P64" i="7"/>
  <c r="AF64" i="7" s="1"/>
  <c r="Q64" i="7"/>
  <c r="AE64" i="7" s="1"/>
  <c r="L64" i="7"/>
  <c r="AD64" i="7" s="1"/>
  <c r="M64" i="7"/>
  <c r="AC64" i="7" s="1"/>
  <c r="P63" i="7"/>
  <c r="AF63" i="7" s="1"/>
  <c r="Q63" i="7"/>
  <c r="AE63" i="7" s="1"/>
  <c r="L63" i="7"/>
  <c r="AD63" i="7" s="1"/>
  <c r="M63" i="7"/>
  <c r="AC63" i="7" s="1"/>
  <c r="AB63" i="7"/>
  <c r="I63" i="7"/>
  <c r="AA63" i="7" s="1"/>
  <c r="P62" i="7"/>
  <c r="AF62" i="7" s="1"/>
  <c r="Q62" i="7"/>
  <c r="AE62" i="7" s="1"/>
  <c r="L62" i="7"/>
  <c r="AD62" i="7" s="1"/>
  <c r="M62" i="7"/>
  <c r="AC62" i="7" s="1"/>
  <c r="AB62" i="7"/>
  <c r="I62" i="7"/>
  <c r="AA62" i="7" s="1"/>
  <c r="P60" i="7"/>
  <c r="AF60" i="7" s="1"/>
  <c r="Q60" i="7"/>
  <c r="AE60" i="7" s="1"/>
  <c r="L60" i="7"/>
  <c r="AD60" i="7" s="1"/>
  <c r="M60" i="7"/>
  <c r="AC60" i="7" s="1"/>
  <c r="AB60" i="7"/>
  <c r="I60" i="7"/>
  <c r="AA60" i="7" s="1"/>
  <c r="P59" i="7"/>
  <c r="AF59" i="7" s="1"/>
  <c r="Q59" i="7"/>
  <c r="AE59" i="7" s="1"/>
  <c r="L59" i="7"/>
  <c r="AD59" i="7" s="1"/>
  <c r="M59" i="7"/>
  <c r="AC59" i="7" s="1"/>
  <c r="AB59" i="7"/>
  <c r="I59" i="7"/>
  <c r="AA59" i="7" s="1"/>
  <c r="P58" i="7"/>
  <c r="AF58" i="7" s="1"/>
  <c r="Q58" i="7"/>
  <c r="AE58" i="7" s="1"/>
  <c r="L58" i="7"/>
  <c r="AD58" i="7" s="1"/>
  <c r="M58" i="7"/>
  <c r="AC58" i="7" s="1"/>
  <c r="AB58" i="7"/>
  <c r="I58" i="7"/>
  <c r="AA58" i="7" s="1"/>
  <c r="P57" i="7"/>
  <c r="AF57" i="7" s="1"/>
  <c r="Q57" i="7"/>
  <c r="AE57" i="7" s="1"/>
  <c r="L57" i="7"/>
  <c r="AD57" i="7" s="1"/>
  <c r="M57" i="7"/>
  <c r="AC57" i="7" s="1"/>
  <c r="AB57" i="7"/>
  <c r="I57" i="7"/>
  <c r="AA57" i="7" s="1"/>
  <c r="P56" i="7"/>
  <c r="AF56" i="7" s="1"/>
  <c r="Q56" i="7"/>
  <c r="AE56" i="7" s="1"/>
  <c r="L56" i="7"/>
  <c r="AD56" i="7" s="1"/>
  <c r="M56" i="7"/>
  <c r="AC56" i="7" s="1"/>
  <c r="AB56" i="7"/>
  <c r="I56" i="7"/>
  <c r="AA56" i="7" s="1"/>
  <c r="P55" i="7"/>
  <c r="AF55" i="7" s="1"/>
  <c r="Q55" i="7"/>
  <c r="AE55" i="7" s="1"/>
  <c r="L55" i="7"/>
  <c r="AD55" i="7" s="1"/>
  <c r="M55" i="7"/>
  <c r="AC55" i="7" s="1"/>
  <c r="AB55" i="7"/>
  <c r="I55" i="7"/>
  <c r="AA55" i="7" s="1"/>
  <c r="I53" i="7"/>
  <c r="AA53" i="7" s="1"/>
  <c r="M40" i="14"/>
  <c r="I19" i="7" s="1"/>
  <c r="AA19" i="7" s="1"/>
  <c r="P18" i="7"/>
  <c r="AF18" i="7" s="1"/>
  <c r="Q18" i="7"/>
  <c r="AE18" i="7" s="1"/>
  <c r="L18" i="7"/>
  <c r="AD18" i="7" s="1"/>
  <c r="M18" i="7"/>
  <c r="AC18" i="7" s="1"/>
  <c r="M39" i="14"/>
  <c r="M38" i="14"/>
  <c r="AB16" i="7"/>
  <c r="M37" i="14"/>
  <c r="I16" i="7" s="1"/>
  <c r="AA16" i="7" s="1"/>
  <c r="M15" i="7"/>
  <c r="AC15" i="7" s="1"/>
  <c r="M36" i="14"/>
  <c r="I15" i="7" s="1"/>
  <c r="AA15" i="7" s="1"/>
  <c r="P13" i="7"/>
  <c r="AF13" i="7" s="1"/>
  <c r="Q13" i="7"/>
  <c r="AE13" i="7" s="1"/>
  <c r="L13" i="7"/>
  <c r="AD13" i="7" s="1"/>
  <c r="M13" i="7"/>
  <c r="AC13" i="7" s="1"/>
  <c r="AB13" i="7"/>
  <c r="M34" i="14"/>
  <c r="I13" i="7" s="1"/>
  <c r="AA13" i="7" s="1"/>
  <c r="P12" i="7"/>
  <c r="AF12" i="7" s="1"/>
  <c r="Q12" i="7"/>
  <c r="AE12" i="7" s="1"/>
  <c r="L12" i="7"/>
  <c r="AD12" i="7" s="1"/>
  <c r="M12" i="7"/>
  <c r="AC12" i="7" s="1"/>
  <c r="AB12" i="7"/>
  <c r="M33" i="14"/>
  <c r="M32" i="14"/>
  <c r="M31" i="14"/>
  <c r="P7" i="7"/>
  <c r="AF7" i="7" s="1"/>
  <c r="Q7" i="7"/>
  <c r="AE7" i="7" s="1"/>
  <c r="L7" i="7"/>
  <c r="AD7" i="7" s="1"/>
  <c r="M7" i="7"/>
  <c r="AC7" i="7" s="1"/>
  <c r="AB7" i="7"/>
  <c r="M28" i="14"/>
  <c r="I7" i="7" s="1"/>
  <c r="AA7" i="7" s="1"/>
  <c r="Q6" i="7"/>
  <c r="AE6" i="7" s="1"/>
  <c r="L6" i="7"/>
  <c r="AD6" i="7" s="1"/>
  <c r="AB6" i="7"/>
  <c r="M27" i="14"/>
  <c r="I6" i="7" s="1"/>
  <c r="AA6" i="7" s="1"/>
  <c r="P5" i="7"/>
  <c r="AF5" i="7" s="1"/>
  <c r="Q5" i="7"/>
  <c r="AE5" i="7" s="1"/>
  <c r="AB5" i="7"/>
  <c r="I5" i="7"/>
  <c r="AA5" i="7" s="1"/>
  <c r="L5" i="7"/>
  <c r="AD5" i="7" s="1"/>
  <c r="M5" i="7"/>
  <c r="AC5" i="7" s="1"/>
  <c r="J6" i="7"/>
  <c r="J16" i="7"/>
  <c r="K16" i="7"/>
  <c r="J18" i="7"/>
  <c r="K18" i="7"/>
  <c r="J50" i="7"/>
  <c r="K50" i="7"/>
  <c r="J52" i="7"/>
  <c r="K52" i="7"/>
  <c r="J55" i="7"/>
  <c r="K55" i="7"/>
  <c r="J56" i="7"/>
  <c r="K56" i="7"/>
  <c r="AJ56" i="7" s="1"/>
  <c r="J57" i="7"/>
  <c r="K57" i="7"/>
  <c r="J58" i="7"/>
  <c r="K58" i="7"/>
  <c r="J59" i="7"/>
  <c r="K59" i="7"/>
  <c r="J60" i="7"/>
  <c r="K60" i="7"/>
  <c r="J62" i="7"/>
  <c r="K62" i="7"/>
  <c r="J63" i="7"/>
  <c r="K63" i="7"/>
  <c r="AJ65" i="7"/>
  <c r="J71" i="7"/>
  <c r="K71" i="7"/>
  <c r="J72" i="7"/>
  <c r="K72" i="7"/>
  <c r="J73" i="7"/>
  <c r="K73" i="7"/>
  <c r="J74" i="7"/>
  <c r="K74" i="7"/>
  <c r="J75" i="7"/>
  <c r="K75" i="7"/>
  <c r="AJ76" i="7"/>
  <c r="AJ77" i="7"/>
  <c r="AJ78" i="7"/>
  <c r="AJ80" i="7"/>
  <c r="AJ83" i="7"/>
  <c r="AJ84" i="7"/>
  <c r="AJ86" i="7"/>
  <c r="J97" i="7"/>
  <c r="K97" i="7"/>
  <c r="W97" i="7"/>
  <c r="V97" i="7"/>
  <c r="W96" i="7"/>
  <c r="V96" i="7"/>
  <c r="W95" i="7"/>
  <c r="V95" i="7"/>
  <c r="W94" i="7"/>
  <c r="V94" i="7"/>
  <c r="W93" i="7"/>
  <c r="V93" i="7"/>
  <c r="W90" i="7"/>
  <c r="V90" i="7"/>
  <c r="W89" i="7"/>
  <c r="V89" i="7"/>
  <c r="W88" i="7"/>
  <c r="V88" i="7"/>
  <c r="W87" i="7"/>
  <c r="V87" i="7"/>
  <c r="W86" i="7"/>
  <c r="V86" i="7"/>
  <c r="W85" i="7"/>
  <c r="V85" i="7"/>
  <c r="W84" i="7"/>
  <c r="V84" i="7"/>
  <c r="W83" i="7"/>
  <c r="V83" i="7"/>
  <c r="W82" i="7"/>
  <c r="V82" i="7"/>
  <c r="W81" i="7"/>
  <c r="V81" i="7"/>
  <c r="W80" i="7"/>
  <c r="V80" i="7"/>
  <c r="W78" i="7"/>
  <c r="V78" i="7"/>
  <c r="W77" i="7"/>
  <c r="V77" i="7"/>
  <c r="W76" i="7"/>
  <c r="V76" i="7"/>
  <c r="W75" i="7"/>
  <c r="V75" i="7"/>
  <c r="W74" i="7"/>
  <c r="V74" i="7"/>
  <c r="W73" i="7"/>
  <c r="V73" i="7"/>
  <c r="W72" i="7"/>
  <c r="V72" i="7"/>
  <c r="W71" i="7"/>
  <c r="V71" i="7"/>
  <c r="W70" i="7"/>
  <c r="V70" i="7"/>
  <c r="W69" i="7"/>
  <c r="V69" i="7"/>
  <c r="W68" i="7"/>
  <c r="V68" i="7"/>
  <c r="V67" i="7"/>
  <c r="W66" i="7"/>
  <c r="V66" i="7"/>
  <c r="W65" i="7"/>
  <c r="V65" i="7"/>
  <c r="W64" i="7"/>
  <c r="V64" i="7"/>
  <c r="W63" i="7"/>
  <c r="V63" i="7"/>
  <c r="W62" i="7"/>
  <c r="V62" i="7"/>
  <c r="W60" i="7"/>
  <c r="V60" i="7"/>
  <c r="W59" i="7"/>
  <c r="V59" i="7"/>
  <c r="W58" i="7"/>
  <c r="V58" i="7"/>
  <c r="W57" i="7"/>
  <c r="V57" i="7"/>
  <c r="W56" i="7"/>
  <c r="V56" i="7"/>
  <c r="W55" i="7"/>
  <c r="V55" i="7"/>
  <c r="W54" i="7"/>
  <c r="V54" i="7"/>
  <c r="W53" i="7"/>
  <c r="V53" i="7"/>
  <c r="W52" i="7"/>
  <c r="V52" i="7"/>
  <c r="W51" i="7"/>
  <c r="V51" i="7"/>
  <c r="W50" i="7"/>
  <c r="V50" i="7"/>
  <c r="W19" i="7"/>
  <c r="V19" i="7"/>
  <c r="W18" i="7"/>
  <c r="V18" i="7"/>
  <c r="W17" i="7"/>
  <c r="V17" i="7"/>
  <c r="W16" i="7"/>
  <c r="V16" i="7"/>
  <c r="W15" i="7"/>
  <c r="V15" i="7"/>
  <c r="W13" i="7"/>
  <c r="V13" i="7"/>
  <c r="W12" i="7"/>
  <c r="V12" i="7"/>
  <c r="W11" i="7"/>
  <c r="V11" i="7"/>
  <c r="W10" i="7"/>
  <c r="V10" i="7"/>
  <c r="W9" i="7"/>
  <c r="V9" i="7"/>
  <c r="W7" i="7"/>
  <c r="V7" i="7"/>
  <c r="W6" i="7"/>
  <c r="V6" i="7"/>
  <c r="S97" i="7"/>
  <c r="R97" i="7"/>
  <c r="O97" i="7"/>
  <c r="N97" i="7"/>
  <c r="S96" i="7"/>
  <c r="R96" i="7"/>
  <c r="O96" i="7"/>
  <c r="N96" i="7"/>
  <c r="K96" i="7"/>
  <c r="J96" i="7"/>
  <c r="O94" i="7"/>
  <c r="N94" i="7"/>
  <c r="K94" i="7"/>
  <c r="J94" i="7"/>
  <c r="S93" i="7"/>
  <c r="R93" i="7"/>
  <c r="O93" i="7"/>
  <c r="N93" i="7"/>
  <c r="K93" i="7"/>
  <c r="J93" i="7"/>
  <c r="S92" i="7"/>
  <c r="R92" i="7"/>
  <c r="O92" i="7"/>
  <c r="N92" i="7"/>
  <c r="K92" i="7"/>
  <c r="J92" i="7"/>
  <c r="S91" i="7"/>
  <c r="R91" i="7"/>
  <c r="O91" i="7"/>
  <c r="K89" i="7"/>
  <c r="J89" i="7"/>
  <c r="S88" i="7"/>
  <c r="R88" i="7"/>
  <c r="O88" i="7"/>
  <c r="N88" i="7"/>
  <c r="K88" i="7"/>
  <c r="J88" i="7"/>
  <c r="S87" i="7"/>
  <c r="R87" i="7"/>
  <c r="O87" i="7"/>
  <c r="N87" i="7"/>
  <c r="K87" i="7"/>
  <c r="J87" i="7"/>
  <c r="S86" i="7"/>
  <c r="R86" i="7"/>
  <c r="O86" i="7"/>
  <c r="N86" i="7"/>
  <c r="K86" i="7"/>
  <c r="S80" i="7"/>
  <c r="R80" i="7"/>
  <c r="O80" i="7"/>
  <c r="N80" i="7"/>
  <c r="K80" i="7"/>
  <c r="J80" i="7"/>
  <c r="S78" i="7"/>
  <c r="R78" i="7"/>
  <c r="O78" i="7"/>
  <c r="N78" i="7"/>
  <c r="K78" i="7"/>
  <c r="J78" i="7"/>
  <c r="S77" i="7"/>
  <c r="R77" i="7"/>
  <c r="O77" i="7"/>
  <c r="N77" i="7"/>
  <c r="K77" i="7"/>
  <c r="J77" i="7"/>
  <c r="S76" i="7"/>
  <c r="R76" i="7"/>
  <c r="O76" i="7"/>
  <c r="N76" i="7"/>
  <c r="K76" i="7"/>
  <c r="J76" i="7"/>
  <c r="S75" i="7"/>
  <c r="R75" i="7"/>
  <c r="O75" i="7"/>
  <c r="N75" i="7"/>
  <c r="S74" i="7"/>
  <c r="R74" i="7"/>
  <c r="O74" i="7"/>
  <c r="N74" i="7"/>
  <c r="S73" i="7"/>
  <c r="R73" i="7"/>
  <c r="O73" i="7"/>
  <c r="N73" i="7"/>
  <c r="S71" i="7"/>
  <c r="R71" i="7"/>
  <c r="O71" i="7"/>
  <c r="N71" i="7"/>
  <c r="S70" i="7"/>
  <c r="R70" i="7"/>
  <c r="O70" i="7"/>
  <c r="N70" i="7"/>
  <c r="S69" i="7"/>
  <c r="R69" i="7"/>
  <c r="O69" i="7"/>
  <c r="N69" i="7"/>
  <c r="S68" i="7"/>
  <c r="R68" i="7"/>
  <c r="O68" i="7"/>
  <c r="N68" i="7"/>
  <c r="S67" i="7"/>
  <c r="R67" i="7"/>
  <c r="O67" i="7"/>
  <c r="S66" i="7"/>
  <c r="R66" i="7"/>
  <c r="O66" i="7"/>
  <c r="N66" i="7"/>
  <c r="K66" i="7"/>
  <c r="J66" i="7"/>
  <c r="S65" i="7"/>
  <c r="R65" i="7"/>
  <c r="O65" i="7"/>
  <c r="N65" i="7"/>
  <c r="K65" i="7"/>
  <c r="J65" i="7"/>
  <c r="S64" i="7"/>
  <c r="R64" i="7"/>
  <c r="O64" i="7"/>
  <c r="N64" i="7"/>
  <c r="S63" i="7"/>
  <c r="R63" i="7"/>
  <c r="O63" i="7"/>
  <c r="N63" i="7"/>
  <c r="S62" i="7"/>
  <c r="R62" i="7"/>
  <c r="O62" i="7"/>
  <c r="N62" i="7"/>
  <c r="S61" i="7"/>
  <c r="R61" i="7"/>
  <c r="O61" i="7"/>
  <c r="N61" i="7"/>
  <c r="S60" i="7"/>
  <c r="R60" i="7"/>
  <c r="O60" i="7"/>
  <c r="N60" i="7"/>
  <c r="S59" i="7"/>
  <c r="R59" i="7"/>
  <c r="O59" i="7"/>
  <c r="N59" i="7"/>
  <c r="S58" i="7"/>
  <c r="R58" i="7"/>
  <c r="O58" i="7"/>
  <c r="N58" i="7"/>
  <c r="S57" i="7"/>
  <c r="R57" i="7"/>
  <c r="O57" i="7"/>
  <c r="N57" i="7"/>
  <c r="S56" i="7"/>
  <c r="R56" i="7"/>
  <c r="O56" i="7"/>
  <c r="N56" i="7"/>
  <c r="S55" i="7"/>
  <c r="R55" i="7"/>
  <c r="O55" i="7"/>
  <c r="N55" i="7"/>
  <c r="S54" i="7"/>
  <c r="R54" i="7"/>
  <c r="O54" i="7"/>
  <c r="N54" i="7"/>
  <c r="S53" i="7"/>
  <c r="R53" i="7"/>
  <c r="O53" i="7"/>
  <c r="N53" i="7"/>
  <c r="S52" i="7"/>
  <c r="R52" i="7"/>
  <c r="O52" i="7"/>
  <c r="S18" i="7"/>
  <c r="R18" i="7"/>
  <c r="O18" i="7"/>
  <c r="N18" i="7"/>
  <c r="S17" i="7"/>
  <c r="R17" i="7"/>
  <c r="O17" i="7"/>
  <c r="N17" i="7"/>
  <c r="S16" i="7"/>
  <c r="R16" i="7"/>
  <c r="O16" i="7"/>
  <c r="N16" i="7"/>
  <c r="S15" i="7"/>
  <c r="R15" i="7"/>
  <c r="O15" i="7"/>
  <c r="N15" i="7"/>
  <c r="S14" i="7"/>
  <c r="R14" i="7"/>
  <c r="O14" i="7"/>
  <c r="S10" i="7"/>
  <c r="R10" i="7"/>
  <c r="O10" i="7"/>
  <c r="N10" i="7"/>
  <c r="S9" i="7"/>
  <c r="R9" i="7"/>
  <c r="O9" i="7"/>
  <c r="N9" i="7"/>
  <c r="S8" i="7"/>
  <c r="R8" i="7"/>
  <c r="O8" i="7"/>
  <c r="N8" i="7"/>
  <c r="S7" i="7"/>
  <c r="R7" i="7"/>
  <c r="O7" i="7"/>
  <c r="N7" i="7"/>
  <c r="S6" i="7"/>
  <c r="R6" i="7"/>
  <c r="O6" i="7"/>
  <c r="E4" i="7"/>
  <c r="D6" i="7"/>
  <c r="D7" i="7"/>
  <c r="D9" i="7"/>
  <c r="D10" i="7"/>
  <c r="D11" i="7"/>
  <c r="D12" i="7"/>
  <c r="D13" i="7"/>
  <c r="D14" i="7"/>
  <c r="D15" i="7"/>
  <c r="D16" i="7"/>
  <c r="D17" i="7"/>
  <c r="D18" i="7"/>
  <c r="D19" i="7"/>
  <c r="D50" i="7"/>
  <c r="D51" i="7"/>
  <c r="D52" i="7"/>
  <c r="D53" i="7"/>
  <c r="D54" i="7"/>
  <c r="D55" i="7"/>
  <c r="D56" i="7"/>
  <c r="D57" i="7"/>
  <c r="D58" i="7"/>
  <c r="D59" i="7"/>
  <c r="D60" i="7"/>
  <c r="D62" i="7"/>
  <c r="D63" i="7"/>
  <c r="E86" i="14"/>
  <c r="D65" i="7" s="1"/>
  <c r="E87" i="14"/>
  <c r="D66" i="7" s="1"/>
  <c r="E88" i="14"/>
  <c r="D67" i="7" s="1"/>
  <c r="E89" i="14"/>
  <c r="D68" i="7" s="1"/>
  <c r="E90" i="14"/>
  <c r="D69" i="7" s="1"/>
  <c r="E91" i="14"/>
  <c r="D70" i="7" s="1"/>
  <c r="E92" i="14"/>
  <c r="D71" i="7" s="1"/>
  <c r="E93" i="14"/>
  <c r="D72" i="7" s="1"/>
  <c r="E94" i="14"/>
  <c r="D73" i="7" s="1"/>
  <c r="E95" i="14"/>
  <c r="D74" i="7" s="1"/>
  <c r="E96" i="14"/>
  <c r="D75" i="7" s="1"/>
  <c r="E97" i="14"/>
  <c r="D76" i="7" s="1"/>
  <c r="E98" i="14"/>
  <c r="D77" i="7" s="1"/>
  <c r="E99" i="14"/>
  <c r="D78" i="7" s="1"/>
  <c r="E100" i="14"/>
  <c r="D79" i="7" s="1"/>
  <c r="E101" i="14"/>
  <c r="D80" i="7" s="1"/>
  <c r="E102" i="14"/>
  <c r="D81" i="7" s="1"/>
  <c r="E103" i="14"/>
  <c r="D82" i="7" s="1"/>
  <c r="E104" i="14"/>
  <c r="D83" i="7" s="1"/>
  <c r="E105" i="14"/>
  <c r="D84" i="7" s="1"/>
  <c r="E106" i="14"/>
  <c r="D85" i="7" s="1"/>
  <c r="E107" i="14"/>
  <c r="D86" i="7" s="1"/>
  <c r="E108" i="14"/>
  <c r="D87" i="7" s="1"/>
  <c r="E109" i="14"/>
  <c r="D88" i="7" s="1"/>
  <c r="E110" i="14"/>
  <c r="D89" i="7" s="1"/>
  <c r="E111" i="14"/>
  <c r="D90" i="7" s="1"/>
  <c r="E112" i="14"/>
  <c r="D91" i="7" s="1"/>
  <c r="E113" i="14"/>
  <c r="D92" i="7" s="1"/>
  <c r="E114" i="14"/>
  <c r="D93" i="7" s="1"/>
  <c r="E115" i="14"/>
  <c r="D94" i="7" s="1"/>
  <c r="E116" i="14"/>
  <c r="D95" i="7" s="1"/>
  <c r="E117" i="14"/>
  <c r="D96" i="7" s="1"/>
  <c r="E118" i="14"/>
  <c r="D97" i="7" s="1"/>
  <c r="D5" i="7"/>
  <c r="B6" i="7"/>
  <c r="B7" i="7"/>
  <c r="B9" i="7"/>
  <c r="B10" i="7"/>
  <c r="B11" i="7"/>
  <c r="B12" i="7"/>
  <c r="B13" i="7"/>
  <c r="B14" i="7"/>
  <c r="B15" i="7"/>
  <c r="B16" i="7"/>
  <c r="B17" i="7"/>
  <c r="B18" i="7"/>
  <c r="B19" i="7"/>
  <c r="B50" i="7"/>
  <c r="B51" i="7"/>
  <c r="B52" i="7"/>
  <c r="B53" i="7"/>
  <c r="B54" i="7"/>
  <c r="B55" i="7"/>
  <c r="B56" i="7"/>
  <c r="B57" i="7"/>
  <c r="B58" i="7"/>
  <c r="B59" i="7"/>
  <c r="B60" i="7"/>
  <c r="B62" i="7"/>
  <c r="B63" i="7"/>
  <c r="B65" i="7"/>
  <c r="B66" i="7"/>
  <c r="B67" i="7"/>
  <c r="B68" i="7"/>
  <c r="B69" i="7"/>
  <c r="B70" i="7"/>
  <c r="B71" i="7"/>
  <c r="B72" i="7"/>
  <c r="B73" i="7"/>
  <c r="B74" i="7"/>
  <c r="B75" i="7"/>
  <c r="B76" i="7"/>
  <c r="B77" i="7"/>
  <c r="B78" i="7"/>
  <c r="B80" i="7"/>
  <c r="B81" i="7"/>
  <c r="B82" i="7"/>
  <c r="B83" i="7"/>
  <c r="B84" i="7"/>
  <c r="B85" i="7"/>
  <c r="B86" i="7"/>
  <c r="B87" i="7"/>
  <c r="B88" i="7"/>
  <c r="B89" i="7"/>
  <c r="B90" i="7"/>
  <c r="B91" i="7"/>
  <c r="B93" i="7"/>
  <c r="B94" i="7"/>
  <c r="B95" i="7"/>
  <c r="B96" i="7"/>
  <c r="B97" i="7"/>
  <c r="B5" i="7"/>
  <c r="B4" i="7"/>
  <c r="A4" i="7"/>
  <c r="C60" i="7"/>
  <c r="C64" i="7"/>
  <c r="C66" i="7"/>
  <c r="C65" i="7"/>
  <c r="C97" i="7"/>
  <c r="C96" i="7"/>
  <c r="C95" i="7"/>
  <c r="C94" i="7"/>
  <c r="C93" i="7"/>
  <c r="C90" i="7"/>
  <c r="C89" i="7"/>
  <c r="C63" i="7"/>
  <c r="C62" i="7"/>
  <c r="C59" i="7"/>
  <c r="C58" i="7"/>
  <c r="C57" i="7"/>
  <c r="C56" i="7"/>
  <c r="C55" i="7"/>
  <c r="C52" i="7"/>
  <c r="C50" i="7"/>
  <c r="W5" i="7"/>
  <c r="V5" i="7"/>
  <c r="C16" i="7"/>
  <c r="C17" i="7"/>
  <c r="C18" i="7"/>
  <c r="C13" i="7"/>
  <c r="C15" i="7"/>
  <c r="C11" i="7"/>
  <c r="C12" i="7"/>
  <c r="C10" i="7"/>
  <c r="C7" i="7"/>
  <c r="C6" i="7"/>
  <c r="C5" i="7"/>
  <c r="C73" i="7"/>
  <c r="C72" i="7"/>
  <c r="C71" i="7"/>
  <c r="C70" i="7"/>
  <c r="C67" i="7"/>
  <c r="C74" i="7"/>
  <c r="C75" i="7"/>
  <c r="C77" i="7"/>
  <c r="C78" i="7"/>
  <c r="C80" i="7"/>
  <c r="C81" i="7"/>
  <c r="C82" i="7"/>
  <c r="C83" i="7"/>
  <c r="C84" i="7"/>
  <c r="C76" i="7"/>
  <c r="O14" i="11"/>
  <c r="C15" i="11"/>
  <c r="C16" i="11"/>
  <c r="S13" i="11"/>
  <c r="C25" i="11"/>
  <c r="O23" i="11"/>
  <c r="C26" i="11"/>
  <c r="S22" i="11"/>
  <c r="I128" i="7"/>
  <c r="AA128" i="7" s="1"/>
  <c r="L149" i="14"/>
  <c r="H128" i="7" s="1"/>
  <c r="AB128" i="7" s="1"/>
  <c r="H50" i="7"/>
  <c r="AB50" i="7" s="1"/>
  <c r="P50" i="7"/>
  <c r="AF50" i="7" s="1"/>
  <c r="Q50" i="7"/>
  <c r="AE50" i="7" s="1"/>
  <c r="L50" i="7"/>
  <c r="AD50" i="7" s="1"/>
  <c r="M50" i="7"/>
  <c r="AC50" i="7" s="1"/>
  <c r="I50" i="7"/>
  <c r="AA50" i="7" s="1"/>
  <c r="H65" i="7"/>
  <c r="AB65" i="7" s="1"/>
  <c r="P65" i="7"/>
  <c r="AF65" i="7" s="1"/>
  <c r="Q65" i="7"/>
  <c r="AE65" i="7" s="1"/>
  <c r="L65" i="7"/>
  <c r="AD65" i="7" s="1"/>
  <c r="M65" i="7"/>
  <c r="AC65" i="7" s="1"/>
  <c r="H76" i="7"/>
  <c r="AB76" i="7" s="1"/>
  <c r="P76" i="7"/>
  <c r="AF76" i="7" s="1"/>
  <c r="Q76" i="7"/>
  <c r="AE76" i="7" s="1"/>
  <c r="L76" i="7"/>
  <c r="AD76" i="7" s="1"/>
  <c r="M76" i="7"/>
  <c r="AC76" i="7" s="1"/>
  <c r="H78" i="7"/>
  <c r="AB78" i="7" s="1"/>
  <c r="P78" i="7"/>
  <c r="AF78" i="7" s="1"/>
  <c r="Q78" i="7"/>
  <c r="AE78" i="7" s="1"/>
  <c r="L78" i="7"/>
  <c r="AD78" i="7" s="1"/>
  <c r="M78" i="7"/>
  <c r="AC78" i="7" s="1"/>
  <c r="AU69" i="7"/>
  <c r="AQ69" i="7"/>
  <c r="AM69" i="7"/>
  <c r="Z69" i="7"/>
  <c r="AW69" i="7"/>
  <c r="AS69" i="7"/>
  <c r="AO69" i="7"/>
  <c r="AU71" i="7"/>
  <c r="AQ71" i="7"/>
  <c r="AM71" i="7"/>
  <c r="AW71" i="7"/>
  <c r="AS71" i="7"/>
  <c r="AO71" i="7"/>
  <c r="Z71" i="7"/>
  <c r="AU73" i="7"/>
  <c r="AQ73" i="7"/>
  <c r="AM73" i="7"/>
  <c r="AW73" i="7"/>
  <c r="AU75" i="7"/>
  <c r="AQ75" i="7"/>
  <c r="AM75" i="7"/>
  <c r="AW75" i="7"/>
  <c r="AS75" i="7"/>
  <c r="AO75" i="7"/>
  <c r="Z75" i="7"/>
  <c r="AU77" i="7"/>
  <c r="AQ77" i="7"/>
  <c r="AM77" i="7"/>
  <c r="AW77" i="7"/>
  <c r="AS77" i="7"/>
  <c r="AO77" i="7"/>
  <c r="Z77" i="7"/>
  <c r="H52" i="7"/>
  <c r="AB52" i="7" s="1"/>
  <c r="P52" i="7"/>
  <c r="AF52" i="7" s="1"/>
  <c r="Q52" i="7"/>
  <c r="AE52" i="7" s="1"/>
  <c r="L52" i="7"/>
  <c r="AD52" i="7" s="1"/>
  <c r="M52" i="7"/>
  <c r="AC52" i="7" s="1"/>
  <c r="I52" i="7"/>
  <c r="AA52" i="7" s="1"/>
  <c r="H66" i="7"/>
  <c r="AB66" i="7" s="1"/>
  <c r="I66" i="7"/>
  <c r="AA66" i="7" s="1"/>
  <c r="H77" i="7"/>
  <c r="AB77" i="7" s="1"/>
  <c r="I77" i="7"/>
  <c r="AA77" i="7" s="1"/>
  <c r="AS81" i="7"/>
  <c r="Z18" i="7"/>
  <c r="Z16" i="7"/>
  <c r="Z13" i="7"/>
  <c r="J69" i="7"/>
  <c r="Z51" i="7"/>
  <c r="H69" i="7"/>
  <c r="AB69" i="7" s="1"/>
  <c r="I69" i="7"/>
  <c r="AA69" i="7" s="1"/>
  <c r="L69" i="7"/>
  <c r="AD69" i="7" s="1"/>
  <c r="M69" i="7"/>
  <c r="AC69" i="7" s="1"/>
  <c r="P69" i="7"/>
  <c r="AF69" i="7" s="1"/>
  <c r="AM5" i="7"/>
  <c r="AQ5" i="7"/>
  <c r="AM6" i="7"/>
  <c r="AQ6" i="7"/>
  <c r="AM7" i="7"/>
  <c r="AQ7" i="7"/>
  <c r="AM10" i="7"/>
  <c r="AQ10" i="7"/>
  <c r="AM11" i="7"/>
  <c r="AQ11" i="7"/>
  <c r="AM12" i="7"/>
  <c r="AQ12" i="7"/>
  <c r="AM13" i="7"/>
  <c r="AQ13" i="7"/>
  <c r="AM15" i="7"/>
  <c r="AQ15" i="7"/>
  <c r="AM16" i="7"/>
  <c r="AQ16" i="7"/>
  <c r="AM17" i="7"/>
  <c r="AQ17" i="7"/>
  <c r="AM18" i="7"/>
  <c r="AQ18" i="7"/>
  <c r="AQ51" i="7"/>
  <c r="AM52" i="7"/>
  <c r="AQ52" i="7"/>
  <c r="AM55" i="7"/>
  <c r="AQ55" i="7"/>
  <c r="AM56" i="7"/>
  <c r="AQ56" i="7"/>
  <c r="AM57" i="7"/>
  <c r="AQ57" i="7"/>
  <c r="AM58" i="7"/>
  <c r="AQ58" i="7"/>
  <c r="AM59" i="7"/>
  <c r="AQ59" i="7"/>
  <c r="AM60" i="7"/>
  <c r="AQ60" i="7"/>
  <c r="AM62" i="7"/>
  <c r="AQ62" i="7"/>
  <c r="AM63" i="7"/>
  <c r="AQ63" i="7"/>
  <c r="AM64" i="7"/>
  <c r="AQ64" i="7"/>
  <c r="AM65" i="7"/>
  <c r="AQ65" i="7"/>
  <c r="AM74" i="7"/>
  <c r="AQ74" i="7"/>
  <c r="AM76" i="7"/>
  <c r="AQ76" i="7"/>
  <c r="AM78" i="7"/>
  <c r="AQ78" i="7"/>
  <c r="AM80" i="7"/>
  <c r="AQ80" i="7"/>
  <c r="AM82" i="7"/>
  <c r="AQ82" i="7"/>
  <c r="AM84" i="7"/>
  <c r="AQ84" i="7"/>
  <c r="AO86" i="7"/>
  <c r="AS86" i="7"/>
  <c r="AO87" i="7"/>
  <c r="AS87" i="7"/>
  <c r="AO88" i="7"/>
  <c r="AS88" i="7"/>
  <c r="AO89" i="7"/>
  <c r="AS89" i="7"/>
  <c r="AO90" i="7"/>
  <c r="AS90" i="7"/>
  <c r="AO93" i="7"/>
  <c r="AS93" i="7"/>
  <c r="AO94" i="7"/>
  <c r="AS94" i="7"/>
  <c r="AO95" i="7"/>
  <c r="AS95" i="7"/>
  <c r="I85" i="7"/>
  <c r="AA85" i="7" s="1"/>
  <c r="L85" i="7"/>
  <c r="AD85" i="7" s="1"/>
  <c r="P85" i="7"/>
  <c r="AF85" i="7" s="1"/>
  <c r="A66" i="145"/>
  <c r="R59" i="145"/>
  <c r="U59" i="145" s="1"/>
  <c r="X59" i="145" s="1"/>
  <c r="AJ79" i="7"/>
  <c r="Z79" i="7"/>
  <c r="AM79" i="7"/>
  <c r="AO79" i="7"/>
  <c r="AQ79" i="7"/>
  <c r="AS79" i="7"/>
  <c r="AU79" i="7"/>
  <c r="AW79" i="7"/>
  <c r="A82" i="145"/>
  <c r="A83" i="145" s="1"/>
  <c r="A84" i="145" s="1"/>
  <c r="Q59" i="145"/>
  <c r="T59" i="145" s="1"/>
  <c r="W59" i="145" s="1"/>
  <c r="AW99" i="7"/>
  <c r="AS99" i="7"/>
  <c r="AO99" i="7"/>
  <c r="J100" i="7"/>
  <c r="P100" i="7"/>
  <c r="AF100" i="7" s="1"/>
  <c r="Q100" i="7"/>
  <c r="AE100" i="7" s="1"/>
  <c r="L100" i="7"/>
  <c r="AD100" i="7" s="1"/>
  <c r="M100" i="7"/>
  <c r="AC100" i="7" s="1"/>
  <c r="H100" i="7"/>
  <c r="AB100" i="7" s="1"/>
  <c r="R100" i="7"/>
  <c r="N100" i="7"/>
  <c r="AQ53" i="7"/>
  <c r="AS53" i="7"/>
  <c r="AU53" i="7"/>
  <c r="A15" i="145"/>
  <c r="A16" i="145" s="1"/>
  <c r="A17" i="145" s="1"/>
  <c r="Z99" i="7"/>
  <c r="AM99" i="7"/>
  <c r="AU99" i="7"/>
  <c r="O100" i="7"/>
  <c r="K100" i="7"/>
  <c r="R108" i="7"/>
  <c r="S108" i="7"/>
  <c r="P108" i="7"/>
  <c r="AF108" i="7" s="1"/>
  <c r="Q108" i="7"/>
  <c r="AE108" i="7" s="1"/>
  <c r="L108" i="7"/>
  <c r="AD108" i="7" s="1"/>
  <c r="M108" i="7"/>
  <c r="AC108" i="7" s="1"/>
  <c r="O108" i="7"/>
  <c r="K108" i="7"/>
  <c r="AU109" i="7"/>
  <c r="AQ109" i="7"/>
  <c r="AM109" i="7"/>
  <c r="R110" i="7"/>
  <c r="P110" i="7"/>
  <c r="AF110" i="7" s="1"/>
  <c r="Q110" i="7"/>
  <c r="AE110" i="7" s="1"/>
  <c r="L110" i="7"/>
  <c r="AD110" i="7" s="1"/>
  <c r="M110" i="7"/>
  <c r="AC110" i="7" s="1"/>
  <c r="O110" i="7"/>
  <c r="K110" i="7"/>
  <c r="J113" i="7"/>
  <c r="P113" i="7"/>
  <c r="AF113" i="7" s="1"/>
  <c r="Q113" i="7"/>
  <c r="AE113" i="7" s="1"/>
  <c r="L113" i="7"/>
  <c r="AD113" i="7" s="1"/>
  <c r="M113" i="7"/>
  <c r="AC113" i="7" s="1"/>
  <c r="H113" i="7"/>
  <c r="AB113" i="7" s="1"/>
  <c r="S113" i="7"/>
  <c r="O113" i="7"/>
  <c r="AW114" i="7"/>
  <c r="AS114" i="7"/>
  <c r="AO114" i="7"/>
  <c r="Z114" i="7"/>
  <c r="Z100" i="7"/>
  <c r="AM100" i="7"/>
  <c r="AQ100" i="7"/>
  <c r="N101" i="7"/>
  <c r="R101" i="7"/>
  <c r="Z101" i="7"/>
  <c r="I101" i="7"/>
  <c r="AA101" i="7" s="1"/>
  <c r="H101" i="7"/>
  <c r="AB101" i="7" s="1"/>
  <c r="M101" i="7"/>
  <c r="AC101" i="7" s="1"/>
  <c r="L101" i="7"/>
  <c r="AD101" i="7" s="1"/>
  <c r="Q101" i="7"/>
  <c r="AE101" i="7" s="1"/>
  <c r="P101" i="7"/>
  <c r="AF101" i="7" s="1"/>
  <c r="AM101" i="7"/>
  <c r="AQ101" i="7"/>
  <c r="N102" i="7"/>
  <c r="R102" i="7"/>
  <c r="I102" i="7"/>
  <c r="AA102" i="7" s="1"/>
  <c r="H102" i="7"/>
  <c r="AB102" i="7" s="1"/>
  <c r="M102" i="7"/>
  <c r="AC102" i="7" s="1"/>
  <c r="L102" i="7"/>
  <c r="AD102" i="7" s="1"/>
  <c r="Q102" i="7"/>
  <c r="AE102" i="7" s="1"/>
  <c r="P102" i="7"/>
  <c r="AF102" i="7" s="1"/>
  <c r="AM102" i="7"/>
  <c r="AQ102" i="7"/>
  <c r="N103" i="7"/>
  <c r="R103" i="7"/>
  <c r="Z103" i="7"/>
  <c r="I103" i="7"/>
  <c r="AA103" i="7" s="1"/>
  <c r="H103" i="7"/>
  <c r="AB103" i="7" s="1"/>
  <c r="M103" i="7"/>
  <c r="AC103" i="7" s="1"/>
  <c r="L103" i="7"/>
  <c r="AD103" i="7" s="1"/>
  <c r="Q103" i="7"/>
  <c r="AE103" i="7" s="1"/>
  <c r="P103" i="7"/>
  <c r="AF103" i="7" s="1"/>
  <c r="AM103" i="7"/>
  <c r="AQ103" i="7"/>
  <c r="N104" i="7"/>
  <c r="R104" i="7"/>
  <c r="Z104" i="7"/>
  <c r="I104" i="7"/>
  <c r="AA104" i="7" s="1"/>
  <c r="H104" i="7"/>
  <c r="AB104" i="7" s="1"/>
  <c r="M104" i="7"/>
  <c r="AC104" i="7" s="1"/>
  <c r="L104" i="7"/>
  <c r="AD104" i="7" s="1"/>
  <c r="Q104" i="7"/>
  <c r="AE104" i="7" s="1"/>
  <c r="P104" i="7"/>
  <c r="AF104" i="7" s="1"/>
  <c r="AM104" i="7"/>
  <c r="AQ104" i="7"/>
  <c r="Z105" i="7"/>
  <c r="AS105" i="7"/>
  <c r="K106" i="7"/>
  <c r="O106" i="7"/>
  <c r="M106" i="7"/>
  <c r="AC106" i="7" s="1"/>
  <c r="L106" i="7"/>
  <c r="AD106" i="7" s="1"/>
  <c r="Q106" i="7"/>
  <c r="AE106" i="7" s="1"/>
  <c r="P106" i="7"/>
  <c r="AF106" i="7" s="1"/>
  <c r="J108" i="7"/>
  <c r="H108" i="7"/>
  <c r="AB108" i="7" s="1"/>
  <c r="AU108" i="7"/>
  <c r="AQ108" i="7"/>
  <c r="AM108" i="7"/>
  <c r="R109" i="7"/>
  <c r="P109" i="7"/>
  <c r="AF109" i="7" s="1"/>
  <c r="Q109" i="7"/>
  <c r="AE109" i="7" s="1"/>
  <c r="L109" i="7"/>
  <c r="AD109" i="7" s="1"/>
  <c r="M109" i="7"/>
  <c r="AC109" i="7" s="1"/>
  <c r="O109" i="7"/>
  <c r="K109" i="7"/>
  <c r="AS109" i="7"/>
  <c r="J110" i="7"/>
  <c r="H110" i="7"/>
  <c r="AB110" i="7" s="1"/>
  <c r="S110" i="7"/>
  <c r="AJ110" i="7" s="1"/>
  <c r="AU110" i="7"/>
  <c r="AQ110" i="7"/>
  <c r="AM110" i="7"/>
  <c r="AW111" i="7"/>
  <c r="AS111" i="7"/>
  <c r="AO111" i="7"/>
  <c r="Z111" i="7"/>
  <c r="AW112" i="7"/>
  <c r="AS112" i="7"/>
  <c r="AO112" i="7"/>
  <c r="Z112" i="7"/>
  <c r="N113" i="7"/>
  <c r="K113" i="7"/>
  <c r="AJ113" i="7" s="1"/>
  <c r="AU113" i="7"/>
  <c r="AQ113" i="7"/>
  <c r="AM113" i="7"/>
  <c r="AM114" i="7"/>
  <c r="AU114" i="7"/>
  <c r="A30" i="14"/>
  <c r="A31" i="14" s="1"/>
  <c r="A8" i="7"/>
  <c r="Z115" i="7"/>
  <c r="AO115" i="7"/>
  <c r="AS115" i="7"/>
  <c r="Z117" i="7"/>
  <c r="AO117" i="7"/>
  <c r="AS117" i="7"/>
  <c r="Z118" i="7"/>
  <c r="AO118" i="7"/>
  <c r="AS118" i="7"/>
  <c r="Z119" i="7"/>
  <c r="AO119" i="7"/>
  <c r="AS119" i="7"/>
  <c r="Z120" i="7"/>
  <c r="AO120" i="7"/>
  <c r="AS120" i="7"/>
  <c r="Z121" i="7"/>
  <c r="AO121" i="7"/>
  <c r="AS121" i="7"/>
  <c r="Z122" i="7"/>
  <c r="AO122" i="7"/>
  <c r="AS122" i="7"/>
  <c r="Z123" i="7"/>
  <c r="AO123" i="7"/>
  <c r="AS123" i="7"/>
  <c r="Z124" i="7"/>
  <c r="AO124" i="7"/>
  <c r="AS124" i="7"/>
  <c r="Z125" i="7"/>
  <c r="AO125" i="7"/>
  <c r="AS125" i="7"/>
  <c r="Z126" i="7"/>
  <c r="AO126" i="7"/>
  <c r="AS126" i="7"/>
  <c r="Z127" i="7"/>
  <c r="AO127" i="7"/>
  <c r="AS127" i="7"/>
  <c r="J129" i="7"/>
  <c r="N129" i="7"/>
  <c r="R129" i="7"/>
  <c r="Z129" i="7"/>
  <c r="I129" i="7"/>
  <c r="AA129" i="7" s="1"/>
  <c r="H129" i="7"/>
  <c r="AB129" i="7" s="1"/>
  <c r="M129" i="7"/>
  <c r="AC129" i="7" s="1"/>
  <c r="L129" i="7"/>
  <c r="AD129" i="7" s="1"/>
  <c r="Q129" i="7"/>
  <c r="AE129" i="7" s="1"/>
  <c r="P129" i="7"/>
  <c r="AF129" i="7" s="1"/>
  <c r="AM129" i="7"/>
  <c r="AQ129" i="7"/>
  <c r="A7" i="7"/>
  <c r="S128" i="7"/>
  <c r="O128" i="7"/>
  <c r="K128" i="7"/>
  <c r="AU128" i="7"/>
  <c r="AQ128" i="7"/>
  <c r="AM128" i="7"/>
  <c r="Z92" i="7"/>
  <c r="M107" i="7"/>
  <c r="AC107" i="7" s="1"/>
  <c r="L107" i="7"/>
  <c r="AD107" i="7" s="1"/>
  <c r="R107" i="7"/>
  <c r="N107" i="7"/>
  <c r="J107" i="7"/>
  <c r="Q34" i="7"/>
  <c r="AE34" i="7" s="1"/>
  <c r="M34" i="7"/>
  <c r="AC34" i="7" s="1"/>
  <c r="Q33" i="7"/>
  <c r="AE33" i="7" s="1"/>
  <c r="M33" i="7"/>
  <c r="AC33" i="7" s="1"/>
  <c r="Q32" i="7"/>
  <c r="AE32" i="7" s="1"/>
  <c r="M32" i="7"/>
  <c r="AC32" i="7" s="1"/>
  <c r="Q31" i="7"/>
  <c r="AE31" i="7" s="1"/>
  <c r="M31" i="7"/>
  <c r="AC31" i="7" s="1"/>
  <c r="Q30" i="7"/>
  <c r="AE30" i="7" s="1"/>
  <c r="M30" i="7"/>
  <c r="AC30" i="7" s="1"/>
  <c r="Q28" i="7"/>
  <c r="AE28" i="7" s="1"/>
  <c r="M28" i="7"/>
  <c r="AC28" i="7" s="1"/>
  <c r="Q27" i="7"/>
  <c r="AE27" i="7" s="1"/>
  <c r="M27" i="7"/>
  <c r="AC27" i="7" s="1"/>
  <c r="H33" i="7"/>
  <c r="AB33" i="7" s="1"/>
  <c r="J33" i="7"/>
  <c r="AJ33" i="7" s="1"/>
  <c r="L33" i="7"/>
  <c r="AD33" i="7" s="1"/>
  <c r="N33" i="7"/>
  <c r="P33" i="7"/>
  <c r="AF33" i="7" s="1"/>
  <c r="R33" i="7"/>
  <c r="H32" i="7"/>
  <c r="AB32" i="7" s="1"/>
  <c r="J32" i="7"/>
  <c r="L32" i="7"/>
  <c r="AD32" i="7" s="1"/>
  <c r="N32" i="7"/>
  <c r="P32" i="7"/>
  <c r="AF32" i="7" s="1"/>
  <c r="R32" i="7"/>
  <c r="H31" i="7"/>
  <c r="AB31" i="7" s="1"/>
  <c r="J31" i="7"/>
  <c r="AJ31" i="7" s="1"/>
  <c r="L31" i="7"/>
  <c r="AD31" i="7" s="1"/>
  <c r="N31" i="7"/>
  <c r="P31" i="7"/>
  <c r="AF31" i="7" s="1"/>
  <c r="R31" i="7"/>
  <c r="H30" i="7"/>
  <c r="AB30" i="7" s="1"/>
  <c r="J30" i="7"/>
  <c r="L30" i="7"/>
  <c r="AD30" i="7" s="1"/>
  <c r="N30" i="7"/>
  <c r="P30" i="7"/>
  <c r="AF30" i="7" s="1"/>
  <c r="R30" i="7"/>
  <c r="H28" i="7"/>
  <c r="AB28" i="7" s="1"/>
  <c r="J28" i="7"/>
  <c r="L28" i="7"/>
  <c r="AD28" i="7" s="1"/>
  <c r="N28" i="7"/>
  <c r="P28" i="7"/>
  <c r="AF28" i="7" s="1"/>
  <c r="R28" i="7"/>
  <c r="H27" i="7"/>
  <c r="AB27" i="7" s="1"/>
  <c r="J27" i="7"/>
  <c r="AJ27" i="7" s="1"/>
  <c r="L27" i="7"/>
  <c r="AD27" i="7" s="1"/>
  <c r="N27" i="7"/>
  <c r="P27" i="7"/>
  <c r="AF27" i="7" s="1"/>
  <c r="R27" i="7"/>
  <c r="AW26" i="7"/>
  <c r="AS26" i="7"/>
  <c r="AO26" i="7"/>
  <c r="AM26" i="7"/>
  <c r="AU26" i="7"/>
  <c r="Z26" i="7"/>
  <c r="AQ26" i="7"/>
  <c r="AW24" i="7"/>
  <c r="AS24" i="7"/>
  <c r="AO24" i="7"/>
  <c r="AM24" i="7"/>
  <c r="Z24" i="7"/>
  <c r="AQ24" i="7"/>
  <c r="AU24" i="7"/>
  <c r="AU33" i="7"/>
  <c r="AQ33" i="7"/>
  <c r="AS33" i="7"/>
  <c r="AM33" i="7"/>
  <c r="Z33" i="7"/>
  <c r="AW33" i="7"/>
  <c r="AO33" i="7"/>
  <c r="AW32" i="7"/>
  <c r="AS32" i="7"/>
  <c r="AO32" i="7"/>
  <c r="AM32" i="7"/>
  <c r="AQ32" i="7"/>
  <c r="Z32" i="7"/>
  <c r="AU32" i="7"/>
  <c r="AU31" i="7"/>
  <c r="AQ31" i="7"/>
  <c r="AW31" i="7"/>
  <c r="AO31" i="7"/>
  <c r="Z31" i="7"/>
  <c r="AS31" i="7"/>
  <c r="AM31" i="7"/>
  <c r="AW30" i="7"/>
  <c r="AS30" i="7"/>
  <c r="AO30" i="7"/>
  <c r="AM30" i="7"/>
  <c r="AU30" i="7"/>
  <c r="Z30" i="7"/>
  <c r="AQ30" i="7"/>
  <c r="AU29" i="7"/>
  <c r="AQ29" i="7"/>
  <c r="AS29" i="7"/>
  <c r="AM29" i="7"/>
  <c r="Z29" i="7"/>
  <c r="AW29" i="7"/>
  <c r="AO29" i="7"/>
  <c r="AW28" i="7"/>
  <c r="AS28" i="7"/>
  <c r="AO28" i="7"/>
  <c r="AM28" i="7"/>
  <c r="AQ28" i="7"/>
  <c r="Z28" i="7"/>
  <c r="AU28" i="7"/>
  <c r="AU27" i="7"/>
  <c r="AQ27" i="7"/>
  <c r="AW27" i="7"/>
  <c r="AO27" i="7"/>
  <c r="Z27" i="7"/>
  <c r="AS27" i="7"/>
  <c r="AM27" i="7"/>
  <c r="AU25" i="7"/>
  <c r="AQ25" i="7"/>
  <c r="AS25" i="7"/>
  <c r="AM25" i="7"/>
  <c r="Z25" i="7"/>
  <c r="AW25" i="7"/>
  <c r="AO25" i="7"/>
  <c r="AU23" i="7"/>
  <c r="AQ23" i="7"/>
  <c r="Z23" i="7"/>
  <c r="AW23" i="7"/>
  <c r="AO23" i="7"/>
  <c r="AS23" i="7"/>
  <c r="AM23" i="7"/>
  <c r="AJ20" i="7"/>
  <c r="AW22" i="7"/>
  <c r="AS22" i="7"/>
  <c r="AO22" i="7"/>
  <c r="AM22" i="7"/>
  <c r="Z22" i="7"/>
  <c r="AU22" i="7"/>
  <c r="AQ22" i="7"/>
  <c r="AM20" i="7"/>
  <c r="AQ20" i="7"/>
  <c r="AU20" i="7"/>
  <c r="Z20" i="7"/>
  <c r="AW20" i="7"/>
  <c r="AO20" i="7"/>
  <c r="A10" i="7" l="1"/>
  <c r="A32" i="14"/>
  <c r="A11" i="7" s="1"/>
  <c r="AQ81" i="7"/>
  <c r="N81" i="7"/>
  <c r="AJ82" i="7"/>
  <c r="AM125" i="7"/>
  <c r="AU81" i="7"/>
  <c r="O81" i="7"/>
  <c r="AJ81" i="7"/>
  <c r="M93" i="7"/>
  <c r="AC93" i="7" s="1"/>
  <c r="AU51" i="7"/>
  <c r="R81" i="7"/>
  <c r="I121" i="7"/>
  <c r="AA121" i="7" s="1"/>
  <c r="S81" i="7"/>
  <c r="Z83" i="7"/>
  <c r="AW21" i="7"/>
  <c r="J82" i="7"/>
  <c r="P93" i="7"/>
  <c r="AF93" i="7" s="1"/>
  <c r="H90" i="7"/>
  <c r="AB90" i="7" s="1"/>
  <c r="I70" i="7"/>
  <c r="AA70" i="7" s="1"/>
  <c r="AS70" i="7"/>
  <c r="K82" i="7"/>
  <c r="AS21" i="7"/>
  <c r="AO116" i="7"/>
  <c r="N82" i="7"/>
  <c r="M6" i="7"/>
  <c r="AC6" i="7" s="1"/>
  <c r="I87" i="7"/>
  <c r="AA87" i="7" s="1"/>
  <c r="Z116" i="7"/>
  <c r="O82" i="7"/>
  <c r="M87" i="7"/>
  <c r="AC87" i="7" s="1"/>
  <c r="AU6" i="7"/>
  <c r="AU55" i="7"/>
  <c r="I108" i="7"/>
  <c r="AA108" i="7" s="1"/>
  <c r="R82" i="7"/>
  <c r="AM21" i="7"/>
  <c r="S23" i="11"/>
  <c r="S82" i="7"/>
  <c r="P6" i="7"/>
  <c r="AF6" i="7" s="1"/>
  <c r="Q87" i="7"/>
  <c r="AE87" i="7" s="1"/>
  <c r="K81" i="7"/>
  <c r="J83" i="7"/>
  <c r="K83" i="7"/>
  <c r="L15" i="7"/>
  <c r="AD15" i="7" s="1"/>
  <c r="Z87" i="7"/>
  <c r="J81" i="7"/>
  <c r="AU9" i="7"/>
  <c r="N83" i="7"/>
  <c r="K17" i="7"/>
  <c r="Q15" i="7"/>
  <c r="AE15" i="7" s="1"/>
  <c r="I81" i="7"/>
  <c r="AA81" i="7" s="1"/>
  <c r="AW113" i="7"/>
  <c r="K126" i="7"/>
  <c r="AJ126" i="7" s="1"/>
  <c r="O83" i="7"/>
  <c r="J17" i="7"/>
  <c r="P15" i="7"/>
  <c r="AF15" i="7" s="1"/>
  <c r="M81" i="7"/>
  <c r="AC81" i="7" s="1"/>
  <c r="M88" i="7"/>
  <c r="AC88" i="7" s="1"/>
  <c r="R83" i="7"/>
  <c r="L81" i="7"/>
  <c r="AD81" i="7" s="1"/>
  <c r="L88" i="7"/>
  <c r="AD88" i="7" s="1"/>
  <c r="AU58" i="7"/>
  <c r="I33" i="7"/>
  <c r="AA33" i="7" s="1"/>
  <c r="AM81" i="7"/>
  <c r="Q81" i="7"/>
  <c r="AE81" i="7" s="1"/>
  <c r="Q88" i="7"/>
  <c r="AE88" i="7" s="1"/>
  <c r="Z72" i="7"/>
  <c r="H72" i="7"/>
  <c r="AB72" i="7" s="1"/>
  <c r="N29" i="7"/>
  <c r="AW34" i="7"/>
  <c r="H29" i="7"/>
  <c r="AB29" i="7" s="1"/>
  <c r="L130" i="7"/>
  <c r="AD130" i="7" s="1"/>
  <c r="AM9" i="7"/>
  <c r="N11" i="7"/>
  <c r="N19" i="7"/>
  <c r="N72" i="7"/>
  <c r="J84" i="7"/>
  <c r="N89" i="7"/>
  <c r="R94" i="7"/>
  <c r="K70" i="7"/>
  <c r="AJ70" i="7" s="1"/>
  <c r="K15" i="7"/>
  <c r="AJ15" i="7" s="1"/>
  <c r="I10" i="7"/>
  <c r="AA10" i="7" s="1"/>
  <c r="M16" i="7"/>
  <c r="AC16" i="7" s="1"/>
  <c r="P81" i="7"/>
  <c r="AF81" i="7" s="1"/>
  <c r="P88" i="7"/>
  <c r="AF88" i="7" s="1"/>
  <c r="Q95" i="7"/>
  <c r="AE95" i="7" s="1"/>
  <c r="AQ126" i="7"/>
  <c r="AQ34" i="7"/>
  <c r="J29" i="7"/>
  <c r="AJ29" i="7" s="1"/>
  <c r="M130" i="7"/>
  <c r="AC130" i="7" s="1"/>
  <c r="AS97" i="7"/>
  <c r="AQ72" i="7"/>
  <c r="AQ50" i="7"/>
  <c r="O11" i="7"/>
  <c r="O19" i="7"/>
  <c r="O72" i="7"/>
  <c r="K84" i="7"/>
  <c r="O89" i="7"/>
  <c r="S94" i="7"/>
  <c r="K5" i="7"/>
  <c r="J15" i="7"/>
  <c r="L16" i="7"/>
  <c r="AD16" i="7" s="1"/>
  <c r="I82" i="7"/>
  <c r="AA82" i="7" s="1"/>
  <c r="I89" i="7"/>
  <c r="AA89" i="7" s="1"/>
  <c r="P95" i="7"/>
  <c r="AF95" i="7" s="1"/>
  <c r="AM91" i="7"/>
  <c r="AW68" i="7"/>
  <c r="N114" i="7"/>
  <c r="J128" i="7"/>
  <c r="AQ130" i="7"/>
  <c r="AW98" i="7"/>
  <c r="AM130" i="7"/>
  <c r="H130" i="7"/>
  <c r="AB130" i="7" s="1"/>
  <c r="AM72" i="7"/>
  <c r="R11" i="7"/>
  <c r="R19" i="7"/>
  <c r="R72" i="7"/>
  <c r="J79" i="7"/>
  <c r="N84" i="7"/>
  <c r="R89" i="7"/>
  <c r="J95" i="7"/>
  <c r="J5" i="7"/>
  <c r="AJ5" i="7" s="1"/>
  <c r="K67" i="7"/>
  <c r="AJ67" i="7" s="1"/>
  <c r="K13" i="7"/>
  <c r="AJ13" i="7" s="1"/>
  <c r="M10" i="7"/>
  <c r="AC10" i="7" s="1"/>
  <c r="Q16" i="7"/>
  <c r="AE16" i="7" s="1"/>
  <c r="M82" i="7"/>
  <c r="AC82" i="7" s="1"/>
  <c r="M89" i="7"/>
  <c r="AC89" i="7" s="1"/>
  <c r="AO91" i="7"/>
  <c r="O114" i="7"/>
  <c r="I29" i="7"/>
  <c r="AA29" i="7" s="1"/>
  <c r="AO21" i="7"/>
  <c r="AS98" i="7"/>
  <c r="L34" i="7"/>
  <c r="AD34" i="7" s="1"/>
  <c r="M29" i="7"/>
  <c r="AC29" i="7" s="1"/>
  <c r="I130" i="7"/>
  <c r="AA130" i="7" s="1"/>
  <c r="AS96" i="7"/>
  <c r="AQ70" i="7"/>
  <c r="S11" i="7"/>
  <c r="S19" i="7"/>
  <c r="K79" i="7"/>
  <c r="O84" i="7"/>
  <c r="S89" i="7"/>
  <c r="K95" i="7"/>
  <c r="J67" i="7"/>
  <c r="J13" i="7"/>
  <c r="L10" i="7"/>
  <c r="AD10" i="7" s="1"/>
  <c r="P16" i="7"/>
  <c r="AF16" i="7" s="1"/>
  <c r="L82" i="7"/>
  <c r="AD82" i="7" s="1"/>
  <c r="L89" i="7"/>
  <c r="AD89" i="7" s="1"/>
  <c r="Z12" i="7"/>
  <c r="AQ91" i="7"/>
  <c r="K14" i="7"/>
  <c r="I109" i="7"/>
  <c r="AA109" i="7" s="1"/>
  <c r="R114" i="7"/>
  <c r="N125" i="7"/>
  <c r="Z34" i="7"/>
  <c r="J34" i="7"/>
  <c r="A9" i="7"/>
  <c r="Q29" i="7"/>
  <c r="AE29" i="7" s="1"/>
  <c r="Z130" i="7"/>
  <c r="AO96" i="7"/>
  <c r="N12" i="7"/>
  <c r="N50" i="7"/>
  <c r="N79" i="7"/>
  <c r="R84" i="7"/>
  <c r="J90" i="7"/>
  <c r="N95" i="7"/>
  <c r="AJ66" i="7"/>
  <c r="K12" i="7"/>
  <c r="Q10" i="7"/>
  <c r="AE10" i="7" s="1"/>
  <c r="I17" i="7"/>
  <c r="AA17" i="7" s="1"/>
  <c r="Q82" i="7"/>
  <c r="AE82" i="7" s="1"/>
  <c r="Q89" i="7"/>
  <c r="AE89" i="7" s="1"/>
  <c r="AW76" i="7"/>
  <c r="AS91" i="7"/>
  <c r="K107" i="7"/>
  <c r="S114" i="7"/>
  <c r="R125" i="7"/>
  <c r="N127" i="7"/>
  <c r="I27" i="7"/>
  <c r="AA27" i="7" s="1"/>
  <c r="R34" i="7"/>
  <c r="AQ21" i="7"/>
  <c r="AO34" i="7"/>
  <c r="R130" i="7"/>
  <c r="AQ67" i="7"/>
  <c r="Z5" i="7"/>
  <c r="O12" i="7"/>
  <c r="O50" i="7"/>
  <c r="O79" i="7"/>
  <c r="S84" i="7"/>
  <c r="K90" i="7"/>
  <c r="O95" i="7"/>
  <c r="J12" i="7"/>
  <c r="P10" i="7"/>
  <c r="AF10" i="7" s="1"/>
  <c r="P82" i="7"/>
  <c r="AF82" i="7" s="1"/>
  <c r="P89" i="7"/>
  <c r="AF89" i="7" s="1"/>
  <c r="L96" i="7"/>
  <c r="AD96" i="7" s="1"/>
  <c r="K51" i="7"/>
  <c r="AU16" i="7"/>
  <c r="AU91" i="7"/>
  <c r="AM92" i="7"/>
  <c r="S101" i="7"/>
  <c r="O107" i="7"/>
  <c r="AQ111" i="7"/>
  <c r="O127" i="7"/>
  <c r="I26" i="7"/>
  <c r="AA26" i="7" s="1"/>
  <c r="P130" i="7"/>
  <c r="AF130" i="7" s="1"/>
  <c r="AO9" i="7"/>
  <c r="N130" i="7"/>
  <c r="AO83" i="7"/>
  <c r="R12" i="7"/>
  <c r="R50" i="7"/>
  <c r="R79" i="7"/>
  <c r="J85" i="7"/>
  <c r="N90" i="7"/>
  <c r="R95" i="7"/>
  <c r="AJ95" i="7"/>
  <c r="K11" i="7"/>
  <c r="AJ11" i="7" s="1"/>
  <c r="I11" i="7"/>
  <c r="AA11" i="7" s="1"/>
  <c r="I83" i="7"/>
  <c r="AA83" i="7" s="1"/>
  <c r="J51" i="7"/>
  <c r="AU63" i="7"/>
  <c r="AW91" i="7"/>
  <c r="AO92" i="7"/>
  <c r="R127" i="7"/>
  <c r="AS116" i="7"/>
  <c r="R29" i="7"/>
  <c r="AS9" i="7"/>
  <c r="J130" i="7"/>
  <c r="AQ66" i="7"/>
  <c r="AS83" i="7"/>
  <c r="S12" i="7"/>
  <c r="S79" i="7"/>
  <c r="K85" i="7"/>
  <c r="O90" i="7"/>
  <c r="S95" i="7"/>
  <c r="J11" i="7"/>
  <c r="M17" i="7"/>
  <c r="AC17" i="7" s="1"/>
  <c r="I90" i="7"/>
  <c r="AA90" i="7" s="1"/>
  <c r="K9" i="7"/>
  <c r="AQ92" i="7"/>
  <c r="I114" i="7"/>
  <c r="AA114" i="7" s="1"/>
  <c r="S116" i="7"/>
  <c r="O123" i="7"/>
  <c r="I125" i="7"/>
  <c r="AA125" i="7" s="1"/>
  <c r="S127" i="7"/>
  <c r="I24" i="7"/>
  <c r="AA24" i="7" s="1"/>
  <c r="L29" i="7"/>
  <c r="AD29" i="7" s="1"/>
  <c r="AW83" i="7"/>
  <c r="N5" i="7"/>
  <c r="N13" i="7"/>
  <c r="N51" i="7"/>
  <c r="N85" i="7"/>
  <c r="R90" i="7"/>
  <c r="AJ93" i="7"/>
  <c r="K10" i="7"/>
  <c r="M11" i="7"/>
  <c r="AC11" i="7" s="1"/>
  <c r="L17" i="7"/>
  <c r="AD17" i="7" s="1"/>
  <c r="M66" i="7"/>
  <c r="AC66" i="7" s="1"/>
  <c r="M83" i="7"/>
  <c r="AC83" i="7" s="1"/>
  <c r="J9" i="7"/>
  <c r="AJ9" i="7" s="1"/>
  <c r="AS92" i="7"/>
  <c r="H61" i="7"/>
  <c r="AB61" i="7" s="1"/>
  <c r="H107" i="7"/>
  <c r="AB107" i="7" s="1"/>
  <c r="H114" i="7"/>
  <c r="AB114" i="7" s="1"/>
  <c r="S123" i="7"/>
  <c r="M125" i="7"/>
  <c r="AC125" i="7" s="1"/>
  <c r="O130" i="7"/>
  <c r="AU21" i="7"/>
  <c r="AU34" i="7"/>
  <c r="AM34" i="7"/>
  <c r="H34" i="7"/>
  <c r="AB34" i="7" s="1"/>
  <c r="AJ100" i="7"/>
  <c r="AM83" i="7"/>
  <c r="O5" i="7"/>
  <c r="O13" i="7"/>
  <c r="O51" i="7"/>
  <c r="O85" i="7"/>
  <c r="S90" i="7"/>
  <c r="AJ90" i="7"/>
  <c r="J10" i="7"/>
  <c r="AJ10" i="7" s="1"/>
  <c r="L11" i="7"/>
  <c r="AD11" i="7" s="1"/>
  <c r="Q17" i="7"/>
  <c r="AE17" i="7" s="1"/>
  <c r="L66" i="7"/>
  <c r="AD66" i="7" s="1"/>
  <c r="L83" i="7"/>
  <c r="AD83" i="7" s="1"/>
  <c r="M90" i="7"/>
  <c r="AC90" i="7" s="1"/>
  <c r="AU92" i="7"/>
  <c r="H91" i="7"/>
  <c r="AB91" i="7" s="1"/>
  <c r="AU104" i="7"/>
  <c r="K112" i="7"/>
  <c r="M114" i="7"/>
  <c r="AC114" i="7" s="1"/>
  <c r="Q125" i="7"/>
  <c r="AE125" i="7" s="1"/>
  <c r="I23" i="7"/>
  <c r="AA23" i="7" s="1"/>
  <c r="P34" i="7"/>
  <c r="AF34" i="7" s="1"/>
  <c r="AQ83" i="7"/>
  <c r="Z73" i="7"/>
  <c r="R5" i="7"/>
  <c r="R13" i="7"/>
  <c r="R51" i="7"/>
  <c r="R85" i="7"/>
  <c r="J91" i="7"/>
  <c r="AJ89" i="7"/>
  <c r="K7" i="7"/>
  <c r="AJ7" i="7" s="1"/>
  <c r="Q11" i="7"/>
  <c r="AE11" i="7" s="1"/>
  <c r="P17" i="7"/>
  <c r="AF17" i="7" s="1"/>
  <c r="Q66" i="7"/>
  <c r="AE66" i="7" s="1"/>
  <c r="Q83" i="7"/>
  <c r="AE83" i="7" s="1"/>
  <c r="L90" i="7"/>
  <c r="AD90" i="7" s="1"/>
  <c r="L92" i="7"/>
  <c r="AD92" i="7" s="1"/>
  <c r="I91" i="7"/>
  <c r="AA91" i="7" s="1"/>
  <c r="L114" i="7"/>
  <c r="AD114" i="7" s="1"/>
  <c r="I22" i="7"/>
  <c r="AA22" i="7" s="1"/>
  <c r="P21" i="7"/>
  <c r="AF21" i="7" s="1"/>
  <c r="N34" i="7"/>
  <c r="S83" i="7"/>
  <c r="AU83" i="7"/>
  <c r="AO73" i="7"/>
  <c r="S5" i="7"/>
  <c r="S13" i="7"/>
  <c r="S51" i="7"/>
  <c r="K91" i="7"/>
  <c r="AJ88" i="7"/>
  <c r="J7" i="7"/>
  <c r="P11" i="7"/>
  <c r="AF11" i="7" s="1"/>
  <c r="I18" i="7"/>
  <c r="AA18" i="7" s="1"/>
  <c r="P83" i="7"/>
  <c r="AF83" i="7" s="1"/>
  <c r="Q90" i="7"/>
  <c r="AE90" i="7" s="1"/>
  <c r="H79" i="7"/>
  <c r="AB79" i="7" s="1"/>
  <c r="M92" i="7"/>
  <c r="AC92" i="7" s="1"/>
  <c r="Q114" i="7"/>
  <c r="AE114" i="7" s="1"/>
  <c r="I123" i="7"/>
  <c r="AA123" i="7" s="1"/>
  <c r="I127" i="7"/>
  <c r="AA127" i="7" s="1"/>
  <c r="I21" i="7"/>
  <c r="AA21" i="7" s="1"/>
  <c r="L21" i="7"/>
  <c r="AD21" i="7" s="1"/>
  <c r="P29" i="7"/>
  <c r="AF29" i="7" s="1"/>
  <c r="Q130" i="7"/>
  <c r="AE130" i="7" s="1"/>
  <c r="N6" i="7"/>
  <c r="N14" i="7"/>
  <c r="N67" i="7"/>
  <c r="J86" i="7"/>
  <c r="N91" i="7"/>
  <c r="AJ87" i="7"/>
  <c r="K6" i="7"/>
  <c r="I12" i="7"/>
  <c r="AA12" i="7" s="1"/>
  <c r="I84" i="7"/>
  <c r="AA84" i="7" s="1"/>
  <c r="AU66" i="7"/>
  <c r="H54" i="7"/>
  <c r="AB54" i="7" s="1"/>
  <c r="AM107" i="7"/>
  <c r="I112" i="7"/>
  <c r="AA112" i="7" s="1"/>
  <c r="S118" i="7"/>
  <c r="M123" i="7"/>
  <c r="AC123" i="7" s="1"/>
  <c r="I67" i="7"/>
  <c r="AA67" i="7" s="1"/>
  <c r="M51" i="7"/>
  <c r="AC51" i="7" s="1"/>
  <c r="P51" i="7"/>
  <c r="AF51" i="7" s="1"/>
  <c r="AW86" i="7"/>
  <c r="AU87" i="7"/>
  <c r="AW93" i="7"/>
  <c r="AW94" i="7"/>
  <c r="AW95" i="7"/>
  <c r="AW97" i="7"/>
  <c r="I9" i="7"/>
  <c r="AA9" i="7" s="1"/>
  <c r="AW53" i="7"/>
  <c r="AS68" i="7"/>
  <c r="J54" i="7"/>
  <c r="I54" i="7"/>
  <c r="AA54" i="7" s="1"/>
  <c r="M19" i="7"/>
  <c r="AC19" i="7" s="1"/>
  <c r="Q19" i="7"/>
  <c r="AE19" i="7" s="1"/>
  <c r="K19" i="7"/>
  <c r="AJ19" i="7" s="1"/>
  <c r="L8" i="7"/>
  <c r="AD8" i="7" s="1"/>
  <c r="M8" i="7"/>
  <c r="AC8" i="7" s="1"/>
  <c r="P8" i="7"/>
  <c r="AF8" i="7" s="1"/>
  <c r="Q8" i="7"/>
  <c r="AE8" i="7" s="1"/>
  <c r="AW96" i="7"/>
  <c r="AU97" i="7"/>
  <c r="AW122" i="7"/>
  <c r="A33" i="14"/>
  <c r="A12" i="7" s="1"/>
  <c r="AJ85" i="7"/>
  <c r="I119" i="7"/>
  <c r="AA119" i="7" s="1"/>
  <c r="O29" i="7"/>
  <c r="R24" i="7"/>
  <c r="N24" i="7"/>
  <c r="J24" i="7"/>
  <c r="L23" i="7"/>
  <c r="AD23" i="7" s="1"/>
  <c r="AW90" i="7"/>
  <c r="AU93" i="7"/>
  <c r="Z61" i="7"/>
  <c r="R98" i="7"/>
  <c r="AJ60" i="7"/>
  <c r="AJ58" i="7"/>
  <c r="AJ57" i="7"/>
  <c r="Z6" i="7"/>
  <c r="AU59" i="7"/>
  <c r="AU60" i="7"/>
  <c r="AU62" i="7"/>
  <c r="AU103" i="7"/>
  <c r="AS104" i="7"/>
  <c r="K105" i="7"/>
  <c r="AW105" i="7"/>
  <c r="AU106" i="7"/>
  <c r="Z113" i="7"/>
  <c r="R119" i="7"/>
  <c r="Q119" i="7"/>
  <c r="AE119" i="7" s="1"/>
  <c r="AW120" i="7"/>
  <c r="O31" i="7"/>
  <c r="O27" i="7"/>
  <c r="R25" i="7"/>
  <c r="N25" i="7"/>
  <c r="J25" i="7"/>
  <c r="R23" i="7"/>
  <c r="N23" i="7"/>
  <c r="J23" i="7"/>
  <c r="R21" i="7"/>
  <c r="N21" i="7"/>
  <c r="J21" i="7"/>
  <c r="AU10" i="7"/>
  <c r="AU11" i="7"/>
  <c r="AU18" i="7"/>
  <c r="AU64" i="7"/>
  <c r="AW88" i="7"/>
  <c r="AU89" i="7"/>
  <c r="AU95" i="7"/>
  <c r="AW9" i="7"/>
  <c r="Z85" i="7"/>
  <c r="AM53" i="7"/>
  <c r="AU101" i="7"/>
  <c r="AW108" i="7"/>
  <c r="AW118" i="7"/>
  <c r="M119" i="7"/>
  <c r="AC119" i="7" s="1"/>
  <c r="K119" i="7"/>
  <c r="AJ119" i="7" s="1"/>
  <c r="AU119" i="7"/>
  <c r="AQ120" i="7"/>
  <c r="N121" i="7"/>
  <c r="Q121" i="7"/>
  <c r="AE121" i="7" s="1"/>
  <c r="AU121" i="7"/>
  <c r="I122" i="7"/>
  <c r="AA122" i="7" s="1"/>
  <c r="AQ122" i="7"/>
  <c r="N123" i="7"/>
  <c r="R123" i="7"/>
  <c r="H123" i="7"/>
  <c r="AB123" i="7" s="1"/>
  <c r="L123" i="7"/>
  <c r="AD123" i="7" s="1"/>
  <c r="P123" i="7"/>
  <c r="AF123" i="7" s="1"/>
  <c r="AJ123" i="7"/>
  <c r="AJ108" i="7"/>
  <c r="S14" i="11"/>
  <c r="AJ74" i="7"/>
  <c r="AJ72" i="7"/>
  <c r="AJ71" i="7"/>
  <c r="AJ18" i="7"/>
  <c r="AJ16" i="7"/>
  <c r="Z19" i="7"/>
  <c r="Z54" i="7"/>
  <c r="I98" i="7"/>
  <c r="AA98" i="7" s="1"/>
  <c r="AQ105" i="7"/>
  <c r="AU112" i="7"/>
  <c r="AW128" i="7"/>
  <c r="S107" i="7"/>
  <c r="AJ107" i="7" s="1"/>
  <c r="AJ75" i="7"/>
  <c r="AJ63" i="7"/>
  <c r="AJ62" i="7"/>
  <c r="AJ52" i="7"/>
  <c r="AJ50" i="7"/>
  <c r="S26" i="7"/>
  <c r="Q26" i="7"/>
  <c r="AE26" i="7" s="1"/>
  <c r="O26" i="7"/>
  <c r="M26" i="7"/>
  <c r="AC26" i="7" s="1"/>
  <c r="K26" i="7"/>
  <c r="AJ26" i="7" s="1"/>
  <c r="S24" i="7"/>
  <c r="Q24" i="7"/>
  <c r="AE24" i="7" s="1"/>
  <c r="O24" i="7"/>
  <c r="M24" i="7"/>
  <c r="AC24" i="7" s="1"/>
  <c r="K24" i="7"/>
  <c r="AJ24" i="7" s="1"/>
  <c r="S22" i="7"/>
  <c r="Q22" i="7"/>
  <c r="AE22" i="7" s="1"/>
  <c r="O22" i="7"/>
  <c r="M22" i="7"/>
  <c r="AC22" i="7" s="1"/>
  <c r="K22" i="7"/>
  <c r="AJ22" i="7" s="1"/>
  <c r="AU7" i="7"/>
  <c r="AU13" i="7"/>
  <c r="Z81" i="7"/>
  <c r="AU86" i="7"/>
  <c r="AU88" i="7"/>
  <c r="AU90" i="7"/>
  <c r="AU94" i="7"/>
  <c r="AU96" i="7"/>
  <c r="Z9" i="7"/>
  <c r="AQ68" i="7"/>
  <c r="L68" i="7"/>
  <c r="AD68" i="7" s="1"/>
  <c r="P68" i="7"/>
  <c r="AF68" i="7" s="1"/>
  <c r="Z8" i="7"/>
  <c r="AW61" i="7"/>
  <c r="K8" i="7"/>
  <c r="AJ8" i="7" s="1"/>
  <c r="K61" i="7"/>
  <c r="AQ14" i="7"/>
  <c r="H14" i="7"/>
  <c r="AB14" i="7" s="1"/>
  <c r="AJ91" i="7"/>
  <c r="Z98" i="7"/>
  <c r="AU102" i="7"/>
  <c r="AS103" i="7"/>
  <c r="AS106" i="7"/>
  <c r="Z108" i="7"/>
  <c r="AO108" i="7"/>
  <c r="I113" i="7"/>
  <c r="AA113" i="7" s="1"/>
  <c r="AO113" i="7"/>
  <c r="R115" i="7"/>
  <c r="M115" i="7"/>
  <c r="AC115" i="7" s="1"/>
  <c r="K115" i="7"/>
  <c r="AJ115" i="7" s="1"/>
  <c r="AM115" i="7"/>
  <c r="O116" i="7"/>
  <c r="I116" i="7"/>
  <c r="AA116" i="7" s="1"/>
  <c r="K116" i="7"/>
  <c r="AQ116" i="7"/>
  <c r="AW117" i="7"/>
  <c r="AU118" i="7"/>
  <c r="R121" i="7"/>
  <c r="M121" i="7"/>
  <c r="AC121" i="7" s="1"/>
  <c r="K121" i="7"/>
  <c r="AM121" i="7"/>
  <c r="AQ124" i="7"/>
  <c r="AU129" i="7"/>
  <c r="Q107" i="7"/>
  <c r="AE107" i="7" s="1"/>
  <c r="AJ92" i="7"/>
  <c r="AJ97" i="7"/>
  <c r="AJ73" i="7"/>
  <c r="AJ59" i="7"/>
  <c r="AJ55" i="7"/>
  <c r="AJ17" i="7"/>
  <c r="AJ12" i="7"/>
  <c r="AJ6" i="7"/>
  <c r="H64" i="7"/>
  <c r="AB64" i="7" s="1"/>
  <c r="J64" i="7"/>
  <c r="AJ64" i="7" s="1"/>
  <c r="AW63" i="7"/>
  <c r="AS63" i="7"/>
  <c r="AW65" i="7"/>
  <c r="AS65" i="7"/>
  <c r="AW67" i="7"/>
  <c r="AS67" i="7"/>
  <c r="Z67" i="7"/>
  <c r="AW70" i="7"/>
  <c r="AU70" i="7"/>
  <c r="AW74" i="7"/>
  <c r="AS74" i="7"/>
  <c r="AU74" i="7"/>
  <c r="AW78" i="7"/>
  <c r="AS78" i="7"/>
  <c r="AU78" i="7"/>
  <c r="P97" i="7"/>
  <c r="AF97" i="7" s="1"/>
  <c r="L97" i="7"/>
  <c r="AD97" i="7" s="1"/>
  <c r="AU57" i="7"/>
  <c r="Z57" i="7"/>
  <c r="AW62" i="7"/>
  <c r="AS62" i="7"/>
  <c r="Z62" i="7"/>
  <c r="AW64" i="7"/>
  <c r="AS64" i="7"/>
  <c r="Z64" i="7"/>
  <c r="AW66" i="7"/>
  <c r="AS66" i="7"/>
  <c r="Z88" i="7"/>
  <c r="Z86" i="7"/>
  <c r="Z76" i="7"/>
  <c r="Z89" i="7"/>
  <c r="Z93" i="7"/>
  <c r="Z95" i="7"/>
  <c r="I71" i="7"/>
  <c r="AA71" i="7" s="1"/>
  <c r="I73" i="7"/>
  <c r="AA73" i="7" s="1"/>
  <c r="I75" i="7"/>
  <c r="AA75" i="7" s="1"/>
  <c r="I64" i="7"/>
  <c r="AA64" i="7" s="1"/>
  <c r="AJ51" i="7"/>
  <c r="AO19" i="7"/>
  <c r="AS19" i="7"/>
  <c r="AW19" i="7"/>
  <c r="AM54" i="7"/>
  <c r="AQ54" i="7"/>
  <c r="AS72" i="7"/>
  <c r="AS76" i="7"/>
  <c r="AQ86" i="7"/>
  <c r="AQ87" i="7"/>
  <c r="AQ88" i="7"/>
  <c r="AQ89" i="7"/>
  <c r="AQ90" i="7"/>
  <c r="AQ93" i="7"/>
  <c r="AQ94" i="7"/>
  <c r="AQ95" i="7"/>
  <c r="AQ96" i="7"/>
  <c r="AQ97" i="7"/>
  <c r="AW54" i="7"/>
  <c r="AM61" i="7"/>
  <c r="AO8" i="7"/>
  <c r="AQ61" i="7"/>
  <c r="AS8" i="7"/>
  <c r="AU61" i="7"/>
  <c r="AW8" i="7"/>
  <c r="AM85" i="7"/>
  <c r="AU85" i="7"/>
  <c r="Z53" i="7"/>
  <c r="AO53" i="7"/>
  <c r="AU68" i="7"/>
  <c r="L53" i="7"/>
  <c r="AD53" i="7" s="1"/>
  <c r="M53" i="7"/>
  <c r="AC53" i="7" s="1"/>
  <c r="P53" i="7"/>
  <c r="AF53" i="7" s="1"/>
  <c r="Q53" i="7"/>
  <c r="AE53" i="7" s="1"/>
  <c r="K53" i="7"/>
  <c r="K68" i="7"/>
  <c r="H19" i="7"/>
  <c r="AB19" i="7" s="1"/>
  <c r="H8" i="7"/>
  <c r="AB8" i="7" s="1"/>
  <c r="I8" i="7"/>
  <c r="AA8" i="7" s="1"/>
  <c r="I61" i="7"/>
  <c r="AA61" i="7" s="1"/>
  <c r="L79" i="7"/>
  <c r="AD79" i="7" s="1"/>
  <c r="L61" i="7"/>
  <c r="AD61" i="7" s="1"/>
  <c r="M79" i="7"/>
  <c r="AC79" i="7" s="1"/>
  <c r="M61" i="7"/>
  <c r="AC61" i="7" s="1"/>
  <c r="P79" i="7"/>
  <c r="AF79" i="7" s="1"/>
  <c r="P61" i="7"/>
  <c r="AF61" i="7" s="1"/>
  <c r="Q61" i="7"/>
  <c r="AE61" i="7" s="1"/>
  <c r="AJ61" i="7"/>
  <c r="J14" i="7"/>
  <c r="AJ14" i="7" s="1"/>
  <c r="Z14" i="7"/>
  <c r="I14" i="7"/>
  <c r="AA14" i="7" s="1"/>
  <c r="L14" i="7"/>
  <c r="AD14" i="7" s="1"/>
  <c r="M14" i="7"/>
  <c r="AC14" i="7" s="1"/>
  <c r="P14" i="7"/>
  <c r="AF14" i="7" s="1"/>
  <c r="N98" i="7"/>
  <c r="H98" i="7"/>
  <c r="AB98" i="7" s="1"/>
  <c r="AQ98" i="7"/>
  <c r="K99" i="7"/>
  <c r="N99" i="7"/>
  <c r="AS101" i="7"/>
  <c r="AO106" i="7"/>
  <c r="S109" i="7"/>
  <c r="AJ109" i="7" s="1"/>
  <c r="J109" i="7"/>
  <c r="K111" i="7"/>
  <c r="I111" i="7"/>
  <c r="AA111" i="7" s="1"/>
  <c r="M111" i="7"/>
  <c r="AC111" i="7" s="1"/>
  <c r="K103" i="7"/>
  <c r="S103" i="7"/>
  <c r="AW109" i="7"/>
  <c r="AO109" i="7"/>
  <c r="R111" i="7"/>
  <c r="AJ111" i="7" s="1"/>
  <c r="P111" i="7"/>
  <c r="AF111" i="7" s="1"/>
  <c r="L111" i="7"/>
  <c r="AD111" i="7" s="1"/>
  <c r="N111" i="7"/>
  <c r="J111" i="7"/>
  <c r="K124" i="7"/>
  <c r="I124" i="7"/>
  <c r="AA124" i="7" s="1"/>
  <c r="O124" i="7"/>
  <c r="AQ99" i="7"/>
  <c r="AS102" i="7"/>
  <c r="AS108" i="7"/>
  <c r="H109" i="7"/>
  <c r="AB109" i="7" s="1"/>
  <c r="AW110" i="7"/>
  <c r="H111" i="7"/>
  <c r="AB111" i="7" s="1"/>
  <c r="AM111" i="7"/>
  <c r="O112" i="7"/>
  <c r="H112" i="7"/>
  <c r="AB112" i="7" s="1"/>
  <c r="S112" i="7"/>
  <c r="AJ112" i="7" s="1"/>
  <c r="AQ112" i="7"/>
  <c r="AS113" i="7"/>
  <c r="O115" i="7"/>
  <c r="S115" i="7"/>
  <c r="H115" i="7"/>
  <c r="AB115" i="7" s="1"/>
  <c r="L115" i="7"/>
  <c r="AD115" i="7" s="1"/>
  <c r="P115" i="7"/>
  <c r="AF115" i="7" s="1"/>
  <c r="AW115" i="7"/>
  <c r="AU116" i="7"/>
  <c r="AU117" i="7"/>
  <c r="O118" i="7"/>
  <c r="I118" i="7"/>
  <c r="AA118" i="7" s="1"/>
  <c r="K118" i="7"/>
  <c r="AQ118" i="7"/>
  <c r="O119" i="7"/>
  <c r="S119" i="7"/>
  <c r="H119" i="7"/>
  <c r="AB119" i="7" s="1"/>
  <c r="L119" i="7"/>
  <c r="AD119" i="7" s="1"/>
  <c r="P119" i="7"/>
  <c r="AF119" i="7" s="1"/>
  <c r="AM119" i="7"/>
  <c r="O120" i="7"/>
  <c r="I120" i="7"/>
  <c r="AA120" i="7" s="1"/>
  <c r="O121" i="7"/>
  <c r="S121" i="7"/>
  <c r="H121" i="7"/>
  <c r="AB121" i="7" s="1"/>
  <c r="L121" i="7"/>
  <c r="AD121" i="7" s="1"/>
  <c r="P121" i="7"/>
  <c r="AF121" i="7" s="1"/>
  <c r="AJ121" i="7"/>
  <c r="AU123" i="7"/>
  <c r="J125" i="7"/>
  <c r="AJ125" i="7" s="1"/>
  <c r="P125" i="7"/>
  <c r="AF125" i="7" s="1"/>
  <c r="L125" i="7"/>
  <c r="AD125" i="7" s="1"/>
  <c r="H125" i="7"/>
  <c r="AB125" i="7" s="1"/>
  <c r="S125" i="7"/>
  <c r="O125" i="7"/>
  <c r="AW125" i="7"/>
  <c r="AU127" i="7"/>
  <c r="AS129" i="7"/>
  <c r="K130" i="7"/>
  <c r="S130" i="7"/>
  <c r="AO130" i="7"/>
  <c r="Z128" i="7"/>
  <c r="L128" i="7"/>
  <c r="AD128" i="7" s="1"/>
  <c r="P128" i="7"/>
  <c r="AF128" i="7" s="1"/>
  <c r="N128" i="7"/>
  <c r="AJ128" i="7" s="1"/>
  <c r="AS128" i="7"/>
  <c r="P107" i="7"/>
  <c r="AF107" i="7" s="1"/>
  <c r="I34" i="7"/>
  <c r="AA34" i="7" s="1"/>
  <c r="S33" i="7"/>
  <c r="I32" i="7"/>
  <c r="AA32" i="7" s="1"/>
  <c r="S31" i="7"/>
  <c r="I30" i="7"/>
  <c r="AA30" i="7" s="1"/>
  <c r="S29" i="7"/>
  <c r="I28" i="7"/>
  <c r="AA28" i="7" s="1"/>
  <c r="S27" i="7"/>
  <c r="S25" i="7"/>
  <c r="Q25" i="7"/>
  <c r="AE25" i="7" s="1"/>
  <c r="O25" i="7"/>
  <c r="M25" i="7"/>
  <c r="AC25" i="7" s="1"/>
  <c r="K25" i="7"/>
  <c r="S23" i="7"/>
  <c r="Q23" i="7"/>
  <c r="AE23" i="7" s="1"/>
  <c r="O23" i="7"/>
  <c r="M23" i="7"/>
  <c r="AC23" i="7" s="1"/>
  <c r="K23" i="7"/>
  <c r="AJ23" i="7" s="1"/>
  <c r="S21" i="7"/>
  <c r="Q21" i="7"/>
  <c r="AE21" i="7" s="1"/>
  <c r="O21" i="7"/>
  <c r="M21" i="7"/>
  <c r="AC21" i="7" s="1"/>
  <c r="K21" i="7"/>
  <c r="A18" i="145"/>
  <c r="Q69" i="7"/>
  <c r="AE69" i="7" s="1"/>
  <c r="K69" i="7"/>
  <c r="AJ69" i="7" s="1"/>
  <c r="AW5" i="7"/>
  <c r="AO5" i="7"/>
  <c r="AW6" i="7"/>
  <c r="AO6" i="7"/>
  <c r="AW7" i="7"/>
  <c r="AO7" i="7"/>
  <c r="AW10" i="7"/>
  <c r="AO10" i="7"/>
  <c r="Z10" i="7"/>
  <c r="AW11" i="7"/>
  <c r="AO11" i="7"/>
  <c r="AW12" i="7"/>
  <c r="AO12" i="7"/>
  <c r="AW13" i="7"/>
  <c r="AO13" i="7"/>
  <c r="AW15" i="7"/>
  <c r="AO15" i="7"/>
  <c r="Z15" i="7"/>
  <c r="AW16" i="7"/>
  <c r="AO16" i="7"/>
  <c r="AW17" i="7"/>
  <c r="AO17" i="7"/>
  <c r="AW18" i="7"/>
  <c r="AO18" i="7"/>
  <c r="AW50" i="7"/>
  <c r="AO50" i="7"/>
  <c r="AW51" i="7"/>
  <c r="AO51" i="7"/>
  <c r="AW52" i="7"/>
  <c r="AO52" i="7"/>
  <c r="Z52" i="7"/>
  <c r="AW55" i="7"/>
  <c r="AO55" i="7"/>
  <c r="AW56" i="7"/>
  <c r="AO56" i="7"/>
  <c r="Z56" i="7"/>
  <c r="AW57" i="7"/>
  <c r="AO57" i="7"/>
  <c r="AW58" i="7"/>
  <c r="AO58" i="7"/>
  <c r="Z58" i="7"/>
  <c r="AW59" i="7"/>
  <c r="AO59" i="7"/>
  <c r="AW60" i="7"/>
  <c r="AO60" i="7"/>
  <c r="Z60" i="7"/>
  <c r="AW80" i="7"/>
  <c r="AO80" i="7"/>
  <c r="AU80" i="7"/>
  <c r="AS80" i="7"/>
  <c r="AW84" i="7"/>
  <c r="AO84" i="7"/>
  <c r="AU84" i="7"/>
  <c r="AS84" i="7"/>
  <c r="Z50" i="7"/>
  <c r="AS5" i="7"/>
  <c r="AS6" i="7"/>
  <c r="AS7" i="7"/>
  <c r="AS10" i="7"/>
  <c r="AS11" i="7"/>
  <c r="AS12" i="7"/>
  <c r="AS13" i="7"/>
  <c r="AS15" i="7"/>
  <c r="AS16" i="7"/>
  <c r="AS17" i="7"/>
  <c r="AS18" i="7"/>
  <c r="AS50" i="7"/>
  <c r="AS51" i="7"/>
  <c r="AS52" i="7"/>
  <c r="AS55" i="7"/>
  <c r="AS56" i="7"/>
  <c r="AS57" i="7"/>
  <c r="AS58" i="7"/>
  <c r="AS59" i="7"/>
  <c r="AS60" i="7"/>
  <c r="AW82" i="7"/>
  <c r="AO82" i="7"/>
  <c r="AU82" i="7"/>
  <c r="AS82" i="7"/>
  <c r="Z78" i="7"/>
  <c r="Z74" i="7"/>
  <c r="Z70" i="7"/>
  <c r="Z66" i="7"/>
  <c r="Z63" i="7"/>
  <c r="AO62" i="7"/>
  <c r="AO63" i="7"/>
  <c r="AO64" i="7"/>
  <c r="AO65" i="7"/>
  <c r="AO66" i="7"/>
  <c r="AO67" i="7"/>
  <c r="AO70" i="7"/>
  <c r="AO72" i="7"/>
  <c r="AO74" i="7"/>
  <c r="AO76" i="7"/>
  <c r="AO78" i="7"/>
  <c r="AM86" i="7"/>
  <c r="AM87" i="7"/>
  <c r="AM88" i="7"/>
  <c r="AM89" i="7"/>
  <c r="AM90" i="7"/>
  <c r="AM93" i="7"/>
  <c r="AM94" i="7"/>
  <c r="AM95" i="7"/>
  <c r="AM96" i="7"/>
  <c r="AM97" i="7"/>
  <c r="AU54" i="7"/>
  <c r="AM8" i="7"/>
  <c r="AO61" i="7"/>
  <c r="AQ8" i="7"/>
  <c r="AS61" i="7"/>
  <c r="AU8" i="7"/>
  <c r="AO85" i="7"/>
  <c r="AS85" i="7"/>
  <c r="AW85" i="7"/>
  <c r="L9" i="7"/>
  <c r="AD9" i="7" s="1"/>
  <c r="M9" i="7"/>
  <c r="AC9" i="7" s="1"/>
  <c r="P9" i="7"/>
  <c r="AF9" i="7" s="1"/>
  <c r="AO14" i="7"/>
  <c r="AS14" i="7"/>
  <c r="AW14" i="7"/>
  <c r="Z68" i="7"/>
  <c r="AM68" i="7"/>
  <c r="AO68" i="7"/>
  <c r="H53" i="7"/>
  <c r="AB53" i="7" s="1"/>
  <c r="H68" i="7"/>
  <c r="AB68" i="7" s="1"/>
  <c r="I68" i="7"/>
  <c r="AA68" i="7" s="1"/>
  <c r="AJ53" i="7"/>
  <c r="AJ68" i="7"/>
  <c r="K54" i="7"/>
  <c r="AJ54" i="7" s="1"/>
  <c r="L54" i="7"/>
  <c r="AD54" i="7" s="1"/>
  <c r="M54" i="7"/>
  <c r="AC54" i="7" s="1"/>
  <c r="P54" i="7"/>
  <c r="AF54" i="7" s="1"/>
  <c r="O98" i="7"/>
  <c r="S98" i="7"/>
  <c r="J99" i="7"/>
  <c r="P99" i="7"/>
  <c r="AF99" i="7" s="1"/>
  <c r="Q99" i="7"/>
  <c r="AE99" i="7" s="1"/>
  <c r="L99" i="7"/>
  <c r="AD99" i="7" s="1"/>
  <c r="M99" i="7"/>
  <c r="AC99" i="7" s="1"/>
  <c r="H99" i="7"/>
  <c r="AB99" i="7" s="1"/>
  <c r="I99" i="7"/>
  <c r="AA99" i="7" s="1"/>
  <c r="S99" i="7"/>
  <c r="O99" i="7"/>
  <c r="J101" i="7"/>
  <c r="AJ101" i="7" s="1"/>
  <c r="O101" i="7"/>
  <c r="AW101" i="7"/>
  <c r="AO101" i="7"/>
  <c r="S102" i="7"/>
  <c r="J103" i="7"/>
  <c r="AJ103" i="7" s="1"/>
  <c r="O103" i="7"/>
  <c r="AW103" i="7"/>
  <c r="AO103" i="7"/>
  <c r="S104" i="7"/>
  <c r="O105" i="7"/>
  <c r="H105" i="7"/>
  <c r="AB105" i="7" s="1"/>
  <c r="AW106" i="7"/>
  <c r="AQ106" i="7"/>
  <c r="AM106" i="7"/>
  <c r="Z106" i="7"/>
  <c r="J98" i="7"/>
  <c r="AJ98" i="7" s="1"/>
  <c r="P98" i="7"/>
  <c r="AF98" i="7" s="1"/>
  <c r="Q98" i="7"/>
  <c r="AE98" i="7" s="1"/>
  <c r="L98" i="7"/>
  <c r="AD98" i="7" s="1"/>
  <c r="M98" i="7"/>
  <c r="AC98" i="7" s="1"/>
  <c r="AU98" i="7"/>
  <c r="AM98" i="7"/>
  <c r="AW100" i="7"/>
  <c r="AO100" i="7"/>
  <c r="J102" i="7"/>
  <c r="AJ102" i="7" s="1"/>
  <c r="O102" i="7"/>
  <c r="AW102" i="7"/>
  <c r="AO102" i="7"/>
  <c r="J104" i="7"/>
  <c r="AJ104" i="7" s="1"/>
  <c r="O104" i="7"/>
  <c r="AW104" i="7"/>
  <c r="AO104" i="7"/>
  <c r="R105" i="7"/>
  <c r="AJ105" i="7" s="1"/>
  <c r="P105" i="7"/>
  <c r="AF105" i="7" s="1"/>
  <c r="Q105" i="7"/>
  <c r="AE105" i="7" s="1"/>
  <c r="L105" i="7"/>
  <c r="AD105" i="7" s="1"/>
  <c r="M105" i="7"/>
  <c r="AC105" i="7" s="1"/>
  <c r="N105" i="7"/>
  <c r="J105" i="7"/>
  <c r="AU105" i="7"/>
  <c r="AM105" i="7"/>
  <c r="R106" i="7"/>
  <c r="AJ106" i="7" s="1"/>
  <c r="H106" i="7"/>
  <c r="AB106" i="7" s="1"/>
  <c r="I106" i="7"/>
  <c r="AA106" i="7" s="1"/>
  <c r="J106" i="7"/>
  <c r="Z109" i="7"/>
  <c r="Z110" i="7"/>
  <c r="AO110" i="7"/>
  <c r="J112" i="7"/>
  <c r="N112" i="7"/>
  <c r="M112" i="7"/>
  <c r="AC112" i="7" s="1"/>
  <c r="L112" i="7"/>
  <c r="AD112" i="7" s="1"/>
  <c r="Q112" i="7"/>
  <c r="AE112" i="7" s="1"/>
  <c r="P112" i="7"/>
  <c r="AF112" i="7" s="1"/>
  <c r="AM112" i="7"/>
  <c r="AQ115" i="7"/>
  <c r="N116" i="7"/>
  <c r="R116" i="7"/>
  <c r="H116" i="7"/>
  <c r="AB116" i="7" s="1"/>
  <c r="M116" i="7"/>
  <c r="AC116" i="7" s="1"/>
  <c r="L116" i="7"/>
  <c r="AD116" i="7" s="1"/>
  <c r="Q116" i="7"/>
  <c r="AE116" i="7" s="1"/>
  <c r="P116" i="7"/>
  <c r="AF116" i="7" s="1"/>
  <c r="AJ116" i="7"/>
  <c r="AM116" i="7"/>
  <c r="AQ117" i="7"/>
  <c r="N118" i="7"/>
  <c r="R118" i="7"/>
  <c r="H118" i="7"/>
  <c r="AB118" i="7" s="1"/>
  <c r="M118" i="7"/>
  <c r="AC118" i="7" s="1"/>
  <c r="L118" i="7"/>
  <c r="AD118" i="7" s="1"/>
  <c r="Q118" i="7"/>
  <c r="AE118" i="7" s="1"/>
  <c r="P118" i="7"/>
  <c r="AF118" i="7" s="1"/>
  <c r="AJ118" i="7"/>
  <c r="AM118" i="7"/>
  <c r="J120" i="7"/>
  <c r="AJ120" i="7" s="1"/>
  <c r="P120" i="7"/>
  <c r="AF120" i="7" s="1"/>
  <c r="Q120" i="7"/>
  <c r="AE120" i="7" s="1"/>
  <c r="L120" i="7"/>
  <c r="AD120" i="7" s="1"/>
  <c r="M120" i="7"/>
  <c r="AC120" i="7" s="1"/>
  <c r="H120" i="7"/>
  <c r="AB120" i="7" s="1"/>
  <c r="R120" i="7"/>
  <c r="N120" i="7"/>
  <c r="AU120" i="7"/>
  <c r="AM120" i="7"/>
  <c r="AW121" i="7"/>
  <c r="AQ121" i="7"/>
  <c r="S122" i="7"/>
  <c r="J124" i="7"/>
  <c r="AJ124" i="7" s="1"/>
  <c r="P124" i="7"/>
  <c r="AF124" i="7" s="1"/>
  <c r="Q124" i="7"/>
  <c r="AE124" i="7" s="1"/>
  <c r="L124" i="7"/>
  <c r="AD124" i="7" s="1"/>
  <c r="M124" i="7"/>
  <c r="AC124" i="7" s="1"/>
  <c r="H124" i="7"/>
  <c r="AB124" i="7" s="1"/>
  <c r="R124" i="7"/>
  <c r="N124" i="7"/>
  <c r="AU124" i="7"/>
  <c r="AM124" i="7"/>
  <c r="AW119" i="7"/>
  <c r="AQ119" i="7"/>
  <c r="J122" i="7"/>
  <c r="AJ122" i="7" s="1"/>
  <c r="P122" i="7"/>
  <c r="AF122" i="7" s="1"/>
  <c r="Q122" i="7"/>
  <c r="AE122" i="7" s="1"/>
  <c r="L122" i="7"/>
  <c r="AD122" i="7" s="1"/>
  <c r="M122" i="7"/>
  <c r="AC122" i="7" s="1"/>
  <c r="H122" i="7"/>
  <c r="AB122" i="7" s="1"/>
  <c r="R122" i="7"/>
  <c r="N122" i="7"/>
  <c r="AU122" i="7"/>
  <c r="AM122" i="7"/>
  <c r="AW123" i="7"/>
  <c r="AQ123" i="7"/>
  <c r="AQ125" i="7"/>
  <c r="N126" i="7"/>
  <c r="R126" i="7"/>
  <c r="H126" i="7"/>
  <c r="AB126" i="7" s="1"/>
  <c r="M126" i="7"/>
  <c r="AC126" i="7" s="1"/>
  <c r="L126" i="7"/>
  <c r="AD126" i="7" s="1"/>
  <c r="Q126" i="7"/>
  <c r="AE126" i="7" s="1"/>
  <c r="P126" i="7"/>
  <c r="AF126" i="7" s="1"/>
  <c r="AU126" i="7"/>
  <c r="AM126" i="7"/>
  <c r="AW127" i="7"/>
  <c r="AQ127" i="7"/>
  <c r="AJ129" i="7"/>
  <c r="S129" i="7"/>
  <c r="K129" i="7"/>
  <c r="AW129" i="7"/>
  <c r="AO129" i="7"/>
  <c r="AU130" i="7"/>
  <c r="AS130" i="7"/>
  <c r="R128" i="7"/>
  <c r="AO128" i="7"/>
  <c r="S34" i="7"/>
  <c r="K34" i="7"/>
  <c r="AJ34" i="7" s="1"/>
  <c r="S32" i="7"/>
  <c r="K32" i="7"/>
  <c r="AJ32" i="7" s="1"/>
  <c r="S30" i="7"/>
  <c r="K30" i="7"/>
  <c r="AJ30" i="7" s="1"/>
  <c r="S28" i="7"/>
  <c r="K28" i="7"/>
  <c r="AJ28" i="7" s="1"/>
  <c r="AJ99" i="7" l="1"/>
  <c r="AJ25" i="7"/>
  <c r="A34" i="14"/>
  <c r="A35" i="14" s="1"/>
  <c r="AJ21" i="7"/>
  <c r="A19" i="145"/>
  <c r="A13" i="7" l="1"/>
  <c r="A14" i="7"/>
  <c r="A36" i="14"/>
  <c r="A37" i="14" l="1"/>
  <c r="A15" i="7"/>
  <c r="A16" i="7" l="1"/>
  <c r="A38" i="14"/>
  <c r="A39" i="14" l="1"/>
  <c r="A17" i="7"/>
  <c r="A40" i="14" l="1"/>
  <c r="A18" i="7"/>
  <c r="A41" i="14" l="1"/>
  <c r="A19" i="7"/>
  <c r="A20" i="7" l="1"/>
  <c r="A42" i="14"/>
  <c r="A43" i="14" l="1"/>
  <c r="A21" i="7"/>
  <c r="A44" i="14" l="1"/>
  <c r="A22" i="7"/>
  <c r="A45" i="14" l="1"/>
  <c r="A23" i="7"/>
  <c r="A24" i="7" l="1"/>
  <c r="A46" i="14"/>
  <c r="A47" i="14" l="1"/>
  <c r="A25" i="7"/>
  <c r="A48" i="14" l="1"/>
  <c r="A26" i="7"/>
  <c r="A49" i="14" l="1"/>
  <c r="A27" i="7"/>
  <c r="A50" i="14" l="1"/>
  <c r="A28" i="7"/>
  <c r="A51" i="14" l="1"/>
  <c r="A29" i="7"/>
  <c r="A52" i="14" l="1"/>
  <c r="A30" i="7"/>
  <c r="A53" i="14" l="1"/>
  <c r="A31" i="7"/>
  <c r="A54" i="14" l="1"/>
  <c r="A32" i="7"/>
  <c r="A55" i="14" l="1"/>
  <c r="A56" i="14" s="1"/>
  <c r="A35" i="7" s="1"/>
  <c r="A33" i="7"/>
  <c r="A57" i="14" l="1"/>
  <c r="A34" i="7"/>
  <c r="A58" i="14" l="1"/>
  <c r="A36" i="7"/>
  <c r="A59" i="14" l="1"/>
  <c r="A37" i="7"/>
  <c r="A60" i="14" l="1"/>
  <c r="A38" i="7"/>
  <c r="A61" i="14" l="1"/>
  <c r="A39" i="7"/>
  <c r="A62" i="14" l="1"/>
  <c r="A40" i="7"/>
  <c r="A63" i="14" l="1"/>
  <c r="A41" i="7"/>
  <c r="A64" i="14" l="1"/>
  <c r="A42" i="7"/>
  <c r="A65" i="14" l="1"/>
  <c r="A43" i="7"/>
  <c r="A66" i="14" l="1"/>
  <c r="A44" i="7"/>
  <c r="A67" i="14" l="1"/>
  <c r="A45" i="7"/>
  <c r="A68" i="14" l="1"/>
  <c r="A46" i="7"/>
  <c r="A69" i="14" l="1"/>
  <c r="A47" i="7"/>
  <c r="A70" i="14" l="1"/>
  <c r="A48" i="7"/>
  <c r="A49" i="7" l="1"/>
  <c r="A71" i="14"/>
  <c r="A72" i="14" l="1"/>
  <c r="A50" i="7"/>
  <c r="A73" i="14" l="1"/>
  <c r="A51" i="7"/>
  <c r="A74" i="14" l="1"/>
  <c r="A52" i="7"/>
  <c r="A75" i="14" l="1"/>
  <c r="A53" i="7"/>
  <c r="A76" i="14" l="1"/>
  <c r="A54" i="7"/>
  <c r="A77" i="14" l="1"/>
  <c r="A55" i="7"/>
  <c r="A78" i="14" l="1"/>
  <c r="A56" i="7"/>
  <c r="A79" i="14" l="1"/>
  <c r="A57" i="7"/>
  <c r="A80" i="14" l="1"/>
  <c r="A58" i="7"/>
  <c r="A81" i="14" l="1"/>
  <c r="A59" i="7"/>
  <c r="A82" i="14" l="1"/>
  <c r="A60" i="7"/>
  <c r="A83" i="14" l="1"/>
  <c r="A61" i="7"/>
  <c r="A84" i="14" l="1"/>
  <c r="A62" i="7"/>
  <c r="A85" i="14" l="1"/>
  <c r="A63" i="7"/>
  <c r="A86" i="14" l="1"/>
  <c r="A64" i="7"/>
  <c r="A65" i="7" l="1"/>
  <c r="A87" i="14"/>
  <c r="A66" i="7" l="1"/>
  <c r="A88" i="14"/>
  <c r="A89" i="14" l="1"/>
  <c r="A67" i="7"/>
  <c r="A68" i="7" l="1"/>
  <c r="A90" i="14"/>
  <c r="A91" i="14" l="1"/>
  <c r="A69" i="7"/>
  <c r="A92" i="14" l="1"/>
  <c r="A70" i="7"/>
  <c r="A71" i="7" l="1"/>
  <c r="A93" i="14"/>
  <c r="A94" i="14" l="1"/>
  <c r="A72" i="7"/>
  <c r="A73" i="7" l="1"/>
  <c r="A95" i="14"/>
  <c r="A74" i="7" l="1"/>
  <c r="A96" i="14"/>
  <c r="A97" i="14" l="1"/>
  <c r="A75" i="7"/>
  <c r="A76" i="7" l="1"/>
  <c r="A98" i="14"/>
  <c r="A77" i="7" l="1"/>
  <c r="A99" i="14"/>
  <c r="A78" i="7" l="1"/>
  <c r="A100" i="14"/>
  <c r="A79" i="7" l="1"/>
  <c r="A101" i="14"/>
  <c r="A80" i="7" l="1"/>
  <c r="A102" i="14"/>
  <c r="A81" i="7" l="1"/>
  <c r="A103" i="14"/>
  <c r="A82" i="7" l="1"/>
  <c r="A104" i="14"/>
  <c r="A105" i="14" l="1"/>
  <c r="A83" i="7"/>
  <c r="A84" i="7" l="1"/>
  <c r="A106" i="14"/>
  <c r="B47" i="15"/>
  <c r="B62" i="15"/>
  <c r="A121" i="15"/>
  <c r="C122" i="15" s="1"/>
  <c r="A85" i="7" l="1"/>
  <c r="A107" i="14"/>
  <c r="B68" i="15"/>
  <c r="E91" i="15"/>
  <c r="B52" i="15"/>
  <c r="G91" i="15"/>
  <c r="B53" i="15"/>
  <c r="I89" i="15"/>
  <c r="D91" i="15"/>
  <c r="F91" i="15"/>
  <c r="B67" i="15"/>
  <c r="H91" i="15"/>
  <c r="A108" i="14" l="1"/>
  <c r="A86" i="7"/>
  <c r="A109" i="14" l="1"/>
  <c r="A87" i="7"/>
  <c r="A110" i="14" l="1"/>
  <c r="A88" i="7"/>
  <c r="A89" i="7" l="1"/>
  <c r="A111" i="14"/>
  <c r="A112" i="14" l="1"/>
  <c r="A90" i="7"/>
  <c r="A91" i="7" l="1"/>
  <c r="A113" i="14"/>
  <c r="A114" i="14" l="1"/>
  <c r="A92" i="7"/>
  <c r="A93" i="7" l="1"/>
  <c r="A115" i="14"/>
  <c r="A94" i="7" l="1"/>
  <c r="A116" i="14"/>
  <c r="A117" i="14" l="1"/>
  <c r="A95" i="7"/>
  <c r="A118" i="14" l="1"/>
  <c r="A96" i="7"/>
  <c r="A97" i="7" l="1"/>
  <c r="A119" i="14"/>
  <c r="A98" i="7" l="1"/>
  <c r="A120" i="14"/>
  <c r="A121" i="14" l="1"/>
  <c r="A99" i="7"/>
  <c r="A122" i="14" l="1"/>
  <c r="A100" i="7"/>
  <c r="A123" i="14" l="1"/>
  <c r="A101" i="7"/>
  <c r="A124" i="14" l="1"/>
  <c r="A102" i="7"/>
  <c r="A125" i="14" l="1"/>
  <c r="A103" i="7"/>
  <c r="A104" i="7" l="1"/>
  <c r="A126" i="14"/>
  <c r="A10" i="15"/>
  <c r="A105" i="7" l="1"/>
  <c r="A127" i="14"/>
  <c r="A128" i="14" l="1"/>
  <c r="A106" i="7"/>
  <c r="A129" i="14" l="1"/>
  <c r="A107" i="7"/>
  <c r="A108" i="7" l="1"/>
  <c r="A130" i="14"/>
  <c r="G89" i="15"/>
  <c r="F89" i="15"/>
  <c r="B51" i="15"/>
  <c r="H89" i="15"/>
  <c r="E79" i="15"/>
  <c r="B66" i="15"/>
  <c r="A131" i="14" l="1"/>
  <c r="A109" i="7"/>
  <c r="A132" i="14" l="1"/>
  <c r="A110" i="7"/>
  <c r="A133" i="14" l="1"/>
  <c r="A111" i="7"/>
  <c r="A134" i="14" l="1"/>
  <c r="A112" i="7"/>
  <c r="A135" i="14" l="1"/>
  <c r="A113" i="7"/>
  <c r="A136" i="14" l="1"/>
  <c r="A114" i="7"/>
  <c r="C112" i="15" l="1"/>
  <c r="B27" i="15"/>
  <c r="F79" i="15"/>
  <c r="B7" i="145"/>
  <c r="G7" i="145"/>
  <c r="F16" i="145" s="1"/>
  <c r="R16" i="145" s="1"/>
  <c r="B6" i="145"/>
  <c r="D24" i="145"/>
  <c r="B32" i="145" s="1"/>
  <c r="N33" i="145" s="1"/>
  <c r="Z33" i="145" s="1"/>
  <c r="J27" i="145"/>
  <c r="K35" i="145" s="1"/>
  <c r="W36" i="145" s="1"/>
  <c r="AI36" i="145" s="1"/>
  <c r="L53" i="145"/>
  <c r="E49" i="145"/>
  <c r="N26" i="145"/>
  <c r="H37" i="145" s="1"/>
  <c r="T38" i="145" s="1"/>
  <c r="AF38" i="145" s="1"/>
  <c r="B40" i="15"/>
  <c r="D8" i="145"/>
  <c r="H14" i="145" s="1"/>
  <c r="T14" i="145" s="1"/>
  <c r="C9" i="145"/>
  <c r="L14" i="145" s="1"/>
  <c r="X14" i="145" s="1"/>
  <c r="O53" i="145"/>
  <c r="R53" i="145" s="1"/>
  <c r="C8" i="145"/>
  <c r="I14" i="145" s="1"/>
  <c r="U14" i="145" s="1"/>
  <c r="K53" i="145"/>
  <c r="N7" i="145"/>
  <c r="E19" i="145" s="1"/>
  <c r="H73" i="145"/>
  <c r="B81" i="145" s="1"/>
  <c r="N81" i="145" s="1"/>
  <c r="F7" i="145"/>
  <c r="E15" i="145" s="1"/>
  <c r="Q15" i="145" s="1"/>
  <c r="G25" i="145"/>
  <c r="F34" i="145" s="1"/>
  <c r="R35" i="145" s="1"/>
  <c r="AD35" i="145" s="1"/>
  <c r="D89" i="15"/>
  <c r="F53" i="145"/>
  <c r="B38" i="15"/>
  <c r="B73" i="145"/>
  <c r="B78" i="145" s="1"/>
  <c r="N78" i="145" s="1"/>
  <c r="I27" i="145"/>
  <c r="L35" i="145" s="1"/>
  <c r="X36" i="145" s="1"/>
  <c r="AJ36" i="145" s="1"/>
  <c r="D9" i="145"/>
  <c r="K14" i="145" s="1"/>
  <c r="W14" i="145" s="1"/>
  <c r="G53" i="145"/>
  <c r="E6" i="145"/>
  <c r="C15" i="145" s="1"/>
  <c r="O15" i="145" s="1"/>
  <c r="J26" i="145"/>
  <c r="H35" i="145" s="1"/>
  <c r="T36" i="145" s="1"/>
  <c r="AF36" i="145" s="1"/>
  <c r="N49" i="145"/>
  <c r="I26" i="145"/>
  <c r="I35" i="145" s="1"/>
  <c r="U36" i="145" s="1"/>
  <c r="AG36" i="145" s="1"/>
  <c r="C49" i="145"/>
  <c r="E112" i="15"/>
  <c r="G112" i="15"/>
  <c r="C89" i="15"/>
  <c r="O49" i="145"/>
  <c r="I25" i="145"/>
  <c r="F35" i="145" s="1"/>
  <c r="R36" i="145" s="1"/>
  <c r="AD36" i="145" s="1"/>
  <c r="M7" i="145"/>
  <c r="F19" i="145" s="1"/>
  <c r="C26" i="145"/>
  <c r="I32" i="145" s="1"/>
  <c r="U33" i="145" s="1"/>
  <c r="AG33" i="145" s="1"/>
  <c r="B63" i="15"/>
  <c r="L49" i="145"/>
  <c r="E73" i="145"/>
  <c r="C80" i="145" s="1"/>
  <c r="O80" i="145" s="1"/>
  <c r="L6" i="145"/>
  <c r="B18" i="145" s="1"/>
  <c r="E27" i="145"/>
  <c r="L33" i="145" s="1"/>
  <c r="X34" i="145" s="1"/>
  <c r="AJ34" i="145" s="1"/>
  <c r="M26" i="145"/>
  <c r="I37" i="145" s="1"/>
  <c r="U38" i="145" s="1"/>
  <c r="AG38" i="145" s="1"/>
  <c r="F26" i="145"/>
  <c r="H33" i="145" s="1"/>
  <c r="T34" i="145" s="1"/>
  <c r="AF34" i="145" s="1"/>
  <c r="E26" i="145"/>
  <c r="I33" i="145" s="1"/>
  <c r="U34" i="145" s="1"/>
  <c r="AG34" i="145" s="1"/>
  <c r="M25" i="145"/>
  <c r="F37" i="145" s="1"/>
  <c r="R38" i="145" s="1"/>
  <c r="AD38" i="145" s="1"/>
  <c r="K25" i="145"/>
  <c r="F36" i="145" s="1"/>
  <c r="R37" i="145" s="1"/>
  <c r="AD37" i="145" s="1"/>
  <c r="F8" i="145"/>
  <c r="H15" i="145" s="1"/>
  <c r="T15" i="145" s="1"/>
  <c r="H9" i="145"/>
  <c r="K16" i="145" s="1"/>
  <c r="W16" i="145" s="1"/>
  <c r="J73" i="145"/>
  <c r="B82" i="145" s="1"/>
  <c r="N82" i="145" s="1"/>
  <c r="M9" i="145"/>
  <c r="L19" i="145" s="1"/>
  <c r="N53" i="145"/>
  <c r="I8" i="145"/>
  <c r="I17" i="145" s="1"/>
  <c r="U17" i="145" s="1"/>
  <c r="J53" i="145"/>
  <c r="C27" i="145"/>
  <c r="L32" i="145" s="1"/>
  <c r="X33" i="145" s="1"/>
  <c r="AJ33" i="145" s="1"/>
  <c r="G49" i="145"/>
  <c r="D94" i="15"/>
  <c r="K8" i="145"/>
  <c r="I18" i="145" s="1"/>
  <c r="B65" i="15"/>
  <c r="J25" i="145"/>
  <c r="E35" i="145" s="1"/>
  <c r="Q36" i="145" s="1"/>
  <c r="AC36" i="145" s="1"/>
  <c r="E9" i="145"/>
  <c r="L15" i="145" s="1"/>
  <c r="X15" i="145" s="1"/>
  <c r="N8" i="145"/>
  <c r="H19" i="145" s="1"/>
  <c r="C53" i="145"/>
  <c r="C73" i="145"/>
  <c r="C79" i="145" s="1"/>
  <c r="O79" i="145" s="1"/>
  <c r="L24" i="145"/>
  <c r="B36" i="145" s="1"/>
  <c r="N37" i="145" s="1"/>
  <c r="Z37" i="145" s="1"/>
  <c r="L27" i="145"/>
  <c r="K36" i="145" s="1"/>
  <c r="W37" i="145" s="1"/>
  <c r="AI37" i="145" s="1"/>
  <c r="E7" i="145"/>
  <c r="F15" i="145" s="1"/>
  <c r="R15" i="145" s="1"/>
  <c r="N6" i="145"/>
  <c r="B19" i="145" s="1"/>
  <c r="P53" i="145"/>
  <c r="K9" i="145"/>
  <c r="L18" i="145" s="1"/>
  <c r="E25" i="145"/>
  <c r="F33" i="145" s="1"/>
  <c r="R34" i="145" s="1"/>
  <c r="AD34" i="145" s="1"/>
  <c r="E53" i="145"/>
  <c r="E89" i="15"/>
  <c r="C25" i="145"/>
  <c r="F32" i="145" s="1"/>
  <c r="R33" i="145" s="1"/>
  <c r="AD33" i="145" s="1"/>
  <c r="H8" i="145"/>
  <c r="H16" i="145" s="1"/>
  <c r="T16" i="145" s="1"/>
  <c r="I112" i="15"/>
  <c r="C7" i="145"/>
  <c r="F14" i="145" s="1"/>
  <c r="R14" i="145" s="1"/>
  <c r="K26" i="145"/>
  <c r="I36" i="145" s="1"/>
  <c r="U37" i="145" s="1"/>
  <c r="AG37" i="145" s="1"/>
  <c r="G26" i="145"/>
  <c r="I34" i="145" s="1"/>
  <c r="U35" i="145" s="1"/>
  <c r="AG35" i="145" s="1"/>
  <c r="D73" i="145"/>
  <c r="B79" i="145" s="1"/>
  <c r="N79" i="145" s="1"/>
  <c r="B49" i="145"/>
  <c r="F24" i="145"/>
  <c r="B33" i="145" s="1"/>
  <c r="N34" i="145" s="1"/>
  <c r="Z34" i="145" s="1"/>
  <c r="M6" i="145"/>
  <c r="C19" i="145" s="1"/>
  <c r="J6" i="145"/>
  <c r="B17" i="145" s="1"/>
  <c r="N17" i="145" s="1"/>
  <c r="H7" i="145"/>
  <c r="E16" i="145" s="1"/>
  <c r="Q16" i="145" s="1"/>
  <c r="F112" i="15"/>
  <c r="M24" i="145"/>
  <c r="C37" i="145" s="1"/>
  <c r="O38" i="145" s="1"/>
  <c r="AA38" i="145" s="1"/>
  <c r="N73" i="145"/>
  <c r="B84" i="145" s="1"/>
  <c r="B64" i="15"/>
  <c r="H6" i="145"/>
  <c r="B16" i="145" s="1"/>
  <c r="N16" i="145" s="1"/>
  <c r="M49" i="145"/>
  <c r="F6" i="145"/>
  <c r="B15" i="145" s="1"/>
  <c r="N15" i="145" s="1"/>
  <c r="L9" i="145"/>
  <c r="K18" i="145" s="1"/>
  <c r="K24" i="145"/>
  <c r="C36" i="145" s="1"/>
  <c r="O37" i="145" s="1"/>
  <c r="AA37" i="145" s="1"/>
  <c r="G24" i="145"/>
  <c r="C34" i="145" s="1"/>
  <c r="O35" i="145" s="1"/>
  <c r="AA35" i="145" s="1"/>
  <c r="C24" i="145"/>
  <c r="C32" i="145" s="1"/>
  <c r="O33" i="145" s="1"/>
  <c r="AA33" i="145" s="1"/>
  <c r="I9" i="145"/>
  <c r="L17" i="145" s="1"/>
  <c r="X17" i="145" s="1"/>
  <c r="L25" i="145"/>
  <c r="E36" i="145" s="1"/>
  <c r="Q37" i="145" s="1"/>
  <c r="AC37" i="145" s="1"/>
  <c r="L73" i="145"/>
  <c r="B83" i="145" s="1"/>
  <c r="B9" i="145"/>
  <c r="B49" i="15"/>
  <c r="C12" i="15"/>
  <c r="E12" i="15" s="1"/>
  <c r="J9" i="145"/>
  <c r="K17" i="145" s="1"/>
  <c r="W17" i="145" s="1"/>
  <c r="M53" i="145"/>
  <c r="E94" i="15"/>
  <c r="L8" i="145"/>
  <c r="H18" i="145" s="1"/>
  <c r="I53" i="145"/>
  <c r="M27" i="145"/>
  <c r="L37" i="145" s="1"/>
  <c r="X38" i="145" s="1"/>
  <c r="AJ38" i="145" s="1"/>
  <c r="D53" i="145"/>
  <c r="I49" i="145"/>
  <c r="D49" i="145"/>
  <c r="H25" i="145"/>
  <c r="E34" i="145" s="1"/>
  <c r="Q35" i="145" s="1"/>
  <c r="AC35" i="145" s="1"/>
  <c r="D79" i="15"/>
  <c r="N24" i="145"/>
  <c r="B37" i="145" s="1"/>
  <c r="N38" i="145" s="1"/>
  <c r="Z38" i="145" s="1"/>
  <c r="I73" i="145"/>
  <c r="C82" i="145" s="1"/>
  <c r="O82" i="145" s="1"/>
  <c r="G9" i="145"/>
  <c r="L16" i="145" s="1"/>
  <c r="X16" i="145" s="1"/>
  <c r="N9" i="145"/>
  <c r="K19" i="145" s="1"/>
  <c r="G27" i="145"/>
  <c r="L34" i="145" s="1"/>
  <c r="X35" i="145" s="1"/>
  <c r="AJ35" i="145" s="1"/>
  <c r="G73" i="145"/>
  <c r="C81" i="145" s="1"/>
  <c r="O81" i="145" s="1"/>
  <c r="D6" i="145"/>
  <c r="B14" i="145" s="1"/>
  <c r="N14" i="145" s="1"/>
  <c r="N25" i="145"/>
  <c r="E37" i="145" s="1"/>
  <c r="Q38" i="145" s="1"/>
  <c r="AC38" i="145" s="1"/>
  <c r="G79" i="15"/>
  <c r="D7" i="145"/>
  <c r="E14" i="145" s="1"/>
  <c r="Q14" i="145" s="1"/>
  <c r="G94" i="15"/>
  <c r="J24" i="145"/>
  <c r="B35" i="145" s="1"/>
  <c r="N36" i="145" s="1"/>
  <c r="Z36" i="145" s="1"/>
  <c r="J49" i="145"/>
  <c r="K27" i="145"/>
  <c r="L36" i="145" s="1"/>
  <c r="X37" i="145" s="1"/>
  <c r="AJ37" i="145" s="1"/>
  <c r="E24" i="145"/>
  <c r="C33" i="145" s="1"/>
  <c r="O34" i="145" s="1"/>
  <c r="AA34" i="145" s="1"/>
  <c r="G8" i="145"/>
  <c r="I16" i="145" s="1"/>
  <c r="U16" i="145" s="1"/>
  <c r="P49" i="145"/>
  <c r="D27" i="145"/>
  <c r="K32" i="145" s="1"/>
  <c r="W33" i="145" s="1"/>
  <c r="AI33" i="145" s="1"/>
  <c r="E8" i="145"/>
  <c r="I15" i="145" s="1"/>
  <c r="U15" i="145" s="1"/>
  <c r="K7" i="145"/>
  <c r="F18" i="145" s="1"/>
  <c r="F73" i="145"/>
  <c r="B80" i="145" s="1"/>
  <c r="N80" i="145" s="1"/>
  <c r="I6" i="145"/>
  <c r="C17" i="145" s="1"/>
  <c r="O17" i="145" s="1"/>
  <c r="K49" i="145"/>
  <c r="I79" i="15"/>
  <c r="H112" i="15"/>
  <c r="F25" i="145"/>
  <c r="E33" i="145" s="1"/>
  <c r="Q34" i="145" s="1"/>
  <c r="AC34" i="145" s="1"/>
  <c r="M73" i="145"/>
  <c r="C84" i="145" s="1"/>
  <c r="B53" i="145"/>
  <c r="H79" i="15"/>
  <c r="F27" i="145"/>
  <c r="K33" i="145" s="1"/>
  <c r="W34" i="145" s="1"/>
  <c r="AI34" i="145" s="1"/>
  <c r="F49" i="145"/>
  <c r="H49" i="145"/>
  <c r="B50" i="15"/>
  <c r="G6" i="145"/>
  <c r="C16" i="145" s="1"/>
  <c r="O16" i="145" s="1"/>
  <c r="B8" i="145"/>
  <c r="I24" i="145"/>
  <c r="C35" i="145" s="1"/>
  <c r="O36" i="145" s="1"/>
  <c r="AA36" i="145" s="1"/>
  <c r="H27" i="145"/>
  <c r="K34" i="145" s="1"/>
  <c r="W35" i="145" s="1"/>
  <c r="AI35" i="145" s="1"/>
  <c r="H53" i="145"/>
  <c r="M8" i="145"/>
  <c r="I19" i="145" s="1"/>
  <c r="J8" i="145"/>
  <c r="H17" i="145" s="1"/>
  <c r="T17" i="145" s="1"/>
  <c r="K73" i="145"/>
  <c r="C83" i="145" s="1"/>
  <c r="J7" i="145"/>
  <c r="E17" i="145" s="1"/>
  <c r="Q17" i="145" s="1"/>
  <c r="D112" i="15"/>
  <c r="H24" i="145"/>
  <c r="B34" i="145" s="1"/>
  <c r="N35" i="145" s="1"/>
  <c r="Z35" i="145" s="1"/>
  <c r="D25" i="145"/>
  <c r="E32" i="145" s="1"/>
  <c r="Q33" i="145" s="1"/>
  <c r="AC33" i="145" s="1"/>
  <c r="C6" i="145"/>
  <c r="C14" i="145" s="1"/>
  <c r="O14" i="145" s="1"/>
  <c r="L26" i="145"/>
  <c r="H36" i="145" s="1"/>
  <c r="T37" i="145" s="1"/>
  <c r="AF37" i="145" s="1"/>
  <c r="H26" i="145"/>
  <c r="H34" i="145" s="1"/>
  <c r="T35" i="145" s="1"/>
  <c r="AF35" i="145" s="1"/>
  <c r="F94" i="15"/>
  <c r="D26" i="145"/>
  <c r="H32" i="145" s="1"/>
  <c r="T33" i="145" s="1"/>
  <c r="AF33" i="145" s="1"/>
  <c r="B39" i="15"/>
  <c r="K6" i="145"/>
  <c r="C18" i="145" s="1"/>
  <c r="N27" i="145"/>
  <c r="K37" i="145" s="1"/>
  <c r="W38" i="145" s="1"/>
  <c r="AI38" i="145" s="1"/>
  <c r="F9" i="145"/>
  <c r="K15" i="145" s="1"/>
  <c r="W15" i="145" s="1"/>
  <c r="L7" i="145"/>
  <c r="E18" i="145" s="1"/>
  <c r="C79" i="15"/>
  <c r="B28" i="15"/>
  <c r="I7" i="145"/>
  <c r="F17" i="145" s="1"/>
  <c r="R17" i="145" s="1"/>
  <c r="A115" i="7"/>
  <c r="A137" i="14"/>
  <c r="AC17" i="145" l="1"/>
  <c r="Q41" i="145"/>
  <c r="AC41" i="145" s="1"/>
  <c r="O63" i="145"/>
  <c r="AM63" i="145" s="1"/>
  <c r="BK63" i="145" s="1"/>
  <c r="G56" i="145"/>
  <c r="X63" i="145" s="1"/>
  <c r="AV63" i="145" s="1"/>
  <c r="BT63" i="145" s="1"/>
  <c r="G55" i="145"/>
  <c r="U63" i="145" s="1"/>
  <c r="AS63" i="145" s="1"/>
  <c r="BQ63" i="145" s="1"/>
  <c r="G54" i="145"/>
  <c r="R63" i="145" s="1"/>
  <c r="AP63" i="145" s="1"/>
  <c r="BN63" i="145" s="1"/>
  <c r="U18" i="145"/>
  <c r="U19" i="145"/>
  <c r="T18" i="145"/>
  <c r="T19" i="145"/>
  <c r="AC14" i="145"/>
  <c r="Q32" i="145"/>
  <c r="AC32" i="145" s="1"/>
  <c r="N32" i="145"/>
  <c r="Z32" i="145" s="1"/>
  <c r="Z14" i="145"/>
  <c r="AJ16" i="145"/>
  <c r="X40" i="145"/>
  <c r="AJ40" i="145" s="1"/>
  <c r="N54" i="145"/>
  <c r="N66" i="145"/>
  <c r="F54" i="145"/>
  <c r="N62" i="145"/>
  <c r="AL62" i="145" s="1"/>
  <c r="BJ62" i="145" s="1"/>
  <c r="AG17" i="145"/>
  <c r="U41" i="145"/>
  <c r="AG41" i="145" s="1"/>
  <c r="X39" i="145"/>
  <c r="AJ39" i="145" s="1"/>
  <c r="AJ15" i="145"/>
  <c r="C63" i="145"/>
  <c r="AA63" i="145" s="1"/>
  <c r="AY63" i="145" s="1"/>
  <c r="G51" i="145"/>
  <c r="I63" i="145" s="1"/>
  <c r="AG63" i="145" s="1"/>
  <c r="BE63" i="145" s="1"/>
  <c r="G52" i="145"/>
  <c r="L63" i="145" s="1"/>
  <c r="AJ63" i="145" s="1"/>
  <c r="BH63" i="145" s="1"/>
  <c r="N63" i="145"/>
  <c r="AL63" i="145" s="1"/>
  <c r="BJ63" i="145" s="1"/>
  <c r="H54" i="145"/>
  <c r="O40" i="145"/>
  <c r="AA40" i="145" s="1"/>
  <c r="AA16" i="145"/>
  <c r="AC15" i="145"/>
  <c r="Q39" i="145"/>
  <c r="AC39" i="145" s="1"/>
  <c r="B60" i="145"/>
  <c r="Z60" i="145" s="1"/>
  <c r="AX60" i="145" s="1"/>
  <c r="B52" i="145"/>
  <c r="K60" i="145" s="1"/>
  <c r="AI60" i="145" s="1"/>
  <c r="BG60" i="145" s="1"/>
  <c r="B51" i="145"/>
  <c r="H60" i="145" s="1"/>
  <c r="AF60" i="145" s="1"/>
  <c r="BD60" i="145" s="1"/>
  <c r="B50" i="145"/>
  <c r="E60" i="145" s="1"/>
  <c r="AC60" i="145" s="1"/>
  <c r="BA60" i="145" s="1"/>
  <c r="W40" i="145"/>
  <c r="AI40" i="145" s="1"/>
  <c r="AI16" i="145"/>
  <c r="B62" i="145"/>
  <c r="Z62" i="145" s="1"/>
  <c r="AX62" i="145" s="1"/>
  <c r="F50" i="145"/>
  <c r="AF15" i="145"/>
  <c r="T39" i="145"/>
  <c r="AF39" i="145" s="1"/>
  <c r="O18" i="145"/>
  <c r="N18" i="145"/>
  <c r="O19" i="145"/>
  <c r="N19" i="145"/>
  <c r="Z15" i="145"/>
  <c r="N39" i="145"/>
  <c r="Z39" i="145" s="1"/>
  <c r="N83" i="145"/>
  <c r="O83" i="145"/>
  <c r="N84" i="145"/>
  <c r="O84" i="145"/>
  <c r="N64" i="145"/>
  <c r="AL64" i="145" s="1"/>
  <c r="BJ64" i="145" s="1"/>
  <c r="J54" i="145"/>
  <c r="Z17" i="145"/>
  <c r="N41" i="145"/>
  <c r="Z41" i="145" s="1"/>
  <c r="D50" i="145"/>
  <c r="B61" i="145"/>
  <c r="Z61" i="145" s="1"/>
  <c r="AX61" i="145" s="1"/>
  <c r="Z16" i="145"/>
  <c r="N40" i="145"/>
  <c r="Z40" i="145" s="1"/>
  <c r="I52" i="145"/>
  <c r="L64" i="145" s="1"/>
  <c r="AJ64" i="145" s="1"/>
  <c r="BH64" i="145" s="1"/>
  <c r="C64" i="145"/>
  <c r="AA64" i="145" s="1"/>
  <c r="AY64" i="145" s="1"/>
  <c r="I51" i="145"/>
  <c r="I64" i="145" s="1"/>
  <c r="AG64" i="145" s="1"/>
  <c r="BE64" i="145" s="1"/>
  <c r="K55" i="145"/>
  <c r="U65" i="145" s="1"/>
  <c r="K54" i="145"/>
  <c r="R65" i="145" s="1"/>
  <c r="O65" i="145"/>
  <c r="K56" i="145"/>
  <c r="X65" i="145" s="1"/>
  <c r="O39" i="145"/>
  <c r="AA39" i="145" s="1"/>
  <c r="AA15" i="145"/>
  <c r="AC16" i="145"/>
  <c r="Q40" i="145"/>
  <c r="AC40" i="145" s="1"/>
  <c r="H50" i="145"/>
  <c r="B63" i="145"/>
  <c r="Z63" i="145" s="1"/>
  <c r="AX63" i="145" s="1"/>
  <c r="A116" i="7"/>
  <c r="A138" i="14"/>
  <c r="N60" i="145"/>
  <c r="AL60" i="145" s="1"/>
  <c r="BJ60" i="145" s="1"/>
  <c r="B55" i="145"/>
  <c r="T60" i="145" s="1"/>
  <c r="AR60" i="145" s="1"/>
  <c r="BP60" i="145" s="1"/>
  <c r="B54" i="145"/>
  <c r="Q60" i="145" s="1"/>
  <c r="AO60" i="145" s="1"/>
  <c r="BM60" i="145" s="1"/>
  <c r="B56" i="145"/>
  <c r="W60" i="145" s="1"/>
  <c r="AU60" i="145" s="1"/>
  <c r="BS60" i="145" s="1"/>
  <c r="N61" i="145"/>
  <c r="AL61" i="145" s="1"/>
  <c r="BJ61" i="145" s="1"/>
  <c r="D54" i="145"/>
  <c r="R32" i="145"/>
  <c r="AD32" i="145" s="1"/>
  <c r="AD14" i="145"/>
  <c r="U32" i="145"/>
  <c r="AG32" i="145" s="1"/>
  <c r="AG14" i="145"/>
  <c r="B66" i="145"/>
  <c r="N50" i="145"/>
  <c r="M50" i="145"/>
  <c r="F66" i="145" s="1"/>
  <c r="M51" i="145"/>
  <c r="I66" i="145" s="1"/>
  <c r="M52" i="145"/>
  <c r="L66" i="145" s="1"/>
  <c r="AJ66" i="145" s="1"/>
  <c r="BH66" i="145" s="1"/>
  <c r="C66" i="145"/>
  <c r="AI14" i="145"/>
  <c r="W32" i="145"/>
  <c r="AI32" i="145" s="1"/>
  <c r="X18" i="145"/>
  <c r="W18" i="145"/>
  <c r="W19" i="145"/>
  <c r="X19" i="145"/>
  <c r="AF17" i="145"/>
  <c r="T41" i="145"/>
  <c r="AF41" i="145" s="1"/>
  <c r="B26" i="145"/>
  <c r="H31" i="145" s="1"/>
  <c r="H13" i="145"/>
  <c r="T13" i="145" s="1"/>
  <c r="AD17" i="145"/>
  <c r="R41" i="145"/>
  <c r="AD41" i="145" s="1"/>
  <c r="I56" i="145"/>
  <c r="X64" i="145" s="1"/>
  <c r="AV64" i="145" s="1"/>
  <c r="BT64" i="145" s="1"/>
  <c r="O64" i="145"/>
  <c r="AM64" i="145" s="1"/>
  <c r="BK64" i="145" s="1"/>
  <c r="I55" i="145"/>
  <c r="U64" i="145" s="1"/>
  <c r="AS64" i="145" s="1"/>
  <c r="BQ64" i="145" s="1"/>
  <c r="I54" i="145"/>
  <c r="R64" i="145" s="1"/>
  <c r="AP64" i="145" s="1"/>
  <c r="BN64" i="145" s="1"/>
  <c r="AF16" i="145"/>
  <c r="T40" i="145"/>
  <c r="AF40" i="145" s="1"/>
  <c r="X32" i="145"/>
  <c r="AJ32" i="145" s="1"/>
  <c r="AJ14" i="145"/>
  <c r="AF14" i="145"/>
  <c r="T32" i="145"/>
  <c r="AF32" i="145" s="1"/>
  <c r="M56" i="145"/>
  <c r="X66" i="145" s="1"/>
  <c r="M55" i="145"/>
  <c r="U66" i="145" s="1"/>
  <c r="O66" i="145"/>
  <c r="M54" i="145"/>
  <c r="R66" i="145" s="1"/>
  <c r="C65" i="145"/>
  <c r="K51" i="145"/>
  <c r="I65" i="145" s="1"/>
  <c r="E54" i="145"/>
  <c r="R62" i="145" s="1"/>
  <c r="AP62" i="145" s="1"/>
  <c r="BN62" i="145" s="1"/>
  <c r="E56" i="145"/>
  <c r="X62" i="145" s="1"/>
  <c r="AV62" i="145" s="1"/>
  <c r="BT62" i="145" s="1"/>
  <c r="E55" i="145"/>
  <c r="U62" i="145" s="1"/>
  <c r="AS62" i="145" s="1"/>
  <c r="BQ62" i="145" s="1"/>
  <c r="O62" i="145"/>
  <c r="AM62" i="145" s="1"/>
  <c r="BK62" i="145" s="1"/>
  <c r="W39" i="145"/>
  <c r="AI39" i="145" s="1"/>
  <c r="AI15" i="145"/>
  <c r="AA17" i="145"/>
  <c r="O41" i="145"/>
  <c r="AA41" i="145" s="1"/>
  <c r="AI17" i="145"/>
  <c r="W41" i="145"/>
  <c r="AI41" i="145" s="1"/>
  <c r="B65" i="145"/>
  <c r="L50" i="145"/>
  <c r="E51" i="145"/>
  <c r="I62" i="145" s="1"/>
  <c r="AG62" i="145" s="1"/>
  <c r="BE62" i="145" s="1"/>
  <c r="C62" i="145"/>
  <c r="AA62" i="145" s="1"/>
  <c r="AY62" i="145" s="1"/>
  <c r="N65" i="145"/>
  <c r="L54" i="145"/>
  <c r="B27" i="145"/>
  <c r="K31" i="145" s="1"/>
  <c r="K13" i="145"/>
  <c r="W13" i="145" s="1"/>
  <c r="AD15" i="145"/>
  <c r="R39" i="145"/>
  <c r="AD39" i="145" s="1"/>
  <c r="B13" i="145"/>
  <c r="B24" i="145"/>
  <c r="B31" i="145" s="1"/>
  <c r="Q18" i="145"/>
  <c r="Q19" i="145"/>
  <c r="R18" i="145"/>
  <c r="R19" i="145"/>
  <c r="AG15" i="145"/>
  <c r="U39" i="145"/>
  <c r="AG39" i="145" s="1"/>
  <c r="R49" i="145"/>
  <c r="K52" i="145" s="1"/>
  <c r="L65" i="145" s="1"/>
  <c r="AJ65" i="145" s="1"/>
  <c r="BH65" i="145" s="1"/>
  <c r="R40" i="145"/>
  <c r="AD40" i="145" s="1"/>
  <c r="AD16" i="145"/>
  <c r="AG16" i="145"/>
  <c r="U40" i="145"/>
  <c r="AG40" i="145" s="1"/>
  <c r="X41" i="145"/>
  <c r="AJ41" i="145" s="1"/>
  <c r="AJ17" i="145"/>
  <c r="B25" i="145"/>
  <c r="E31" i="145" s="1"/>
  <c r="E13" i="145"/>
  <c r="Q13" i="145" s="1"/>
  <c r="AA14" i="145"/>
  <c r="O32" i="145"/>
  <c r="AA32" i="145" s="1"/>
  <c r="C55" i="145"/>
  <c r="U61" i="145" s="1"/>
  <c r="AS61" i="145" s="1"/>
  <c r="BQ61" i="145" s="1"/>
  <c r="C54" i="145"/>
  <c r="R61" i="145" s="1"/>
  <c r="AP61" i="145" s="1"/>
  <c r="BN61" i="145" s="1"/>
  <c r="O61" i="145"/>
  <c r="AM61" i="145" s="1"/>
  <c r="BK61" i="145" s="1"/>
  <c r="C56" i="145"/>
  <c r="X61" i="145" s="1"/>
  <c r="AV61" i="145" s="1"/>
  <c r="BT61" i="145" s="1"/>
  <c r="B64" i="145"/>
  <c r="Z64" i="145" s="1"/>
  <c r="AX64" i="145" s="1"/>
  <c r="J50" i="145"/>
  <c r="C61" i="145"/>
  <c r="AA61" i="145" s="1"/>
  <c r="AY61" i="145" s="1"/>
  <c r="C51" i="145"/>
  <c r="I61" i="145" s="1"/>
  <c r="AG61" i="145" s="1"/>
  <c r="BE61" i="145" s="1"/>
  <c r="Q66" i="145" l="1"/>
  <c r="N55" i="145"/>
  <c r="N43" i="145"/>
  <c r="Z43" i="145" s="1"/>
  <c r="Z19" i="145"/>
  <c r="O43" i="145"/>
  <c r="AA43" i="145" s="1"/>
  <c r="AA19" i="145"/>
  <c r="N42" i="145"/>
  <c r="Z42" i="145" s="1"/>
  <c r="Z18" i="145"/>
  <c r="AC19" i="145"/>
  <c r="Q43" i="145"/>
  <c r="AC43" i="145" s="1"/>
  <c r="Q61" i="145"/>
  <c r="AO61" i="145" s="1"/>
  <c r="BM61" i="145" s="1"/>
  <c r="D55" i="145"/>
  <c r="Q65" i="145"/>
  <c r="AO65" i="145" s="1"/>
  <c r="BM65" i="145" s="1"/>
  <c r="L55" i="145"/>
  <c r="AA18" i="145"/>
  <c r="O42" i="145"/>
  <c r="AA42" i="145" s="1"/>
  <c r="A139" i="14"/>
  <c r="A117" i="7"/>
  <c r="E50" i="145"/>
  <c r="F62" i="145" s="1"/>
  <c r="AD62" i="145" s="1"/>
  <c r="BB62" i="145" s="1"/>
  <c r="H51" i="145"/>
  <c r="E63" i="145"/>
  <c r="AC63" i="145" s="1"/>
  <c r="BA63" i="145" s="1"/>
  <c r="H55" i="145"/>
  <c r="Q63" i="145"/>
  <c r="AO63" i="145" s="1"/>
  <c r="BM63" i="145" s="1"/>
  <c r="R43" i="145"/>
  <c r="AD43" i="145" s="1"/>
  <c r="AD19" i="145"/>
  <c r="C50" i="145"/>
  <c r="F61" i="145" s="1"/>
  <c r="AD61" i="145" s="1"/>
  <c r="BB61" i="145" s="1"/>
  <c r="C52" i="145"/>
  <c r="L61" i="145" s="1"/>
  <c r="AJ61" i="145" s="1"/>
  <c r="BH61" i="145" s="1"/>
  <c r="J51" i="145"/>
  <c r="E64" i="145"/>
  <c r="AC64" i="145" s="1"/>
  <c r="BA64" i="145" s="1"/>
  <c r="E52" i="145"/>
  <c r="L62" i="145" s="1"/>
  <c r="AJ62" i="145" s="1"/>
  <c r="BH62" i="145" s="1"/>
  <c r="E62" i="145"/>
  <c r="AC62" i="145" s="1"/>
  <c r="BA62" i="145" s="1"/>
  <c r="F51" i="145"/>
  <c r="T43" i="145"/>
  <c r="AF43" i="145" s="1"/>
  <c r="AF19" i="145"/>
  <c r="J55" i="145"/>
  <c r="Q64" i="145"/>
  <c r="AO64" i="145" s="1"/>
  <c r="BM64" i="145" s="1"/>
  <c r="T42" i="145"/>
  <c r="AF42" i="145" s="1"/>
  <c r="AF18" i="145"/>
  <c r="Q62" i="145"/>
  <c r="AO62" i="145" s="1"/>
  <c r="BM62" i="145" s="1"/>
  <c r="F55" i="145"/>
  <c r="AF13" i="145"/>
  <c r="AF31" i="145" s="1"/>
  <c r="T31" i="145"/>
  <c r="U43" i="145"/>
  <c r="AG43" i="145" s="1"/>
  <c r="AG19" i="145"/>
  <c r="E65" i="145"/>
  <c r="AC65" i="145" s="1"/>
  <c r="BA65" i="145" s="1"/>
  <c r="L51" i="145"/>
  <c r="U42" i="145"/>
  <c r="AG42" i="145" s="1"/>
  <c r="AG18" i="145"/>
  <c r="D51" i="145"/>
  <c r="E61" i="145"/>
  <c r="AC61" i="145" s="1"/>
  <c r="BA61" i="145" s="1"/>
  <c r="N51" i="145"/>
  <c r="E66" i="145"/>
  <c r="AC18" i="145"/>
  <c r="Q42" i="145"/>
  <c r="AC42" i="145" s="1"/>
  <c r="AL66" i="145"/>
  <c r="BJ66" i="145" s="1"/>
  <c r="AL65" i="145"/>
  <c r="BJ65" i="145" s="1"/>
  <c r="AM66" i="145"/>
  <c r="BK66" i="145" s="1"/>
  <c r="AM65" i="145"/>
  <c r="BK65" i="145" s="1"/>
  <c r="AG66" i="145"/>
  <c r="BE66" i="145" s="1"/>
  <c r="AG65" i="145"/>
  <c r="BE65" i="145" s="1"/>
  <c r="W31" i="145"/>
  <c r="AI13" i="145"/>
  <c r="AI31" i="145" s="1"/>
  <c r="AP66" i="145"/>
  <c r="BN66" i="145" s="1"/>
  <c r="AP65" i="145"/>
  <c r="BN65" i="145" s="1"/>
  <c r="N13" i="145"/>
  <c r="C13" i="145"/>
  <c r="AV65" i="145"/>
  <c r="BT65" i="145" s="1"/>
  <c r="AV66" i="145"/>
  <c r="BT66" i="145" s="1"/>
  <c r="AS65" i="145"/>
  <c r="BQ65" i="145" s="1"/>
  <c r="AS66" i="145"/>
  <c r="BQ66" i="145" s="1"/>
  <c r="AA66" i="145"/>
  <c r="AY66" i="145" s="1"/>
  <c r="AA65" i="145"/>
  <c r="AY65" i="145" s="1"/>
  <c r="Z66" i="145"/>
  <c r="AX66" i="145" s="1"/>
  <c r="Z65" i="145"/>
  <c r="AX65" i="145" s="1"/>
  <c r="K50" i="145"/>
  <c r="F65" i="145" s="1"/>
  <c r="AC13" i="145"/>
  <c r="AC31" i="145" s="1"/>
  <c r="Q31" i="145"/>
  <c r="W42" i="145"/>
  <c r="AI42" i="145" s="1"/>
  <c r="AI18" i="145"/>
  <c r="G50" i="145"/>
  <c r="F63" i="145" s="1"/>
  <c r="AD63" i="145" s="1"/>
  <c r="BB63" i="145" s="1"/>
  <c r="R42" i="145"/>
  <c r="AD42" i="145" s="1"/>
  <c r="AD18" i="145"/>
  <c r="X43" i="145"/>
  <c r="AJ43" i="145" s="1"/>
  <c r="AJ19" i="145"/>
  <c r="AI19" i="145"/>
  <c r="W43" i="145"/>
  <c r="AI43" i="145" s="1"/>
  <c r="X42" i="145"/>
  <c r="AJ42" i="145" s="1"/>
  <c r="AJ18" i="145"/>
  <c r="I50" i="145"/>
  <c r="F64" i="145" s="1"/>
  <c r="AD64" i="145" s="1"/>
  <c r="BB64" i="145" s="1"/>
  <c r="F52" i="145" l="1"/>
  <c r="K62" i="145" s="1"/>
  <c r="AI62" i="145" s="1"/>
  <c r="BG62" i="145" s="1"/>
  <c r="H62" i="145"/>
  <c r="AF62" i="145" s="1"/>
  <c r="BD62" i="145" s="1"/>
  <c r="H64" i="145"/>
  <c r="AF64" i="145" s="1"/>
  <c r="BD64" i="145" s="1"/>
  <c r="J52" i="145"/>
  <c r="K64" i="145" s="1"/>
  <c r="AI64" i="145" s="1"/>
  <c r="BG64" i="145" s="1"/>
  <c r="T65" i="145"/>
  <c r="L56" i="145"/>
  <c r="W65" i="145" s="1"/>
  <c r="AD66" i="145"/>
  <c r="BB66" i="145" s="1"/>
  <c r="AD65" i="145"/>
  <c r="BB65" i="145" s="1"/>
  <c r="AC66" i="145"/>
  <c r="BA66" i="145" s="1"/>
  <c r="T63" i="145"/>
  <c r="AR63" i="145" s="1"/>
  <c r="BP63" i="145" s="1"/>
  <c r="H56" i="145"/>
  <c r="W63" i="145" s="1"/>
  <c r="AU63" i="145" s="1"/>
  <c r="BS63" i="145" s="1"/>
  <c r="N52" i="145"/>
  <c r="K66" i="145" s="1"/>
  <c r="AI66" i="145" s="1"/>
  <c r="BG66" i="145" s="1"/>
  <c r="H66" i="145"/>
  <c r="AF66" i="145" s="1"/>
  <c r="BD66" i="145" s="1"/>
  <c r="H63" i="145"/>
  <c r="AF63" i="145" s="1"/>
  <c r="BD63" i="145" s="1"/>
  <c r="H52" i="145"/>
  <c r="K63" i="145" s="1"/>
  <c r="AI63" i="145" s="1"/>
  <c r="BG63" i="145" s="1"/>
  <c r="A118" i="7"/>
  <c r="A140" i="14"/>
  <c r="H65" i="145"/>
  <c r="AF65" i="145" s="1"/>
  <c r="BD65" i="145" s="1"/>
  <c r="L52" i="145"/>
  <c r="K65" i="145" s="1"/>
  <c r="AI65" i="145" s="1"/>
  <c r="BG65" i="145" s="1"/>
  <c r="J56" i="145"/>
  <c r="W64" i="145" s="1"/>
  <c r="AU64" i="145" s="1"/>
  <c r="BS64" i="145" s="1"/>
  <c r="T64" i="145"/>
  <c r="AR64" i="145" s="1"/>
  <c r="BP64" i="145" s="1"/>
  <c r="T61" i="145"/>
  <c r="AR61" i="145" s="1"/>
  <c r="BP61" i="145" s="1"/>
  <c r="D56" i="145"/>
  <c r="W61" i="145" s="1"/>
  <c r="AU61" i="145" s="1"/>
  <c r="BS61" i="145" s="1"/>
  <c r="T62" i="145"/>
  <c r="AR62" i="145" s="1"/>
  <c r="BP62" i="145" s="1"/>
  <c r="F56" i="145"/>
  <c r="W62" i="145" s="1"/>
  <c r="AU62" i="145" s="1"/>
  <c r="BS62" i="145" s="1"/>
  <c r="Z13" i="145"/>
  <c r="Z31" i="145" s="1"/>
  <c r="N31" i="145"/>
  <c r="T66" i="145"/>
  <c r="N56" i="145"/>
  <c r="W66" i="145" s="1"/>
  <c r="H61" i="145"/>
  <c r="AF61" i="145" s="1"/>
  <c r="BD61" i="145" s="1"/>
  <c r="D52" i="145"/>
  <c r="K61" i="145" s="1"/>
  <c r="AI61" i="145" s="1"/>
  <c r="BG61" i="145" s="1"/>
  <c r="AO66" i="145"/>
  <c r="BM66" i="145" s="1"/>
  <c r="AR65" i="145" l="1"/>
  <c r="BP65" i="145" s="1"/>
  <c r="AR66" i="145"/>
  <c r="BP66" i="145" s="1"/>
  <c r="A141" i="14"/>
  <c r="A119" i="7"/>
  <c r="AU65" i="145"/>
  <c r="BS65" i="145" s="1"/>
  <c r="AU66" i="145"/>
  <c r="BS66" i="145" s="1"/>
  <c r="A142" i="14" l="1"/>
  <c r="A120" i="7"/>
  <c r="A143" i="14" l="1"/>
  <c r="A121" i="7"/>
  <c r="A122" i="7" l="1"/>
  <c r="A144" i="14"/>
  <c r="A145" i="14" l="1"/>
  <c r="A123" i="7"/>
  <c r="A124" i="7" l="1"/>
  <c r="A146" i="14"/>
  <c r="A147" i="14" l="1"/>
  <c r="A125" i="7"/>
  <c r="A126" i="7" l="1"/>
  <c r="A148" i="14"/>
  <c r="A127" i="7" l="1"/>
  <c r="A149" i="14"/>
  <c r="A150" i="14" l="1"/>
  <c r="A128" i="7"/>
  <c r="A151" i="14" l="1"/>
  <c r="A130" i="7" s="1"/>
  <c r="A129" i="7"/>
</calcChain>
</file>

<file path=xl/sharedStrings.xml><?xml version="1.0" encoding="utf-8"?>
<sst xmlns="http://schemas.openxmlformats.org/spreadsheetml/2006/main" count="2510" uniqueCount="453">
  <si>
    <t>API-X'</t>
  </si>
  <si>
    <t>API-X</t>
  </si>
  <si>
    <t>[Titanium]* (Baxter)</t>
  </si>
  <si>
    <t>[Titanium]*** (Marintek 2002)</t>
  </si>
  <si>
    <t>[Titanium]** (Marintek 1998)</t>
  </si>
  <si>
    <t>Titanium (DNV 2001)</t>
  </si>
  <si>
    <t>Fatigue Detail</t>
  </si>
  <si>
    <t>Uses the equation</t>
  </si>
  <si>
    <t>Select required curve from list below:</t>
  </si>
  <si>
    <t>1                             no. of S-N curve segments</t>
  </si>
  <si>
    <t>0.0000                        cut-off stress range (N/m**2)</t>
  </si>
  <si>
    <t>0                             no. of local stress concentration positions</t>
  </si>
  <si>
    <t>Lookup Index</t>
  </si>
  <si>
    <t>Thickness correction is not accounted for.</t>
  </si>
  <si>
    <t>*** BLOCK 4. s-n and scf data ***</t>
  </si>
  <si>
    <t>Client:</t>
  </si>
  <si>
    <t>Proj No:</t>
  </si>
  <si>
    <t>Subject:</t>
  </si>
  <si>
    <t>Date:</t>
  </si>
  <si>
    <t>OBJECTIVES</t>
  </si>
  <si>
    <t>Rev</t>
  </si>
  <si>
    <t>Prep By</t>
  </si>
  <si>
    <t>Check By</t>
  </si>
  <si>
    <t>REVISIONS</t>
  </si>
  <si>
    <t>REFERENCES</t>
  </si>
  <si>
    <t>[1]</t>
  </si>
  <si>
    <t>THEORY</t>
  </si>
  <si>
    <t>ASSUMPTIONS</t>
  </si>
  <si>
    <t>CAPABILITIES</t>
  </si>
  <si>
    <t>REVISION HISTORY</t>
  </si>
  <si>
    <t>Date</t>
  </si>
  <si>
    <t>Description</t>
  </si>
  <si>
    <t>1</t>
  </si>
  <si>
    <t>First issue</t>
  </si>
  <si>
    <t>INSTRUCTIONS FOR USE</t>
  </si>
  <si>
    <t>PJS</t>
  </si>
  <si>
    <t>[3]</t>
  </si>
  <si>
    <t>Cut and Paste SHEAR7 data into SHEAR7 File</t>
  </si>
  <si>
    <t>MB</t>
  </si>
  <si>
    <t>2</t>
  </si>
  <si>
    <t>MS</t>
  </si>
  <si>
    <t>TE</t>
  </si>
  <si>
    <t>New CI</t>
  </si>
  <si>
    <t>k2</t>
  </si>
  <si>
    <t>Tref (mm)</t>
  </si>
  <si>
    <t>e</t>
  </si>
  <si>
    <t>SN</t>
  </si>
  <si>
    <t>D</t>
  </si>
  <si>
    <r>
      <t xml:space="preserve">     </t>
    </r>
    <r>
      <rPr>
        <b/>
        <sz val="10"/>
        <rFont val="Tahoma"/>
        <family val="2"/>
      </rPr>
      <t xml:space="preserve">a1              </t>
    </r>
  </si>
  <si>
    <t xml:space="preserve">       k1</t>
  </si>
  <si>
    <t xml:space="preserve">       a2</t>
  </si>
  <si>
    <t xml:space="preserve">       k2</t>
  </si>
  <si>
    <t xml:space="preserve">     tref</t>
  </si>
  <si>
    <t xml:space="preserve">     e</t>
  </si>
  <si>
    <t xml:space="preserve"> Tran (cycle)</t>
  </si>
  <si>
    <t>[9]</t>
  </si>
  <si>
    <t>Reference</t>
  </si>
  <si>
    <t>[10]</t>
  </si>
  <si>
    <t>Reference not available</t>
  </si>
  <si>
    <t>e=0.30 for SCF&gt;10, e=0.25 for SCF&lt;=10</t>
  </si>
  <si>
    <t>DOE-T '95</t>
  </si>
  <si>
    <t>DOE-P '95</t>
  </si>
  <si>
    <t>none</t>
  </si>
  <si>
    <t>[4]</t>
  </si>
  <si>
    <t xml:space="preserve"> </t>
  </si>
  <si>
    <t>a1</t>
  </si>
  <si>
    <t>a2</t>
  </si>
  <si>
    <t>Special Notes*</t>
  </si>
  <si>
    <t>3</t>
  </si>
  <si>
    <t>Single Slope Curve:</t>
  </si>
  <si>
    <t>a</t>
  </si>
  <si>
    <t>K</t>
  </si>
  <si>
    <t>1.0                         global stress concentration factor</t>
  </si>
  <si>
    <t>Reference for Reports:</t>
  </si>
  <si>
    <t>Cut and Paste Fatigue data for rainflow analysis into INF File for 2HRNFLOW analysis</t>
  </si>
  <si>
    <t>Cut and Paste Fatigue data for the report, copy dual slope or single slope as required</t>
  </si>
  <si>
    <t>1) Produces data to be imported into SHEAR7</t>
  </si>
  <si>
    <t>S</t>
  </si>
  <si>
    <t>Stress range in MPa</t>
  </si>
  <si>
    <t>VA</t>
  </si>
  <si>
    <t>Reference Row</t>
  </si>
  <si>
    <t>k1</t>
  </si>
  <si>
    <t>Cycles at Fatigue Limit</t>
  </si>
  <si>
    <t>[2]</t>
  </si>
  <si>
    <t>[5]</t>
  </si>
  <si>
    <t>[6]</t>
  </si>
  <si>
    <t>[7]</t>
  </si>
  <si>
    <t>[8]</t>
  </si>
  <si>
    <t>Curve</t>
  </si>
  <si>
    <t>Pick up single or dual slope as per your project requirement</t>
  </si>
  <si>
    <t>Use 'Compare Plot' to compare fatigue curve selected in the input sheet with maximum of 3 other desired curves to assess the sensitivity with change of fatigue curve</t>
  </si>
  <si>
    <t>4) Plots SN curves for various standards</t>
  </si>
  <si>
    <t>3) Produces Single slope and Dual slope tables to be imported into report</t>
  </si>
  <si>
    <t>2) Produces data to be imported into 2HRNFLOW and Single slope and Dual slope Table for the report</t>
  </si>
  <si>
    <t>verified</t>
  </si>
  <si>
    <t>not verified</t>
  </si>
  <si>
    <t xml:space="preserve">tref = reference thickness equal 22 mm for non-tubular joints and for tubular joints the reference thickness is 32 mm. </t>
  </si>
  <si>
    <t>a2 , k2 correspond to Low stress ranges/ high fatigue cycle life</t>
  </si>
  <si>
    <t>a1 , k1 correspond to High stress ranges/ low fatigue cycle life</t>
  </si>
  <si>
    <t>VS/SP</t>
  </si>
  <si>
    <t>Cycles</t>
  </si>
  <si>
    <t>Stress (Mpa)</t>
  </si>
  <si>
    <t>1.0                                global stress concentration factor</t>
  </si>
  <si>
    <t>Updated to produce data for fatigue information for posprocessing INF file
Updated to produce data for fatigue information for reporting
Updated to produce Shear7 dual slope data in addition to single slope data
SN Curve comparison</t>
  </si>
  <si>
    <t>4</t>
  </si>
  <si>
    <t>VS</t>
  </si>
  <si>
    <t>Mpa</t>
  </si>
  <si>
    <t xml:space="preserve">Mpa </t>
  </si>
  <si>
    <t>ksi</t>
  </si>
  <si>
    <t>GENERAL DATA</t>
  </si>
  <si>
    <t>CONVERSION OF MPA TO KSI</t>
  </si>
  <si>
    <t>#</t>
  </si>
  <si>
    <t>Data test</t>
  </si>
  <si>
    <t>Number of cycles</t>
  </si>
  <si>
    <t>CONVERSION OF KSI TO MPA</t>
  </si>
  <si>
    <t>MPa</t>
  </si>
  <si>
    <t>This data used for conversion only</t>
  </si>
  <si>
    <t>Please copy this data</t>
  </si>
  <si>
    <t>Added ksi-MPa converter for getting data from 1 unit system to the other (eg MPa to ksi and vice versa)</t>
  </si>
  <si>
    <t>k</t>
  </si>
  <si>
    <t xml:space="preserve">    Intercept corresponding to stress in ksi</t>
  </si>
  <si>
    <t xml:space="preserve">    Intercept corresponding to stress in MPa </t>
  </si>
  <si>
    <t>Please note that 2H programs and reports always require intercept values that correspond to stress in MPa</t>
  </si>
  <si>
    <t>DNV'84 C</t>
  </si>
  <si>
    <t>DNV'84 D</t>
  </si>
  <si>
    <t>DNV'84 E</t>
  </si>
  <si>
    <t>DNV'84 F</t>
  </si>
  <si>
    <t>DNV'84 F2</t>
  </si>
  <si>
    <t>DNV'84 G</t>
  </si>
  <si>
    <t>DNV'84 W</t>
  </si>
  <si>
    <t>DNV'84 T</t>
  </si>
  <si>
    <t>Thickness Coefficient</t>
  </si>
  <si>
    <t>-</t>
  </si>
  <si>
    <t>m1</t>
  </si>
  <si>
    <t>m2</t>
  </si>
  <si>
    <t>Seawater CP</t>
  </si>
  <si>
    <t>DNV'84 B</t>
  </si>
  <si>
    <t>Thickness Correction (mm)</t>
  </si>
  <si>
    <t>DNV'00 B1</t>
  </si>
  <si>
    <t>DNV'00 B2</t>
  </si>
  <si>
    <t>DNV'00 C</t>
  </si>
  <si>
    <t>DNV'00 C1</t>
  </si>
  <si>
    <t>DNV'00 C2</t>
  </si>
  <si>
    <t>DNV'00 D</t>
  </si>
  <si>
    <t>DNV'00 E</t>
  </si>
  <si>
    <t>DNV'00 F</t>
  </si>
  <si>
    <t>DNV'00 F1</t>
  </si>
  <si>
    <t>DNV'00 F3</t>
  </si>
  <si>
    <t>DNV'00 G</t>
  </si>
  <si>
    <t>DNV'00 W1</t>
  </si>
  <si>
    <t>DNV'00 W2</t>
  </si>
  <si>
    <t>DNV'00 W3</t>
  </si>
  <si>
    <t>DNV'00 T</t>
  </si>
  <si>
    <t>5</t>
  </si>
  <si>
    <t>VS/VA</t>
  </si>
  <si>
    <t>MEC</t>
  </si>
  <si>
    <t>Free Corrosion</t>
  </si>
  <si>
    <t xml:space="preserve">BP'08 B </t>
  </si>
  <si>
    <t xml:space="preserve">BP'08 C </t>
  </si>
  <si>
    <t xml:space="preserve">BP'08 D </t>
  </si>
  <si>
    <t xml:space="preserve">BP'08 E </t>
  </si>
  <si>
    <t xml:space="preserve">BP'08 F </t>
  </si>
  <si>
    <t>BP'08 F2</t>
  </si>
  <si>
    <t xml:space="preserve">BP'08 G </t>
  </si>
  <si>
    <t>BP'08 Wa</t>
  </si>
  <si>
    <t>Log a1~</t>
  </si>
  <si>
    <t>Log a2~</t>
  </si>
  <si>
    <t>S0 (Mpa)</t>
  </si>
  <si>
    <t>Log a3~</t>
  </si>
  <si>
    <t>m3</t>
  </si>
  <si>
    <t>Log a4~</t>
  </si>
  <si>
    <t>m4</t>
  </si>
  <si>
    <t>CAFL (Mpa)</t>
  </si>
  <si>
    <t>k3</t>
  </si>
  <si>
    <t>k4</t>
  </si>
  <si>
    <t>In Air</t>
  </si>
  <si>
    <t>No Data</t>
  </si>
  <si>
    <t>e=0.30 for SCF&gt;10, e=0.25 for SCF&lt;=10 (0.25 is used as default by spreadsheet)</t>
  </si>
  <si>
    <t>For the Mpa &lt;--&gt; ksi conversion, the slope of the curve, 'k' is very important</t>
  </si>
  <si>
    <t>Can be used to test the data obtained using converter</t>
  </si>
  <si>
    <t># of Slopes</t>
  </si>
  <si>
    <t>Curve Type</t>
  </si>
  <si>
    <t>In air (or) Corrosion Protected in seawater (or) Free Corrosion in seawater</t>
  </si>
  <si>
    <t>Titanium (Baxter)</t>
  </si>
  <si>
    <t>Titanium (Marintek 1998)</t>
  </si>
  <si>
    <t>Titanium (Marintek 2002)</t>
  </si>
  <si>
    <t>INPUT DATA</t>
  </si>
  <si>
    <t>FUTURE RECOMMENDATIONS</t>
  </si>
  <si>
    <t>INSTRUCTIONS FOR AUTHORS</t>
  </si>
  <si>
    <t>SHEET DESCRIPTION</t>
  </si>
  <si>
    <t>Sheet</t>
  </si>
  <si>
    <t>Cover</t>
  </si>
  <si>
    <t>For project use</t>
  </si>
  <si>
    <t>Instructions &amp; Master Rev Hist</t>
  </si>
  <si>
    <t>6</t>
  </si>
  <si>
    <t>IH</t>
  </si>
  <si>
    <t>2008 DNV curves added
Error on reference values for DNV curves fixed</t>
  </si>
  <si>
    <t>7</t>
  </si>
  <si>
    <t>SP/EE</t>
  </si>
  <si>
    <t>Log a1</t>
  </si>
  <si>
    <t>Log s1</t>
  </si>
  <si>
    <t>References Used</t>
  </si>
  <si>
    <t>Data not verified</t>
  </si>
  <si>
    <t>Curves listed are design curves- typically 2 standard deviations below mean of experimental data</t>
  </si>
  <si>
    <t>Data Processed for OUTPUTS</t>
  </si>
  <si>
    <t>Check Flag Status</t>
  </si>
  <si>
    <t>Transfer Cycles 1</t>
  </si>
  <si>
    <t>Transfer Stress 1 (Mpa)</t>
  </si>
  <si>
    <t>Transfer Cycles 2</t>
  </si>
  <si>
    <t>Transfer Stress 2 (Mpa)</t>
  </si>
  <si>
    <t>Transfer Cycles 3</t>
  </si>
  <si>
    <t>Fatigue Constant, Slope, Transfer Cycles, Stress at Transfer Cycles, Fatigue Limit, Reference thickness, Thickness constant</t>
  </si>
  <si>
    <t>Basic Curve Details</t>
  </si>
  <si>
    <t>1st Slope Data</t>
  </si>
  <si>
    <t>2nd Slope Data</t>
  </si>
  <si>
    <t>3rd Slope Data</t>
  </si>
  <si>
    <t>4th Slope Data</t>
  </si>
  <si>
    <t>a1~ (MPa)</t>
  </si>
  <si>
    <t>a2~ (Mpa)</t>
  </si>
  <si>
    <t>S0, Fatigue Limit (Mpa)</t>
  </si>
  <si>
    <t>a3~ (Mpa)</t>
  </si>
  <si>
    <t>a4~ (Mpa)</t>
  </si>
  <si>
    <t>No Info</t>
  </si>
  <si>
    <t>SELECT CURVE OF INTEREST</t>
  </si>
  <si>
    <t>Look up index for curve selected</t>
  </si>
  <si>
    <t>This row is only used for programming the cells below</t>
  </si>
  <si>
    <r>
      <t>SPECIAL NOTES</t>
    </r>
    <r>
      <rPr>
        <b/>
        <sz val="12"/>
        <rFont val="Tahoma"/>
        <family val="2"/>
      </rPr>
      <t xml:space="preserve"> </t>
    </r>
    <r>
      <rPr>
        <b/>
        <sz val="11"/>
        <rFont val="Tahoma"/>
        <family val="2"/>
      </rPr>
      <t>(Please read these notes before proceeding to use the outputs):</t>
    </r>
  </si>
  <si>
    <t>CHECK STATUS:</t>
  </si>
  <si>
    <t>Thickness Correction</t>
  </si>
  <si>
    <t>S1 (Mpa)</t>
  </si>
  <si>
    <t>n1</t>
  </si>
  <si>
    <t>Low Stress Range (Mpa)</t>
  </si>
  <si>
    <t>N - Low Stress Range</t>
  </si>
  <si>
    <t>S2 (Mpa)</t>
  </si>
  <si>
    <t>n2</t>
  </si>
  <si>
    <t>S3 (Mpa)</t>
  </si>
  <si>
    <t>n3</t>
  </si>
  <si>
    <t>Low Stress Range Reference</t>
  </si>
  <si>
    <t>1st Slope Change Data</t>
  </si>
  <si>
    <t>2nd Slope Change Data</t>
  </si>
  <si>
    <t>3rd Slope Change Data</t>
  </si>
  <si>
    <t>Fatigue Limit Data</t>
  </si>
  <si>
    <t>n0</t>
  </si>
  <si>
    <r>
      <t xml:space="preserve">Please pick up </t>
    </r>
    <r>
      <rPr>
        <sz val="11"/>
        <color indexed="10"/>
        <rFont val="Tahoma"/>
        <family val="2"/>
      </rPr>
      <t>single</t>
    </r>
    <r>
      <rPr>
        <sz val="11"/>
        <rFont val="Tahoma"/>
        <family val="2"/>
      </rPr>
      <t xml:space="preserve"> or</t>
    </r>
    <r>
      <rPr>
        <sz val="11"/>
        <color indexed="10"/>
        <rFont val="Tahoma"/>
        <family val="2"/>
      </rPr>
      <t xml:space="preserve"> multi-slope</t>
    </r>
    <r>
      <rPr>
        <sz val="11"/>
        <rFont val="Tahoma"/>
        <family val="2"/>
      </rPr>
      <t xml:space="preserve"> with </t>
    </r>
    <r>
      <rPr>
        <sz val="11"/>
        <color indexed="10"/>
        <rFont val="Tahoma"/>
        <family val="2"/>
      </rPr>
      <t>non-zero</t>
    </r>
    <r>
      <rPr>
        <sz val="11"/>
        <rFont val="Tahoma"/>
        <family val="2"/>
      </rPr>
      <t xml:space="preserve"> or </t>
    </r>
    <r>
      <rPr>
        <sz val="11"/>
        <color indexed="10"/>
        <rFont val="Tahoma"/>
        <family val="2"/>
      </rPr>
      <t>zero</t>
    </r>
    <r>
      <rPr>
        <sz val="11"/>
        <rFont val="Tahoma"/>
        <family val="2"/>
      </rPr>
      <t xml:space="preserve"> </t>
    </r>
    <r>
      <rPr>
        <sz val="11"/>
        <color indexed="10"/>
        <rFont val="Tahoma"/>
        <family val="2"/>
      </rPr>
      <t>stress cut-off</t>
    </r>
    <r>
      <rPr>
        <sz val="11"/>
        <rFont val="Tahoma"/>
        <family val="2"/>
      </rPr>
      <t xml:space="preserve"> as per your project requirement</t>
    </r>
  </si>
  <si>
    <t>Single slope (0 Stress Cut off):</t>
  </si>
  <si>
    <t>SHEAR7 BLOCK 4 DATA</t>
  </si>
  <si>
    <r>
      <t xml:space="preserve">Modify </t>
    </r>
    <r>
      <rPr>
        <sz val="11"/>
        <color indexed="10"/>
        <rFont val="Tahoma"/>
        <family val="2"/>
      </rPr>
      <t>Global and Local SCF</t>
    </r>
    <r>
      <rPr>
        <sz val="11"/>
        <rFont val="Tahoma"/>
        <family val="2"/>
      </rPr>
      <t xml:space="preserve"> as necessary</t>
    </r>
  </si>
  <si>
    <r>
      <t>Thickness correction</t>
    </r>
    <r>
      <rPr>
        <sz val="11"/>
        <rFont val="Tahoma"/>
        <family val="2"/>
      </rPr>
      <t xml:space="preserve"> is not acconted for in this shear7 data</t>
    </r>
  </si>
  <si>
    <t>Multi-slope (0 Stress Cut off):</t>
  </si>
  <si>
    <t>Single slope (with Endurance limit/ stress cut-off):</t>
  </si>
  <si>
    <t xml:space="preserve">                    no. of S-N curve segments</t>
  </si>
  <si>
    <t>Multi-slope (with Endurance limit/ stress cut-off):</t>
  </si>
  <si>
    <t>High Stress Range Reference</t>
  </si>
  <si>
    <t>High Stress Range (Mpa)</t>
  </si>
  <si>
    <t>N - High Stress Range</t>
  </si>
  <si>
    <t>SHEAR 7 Data</t>
  </si>
  <si>
    <t>Input-Output</t>
  </si>
  <si>
    <t>Inputs-Outputs for project use</t>
  </si>
  <si>
    <t>IH/EE</t>
  </si>
  <si>
    <t>Raw Data</t>
  </si>
  <si>
    <t>Processed Data - SI</t>
  </si>
  <si>
    <t>Curve selected in 'Input-Output' sheet</t>
  </si>
  <si>
    <t>Curve selected for 'Data Comparison' Plot</t>
  </si>
  <si>
    <t>Notes</t>
  </si>
  <si>
    <t>Data for comparison plot (With Fatigue Limit)</t>
  </si>
  <si>
    <t>Indices/Indices</t>
  </si>
  <si>
    <t>High Stress Range 2 (Mpa)</t>
  </si>
  <si>
    <t>N - High Stress Range 2</t>
  </si>
  <si>
    <t>N - High Stress Range 3</t>
  </si>
  <si>
    <t>N - High Stress Range 4</t>
  </si>
  <si>
    <t>N - High Stress Range 5</t>
  </si>
  <si>
    <t>N - High Stress Range 6</t>
  </si>
  <si>
    <t>N - High Stress Range 7</t>
  </si>
  <si>
    <t>Data for Log-Log plot (With Fatigue Limit)</t>
  </si>
  <si>
    <t>Data for Log-Log plot (With Fatigue Limit) in Mpa</t>
  </si>
  <si>
    <t>Data for Log-Log plot (With Fatigue Limit) in ksi</t>
  </si>
  <si>
    <t>Additional Data for Linear-Log plot (With Fatigue Limit)</t>
  </si>
  <si>
    <t>Additional Data for Linear-Log plot (With Fatigue Limit) in Mpa</t>
  </si>
  <si>
    <t>Additional Data for Linear-Log plot (With Fatigue Limit) in ksi</t>
  </si>
  <si>
    <t>Data for Basics plot (With Fatigue Limit)</t>
  </si>
  <si>
    <t>For Linear Scale Plot (non-linear datapoints)</t>
  </si>
  <si>
    <t>Basics</t>
  </si>
  <si>
    <t>Logy-Logx Plot (ksi)</t>
  </si>
  <si>
    <t>y-Logx Plot (ksi)</t>
  </si>
  <si>
    <t>ksi-MPa Converter</t>
  </si>
  <si>
    <t>Plot Data</t>
  </si>
  <si>
    <t>Processed data for plots</t>
  </si>
  <si>
    <t>Enter raw data in 'Raw Data' worksheet (currently can only handle maximum of 4 slopes)</t>
  </si>
  <si>
    <t>Please extend this data in 'Processed Data-SI' worksheet (currently can only handle maximum of 4 slopes)</t>
  </si>
  <si>
    <t>Data can be extended for another 100 curves</t>
  </si>
  <si>
    <t>Multi-slope Curve</t>
  </si>
  <si>
    <t>Endurance Limit</t>
  </si>
  <si>
    <t>a3</t>
  </si>
  <si>
    <t>a4</t>
  </si>
  <si>
    <t>Transfer cycles 1</t>
  </si>
  <si>
    <t>Transfer cycles 2</t>
  </si>
  <si>
    <t>Transfer cycles 3</t>
  </si>
  <si>
    <t>2HRNFLOW DATA (INF file)</t>
  </si>
  <si>
    <t>Please specify SCFs seperately</t>
  </si>
  <si>
    <t>Included shear 7 curves with &amp; without fatigue limits (can be chosen according to project requirements)</t>
  </si>
  <si>
    <t>Raw fatigue curve data (For Authors use only)</t>
  </si>
  <si>
    <t>Processed raw data for various programs (For Authors use only)</t>
  </si>
  <si>
    <t>ksi-MPa calculator for fatigue curve data taking slope into account</t>
  </si>
  <si>
    <t>Please note that 2HRNFLOW supports only 2 curves and 2 low stress curve data is used here (This may not be appropriate for 3 or more slopes!)</t>
  </si>
  <si>
    <t>This Information is only used for plotting</t>
  </si>
  <si>
    <t>Spreadsheet Inputs</t>
  </si>
  <si>
    <t>thickness SCF</t>
  </si>
  <si>
    <t>reference thickness</t>
  </si>
  <si>
    <t>Local SCF</t>
  </si>
  <si>
    <t>Thickness</t>
  </si>
  <si>
    <t>Data for Log-Log plot (With Fatigue Limit, SCF &amp; Thickness Correction)</t>
  </si>
  <si>
    <t>Data for Log-Log plot (With Fatigue Limit, SCF &amp; Thickness Correction) in Mpa</t>
  </si>
  <si>
    <t>Data for Log-Log plot (With Fatigue Limit, SCF &amp; Thickness Correction) in ksi</t>
  </si>
  <si>
    <t>Local SCF * 10</t>
  </si>
  <si>
    <t>Thickness* 10</t>
  </si>
  <si>
    <t>Logy-Logx Plot (MPa)</t>
  </si>
  <si>
    <t>y-Logx Plot (MPa)</t>
  </si>
  <si>
    <t>Log-Log,SCF, thk (MPa)</t>
  </si>
  <si>
    <t>Log-Log,SCF, thk (ksi)</t>
  </si>
  <si>
    <t>Please note that the linear-log plot is not a linear plot anymore. Only log-log is linear (Nature of the fatigue curve equation/data)</t>
  </si>
  <si>
    <t>Select appropriate curve from drop down menu in A4:A5 cell in 'Input-Output' spreadsheet</t>
  </si>
  <si>
    <t>Norsok'98 B1</t>
  </si>
  <si>
    <t>Norsok'98 B2</t>
  </si>
  <si>
    <t>Norsok'98 C</t>
  </si>
  <si>
    <t>Norsok'98 C1</t>
  </si>
  <si>
    <t>Norsok'98 C2</t>
  </si>
  <si>
    <t>Norsok'98 D</t>
  </si>
  <si>
    <t>Norsok'98 E</t>
  </si>
  <si>
    <t>Norsok'98 F</t>
  </si>
  <si>
    <t>Norsok'98 F1</t>
  </si>
  <si>
    <t>Norsok'98 F3</t>
  </si>
  <si>
    <t>Norsok'98 G</t>
  </si>
  <si>
    <t>Norsok'98 W1</t>
  </si>
  <si>
    <t>Norsok'98 W2</t>
  </si>
  <si>
    <t>Norsok'98 W3</t>
  </si>
  <si>
    <t>Norsok'98 T</t>
  </si>
  <si>
    <t>[11]</t>
  </si>
  <si>
    <r>
      <t xml:space="preserve">Please note that endurance limit is probably only used for </t>
    </r>
    <r>
      <rPr>
        <sz val="10"/>
        <color indexed="10"/>
        <rFont val="Tahoma"/>
        <family val="2"/>
      </rPr>
      <t>research</t>
    </r>
    <r>
      <rPr>
        <sz val="10"/>
        <rFont val="Tahoma"/>
        <family val="2"/>
      </rPr>
      <t xml:space="preserve"> purposes and typically </t>
    </r>
    <r>
      <rPr>
        <sz val="10"/>
        <color indexed="10"/>
        <rFont val="Tahoma"/>
        <family val="2"/>
      </rPr>
      <t>NOT</t>
    </r>
    <r>
      <rPr>
        <sz val="10"/>
        <rFont val="Tahoma"/>
        <family val="2"/>
      </rPr>
      <t xml:space="preserve"> for project work</t>
    </r>
  </si>
  <si>
    <t>tref = reference thickness equal 25 mm for welded connections other than tubular joints. For tubular joints the reference thickness is 32 mm. For bolts tref = 25 mm</t>
  </si>
  <si>
    <t xml:space="preserve">Project: </t>
  </si>
  <si>
    <t>XXXXXXXXXXXXXXXXX</t>
  </si>
  <si>
    <t>XXXX</t>
  </si>
  <si>
    <t xml:space="preserve">Doc No:   </t>
  </si>
  <si>
    <t>XX/XX/XXXX</t>
  </si>
  <si>
    <t>Rev :</t>
  </si>
  <si>
    <t xml:space="preserve">File: </t>
  </si>
  <si>
    <t>Desc</t>
  </si>
  <si>
    <t>XX</t>
  </si>
  <si>
    <t>First Issue</t>
  </si>
  <si>
    <t>The 'a' values given in this spreadhseet correspond to stress range S in Mpa</t>
  </si>
  <si>
    <t>For two slope example given in the plot below:</t>
  </si>
  <si>
    <t>This no of segment data is used at various locations in this worksheet and should not be altered</t>
  </si>
  <si>
    <t>FOR REPORT</t>
  </si>
  <si>
    <t>To customize the fatigue curve for project work (more description)</t>
  </si>
  <si>
    <t>CONVERSION UNITS</t>
  </si>
  <si>
    <t>Shows basic data in a log-log scale fatigue curve and is used in 'Cover' worksheet</t>
  </si>
  <si>
    <t>Logy-Logx Single Curve (MPa)</t>
  </si>
  <si>
    <t>Log log plot for selected curve</t>
  </si>
  <si>
    <t>Log log plot for comparison in MPa</t>
  </si>
  <si>
    <t>Linear log plot for comparison in MPa</t>
  </si>
  <si>
    <t>Log log plot for comparison in ksi</t>
  </si>
  <si>
    <t>Data for Log-Log plot (Without Fatigue Limit)</t>
  </si>
  <si>
    <t>Data for Basics plot (Without Fatigue Limit)</t>
  </si>
  <si>
    <t>Create comparison plots with and without endurance limits. This should be done in an effective as there are already too many plots</t>
  </si>
  <si>
    <t>SN Curve for Analysis</t>
  </si>
  <si>
    <t>USAGE OF ENDURANCE LIMIT</t>
  </si>
  <si>
    <t>1) DNV-RP-C203 states (section 2.10, page 20) that if any predicted stress ranges are above the endurance limit (stress-range cut-off) then all stress-ranges should be assessed ignoring the endurance limit. Hence for typical project work, we should not be applying the cut-off as general practice</t>
  </si>
  <si>
    <t>2) However, DNV 1984 which states that the cut-off can be used (see page 21) but for typical project work we still do not use endurance limit.</t>
  </si>
  <si>
    <t>3) The BP guidance note (GN 65-704, June 2008) agrees with DNV-RP-C203</t>
  </si>
  <si>
    <t>4) Similarly perusal of other references is recommended for the stance on usage of endurance limit</t>
  </si>
  <si>
    <t>SI units are input (stress in Mpa) in Raw Data</t>
  </si>
  <si>
    <t>2H-CAL-0054 - SN CURVE DEFINITIONS FOR RISER ANALYSIS</t>
  </si>
  <si>
    <t>XXXX-CAL-000X</t>
  </si>
  <si>
    <t>X Xxxxxx</t>
  </si>
  <si>
    <r>
      <t xml:space="preserve">Please note that endurance limit is probably only used for </t>
    </r>
    <r>
      <rPr>
        <b/>
        <sz val="10"/>
        <color indexed="10"/>
        <rFont val="Tahoma"/>
        <family val="2"/>
      </rPr>
      <t>research</t>
    </r>
    <r>
      <rPr>
        <b/>
        <sz val="10"/>
        <rFont val="Tahoma"/>
        <family val="2"/>
      </rPr>
      <t xml:space="preserve"> purposes and typically </t>
    </r>
    <r>
      <rPr>
        <b/>
        <sz val="10"/>
        <color indexed="10"/>
        <rFont val="Tahoma"/>
        <family val="2"/>
      </rPr>
      <t>NOT</t>
    </r>
    <r>
      <rPr>
        <b/>
        <sz val="10"/>
        <rFont val="Tahoma"/>
        <family val="2"/>
      </rPr>
      <t xml:space="preserve"> for project work</t>
    </r>
  </si>
  <si>
    <t>Guidance not finalized</t>
  </si>
  <si>
    <t>BP TH (C-Mn steel pipes)</t>
  </si>
  <si>
    <t>Sour service</t>
  </si>
  <si>
    <t>Re-arranged inputs, outputs and SN curve data into separate sheets to improve clarity
Added BP 4 slope curves
Added DNV-RP-C203, Apr 2010 curves
Added Shear7 Multi-slope curves with &amp; without stress Endurance limits
Added comparison plots in Ksi units
Added comparison plots with SCF and thickness correction
Incorporated special guidance notes on 'Endurance limit usage'
Incorporated BP Thunder Horse Sour Service curve for research purposes</t>
  </si>
  <si>
    <t>Please see 'Check Status' and Special Notes sections before you proceed to use the spreadsheet outputs</t>
  </si>
  <si>
    <t>Shear7 Single Slope Data Selected from Many Multi-slope Curves</t>
  </si>
  <si>
    <t>For single slope curves, no ambiguity</t>
  </si>
  <si>
    <t>Please note that highest stress range curve from multi-slope data is used for single-slope (see Theory)</t>
  </si>
  <si>
    <t>8</t>
  </si>
  <si>
    <t>SP</t>
  </si>
  <si>
    <t>Corrected Shear7 single slope data selected for multi-slope curves to 'High Stress Range' curve from 'Low Stress Range' curve. Added the explanation in theory</t>
  </si>
  <si>
    <t>For Dual slope and 4-slope curves, the high stress range curve is used for conservative purposes (as shown below). This selection ensures that the single slope sensitivity analysis is conservative for a typical fatigue analysis. For a typical fatigue analysis, the stress ranges are as shown in figures below. Hence, when this analysis is done for client, ensure that all parties are aware of the selected curve</t>
  </si>
  <si>
    <t>9</t>
  </si>
  <si>
    <t>American Petroleum Institute - "Recommended Practise for Planning, Designing and Constructing Fixed Offshore Platforms – Load and Resistance Factor Design". API-RP-2A-LRFD, Second Edition, Apr 1994.</t>
  </si>
  <si>
    <t>Det Norske Veritas (DnV) - "Fatigue Strength Analysis for Mobile Offshore Units", Aug 1984.</t>
  </si>
  <si>
    <t>Norsok Standard - "Design of Steel Structures". N-004, Rev 1, Dec 1998.</t>
  </si>
  <si>
    <t>Det Norske Veritas (DnV) - "Fatigue Design of Offshore Steel Structures"  (DnV-RP-C203), Aug 2005.</t>
  </si>
  <si>
    <t>Det Norske Veritas (DnV) - "Fatigue Design of Offshore Steel Structures"  (DnV-RP-C203), Aug 2000.</t>
  </si>
  <si>
    <t>Values for titanium supplied for Agbami (job 1378) - originally from OTC 8409 "Advances in Titanium Risers for FPSO's"; Carl Baxter et al 1997.</t>
  </si>
  <si>
    <t>Value used on Asgard project (1570) - Based on data from Marintek 1998.</t>
  </si>
  <si>
    <t>Values for titianium supplied for Kristin (job 1599) - based on data from Marintek; From OMAE papers "Fatigue strength of titanium riser welds effects of material grade and weld method", OMAE 2002/MAT-28576 &amp; "Fatigue of 28-inch titanium riser – sn data and defect assessment", OMAE 2002/MAT-28577.</t>
  </si>
  <si>
    <t>Det Norske Veritas (DnV) - "Fatigue Design of Offshore Steel Structures"  (DnV-RP-C203), Apr 2008.</t>
  </si>
  <si>
    <t>BP Engineering Technical Practises, "Riser Fatigue Calculation Guidance Note", GN65-704, Revision 2, Jun 2008.</t>
  </si>
  <si>
    <t>Det Norske Veritas (DnV) - "Fatigue Design of Offshore Steel Structures"  (DnV-RP-C203), Apr 2010.</t>
  </si>
  <si>
    <t>S Roques</t>
  </si>
  <si>
    <t>S Plouzennec</t>
  </si>
  <si>
    <t>Prepared:</t>
  </si>
  <si>
    <t>Checked:</t>
  </si>
  <si>
    <t>correction factor should be applied for welded joints but welded joint does not (typically) include B-class</t>
  </si>
  <si>
    <t>tref = reference thickness equal 22 mm for non-tubular joints and for tubular joints the reference thickness is 32 mm. Correction factor should be applied for welded joints but welded joint does not (typically) include B-class</t>
  </si>
  <si>
    <t>Added the Raw data for the DNV in air SN curves
Set the Thickness Correction Factor to zero for the DNV 1984 B-class and BP B-Class</t>
  </si>
  <si>
    <t>Note that no thickness correction is required in the assessment of flush ground welds</t>
  </si>
  <si>
    <t>SUMMARY</t>
  </si>
  <si>
    <t>{If applicable, summarise the results of the calculation and any conclusions drawn.}</t>
  </si>
  <si>
    <t>10</t>
  </si>
  <si>
    <t>N Brodie</t>
  </si>
  <si>
    <t>B Andrew</t>
  </si>
  <si>
    <t>2010 upgrade and general tidy up.</t>
  </si>
  <si>
    <t>11</t>
  </si>
  <si>
    <t>A Kotowska</t>
  </si>
  <si>
    <t>[12]</t>
  </si>
  <si>
    <t>Det Norske Veritas (DnV) - "Fatigue Design of Offshore Steel Structures"  (DnV-RP-C203), Oct 2011.</t>
  </si>
  <si>
    <t>[4],[9],[11],[12]</t>
  </si>
  <si>
    <t>DNV'05/'08/10/11 B1</t>
  </si>
  <si>
    <t>DNV'05/'08/10/11 B2</t>
  </si>
  <si>
    <t>DNV'05/'08/10/11 C</t>
  </si>
  <si>
    <t>DNV'05/'08/10/11 C1</t>
  </si>
  <si>
    <t>DNV'05/'08/10/11 C2</t>
  </si>
  <si>
    <t>DNV'05/'08/10/11 D</t>
  </si>
  <si>
    <t>DNV'05/'08/10/11 E</t>
  </si>
  <si>
    <t>DNV'05/'08/10/11 F</t>
  </si>
  <si>
    <t>DNV'05/'08/10/11 F1</t>
  </si>
  <si>
    <t>DNV'05/'08/10/11 F3</t>
  </si>
  <si>
    <t>DNV'05/'08/10/11 G</t>
  </si>
  <si>
    <t>DNV'05/'08/10/11 W1</t>
  </si>
  <si>
    <t>DNV'05/'08/10/11 W2</t>
  </si>
  <si>
    <t>DNV'05/'08/10/11 W3</t>
  </si>
  <si>
    <t>DNV'05/'08/10/11 T</t>
  </si>
  <si>
    <t xml:space="preserve"> S Bowles</t>
  </si>
  <si>
    <t>Description and instruction for spreadsheet use and authoring</t>
  </si>
  <si>
    <t>Compare plots with SCF and thickness correction in Mpa</t>
  </si>
  <si>
    <t>Compare plots with SCF and thickness correction in ksi</t>
  </si>
  <si>
    <t>Updated to include DNV-RP-C203, Oct 2011
Added the Raw data for the DNV free corrosion SN curves</t>
  </si>
  <si>
    <t>DNV'11 B1</t>
  </si>
  <si>
    <t>DNV'11 B2</t>
  </si>
  <si>
    <t>DNV'11 C</t>
  </si>
  <si>
    <t>DNV'11 C1</t>
  </si>
  <si>
    <t>DNV'11 C2</t>
  </si>
  <si>
    <t>DNV'11 D</t>
  </si>
  <si>
    <t>DNV'11 E</t>
  </si>
  <si>
    <t>DNV'11 F</t>
  </si>
  <si>
    <t>DNV'11 F1</t>
  </si>
  <si>
    <t>DNV'11 F3</t>
  </si>
  <si>
    <t>DNV'11 G</t>
  </si>
  <si>
    <t>DNV'11 W1</t>
  </si>
  <si>
    <t>DNV'11 W2</t>
  </si>
  <si>
    <t>DNV'11 W3</t>
  </si>
  <si>
    <t>DNV'11 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</si>
</sst>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E+00"/>
    <numFmt numFmtId="165" formatCode="0.0"/>
    <numFmt numFmtId="166" formatCode="0.0E+00"/>
    <numFmt numFmtId="167" formatCode="0.0000E+00"/>
    <numFmt numFmtId="168" formatCode="0.000"/>
    <numFmt numFmtId="169" formatCode="0.0000"/>
    <numFmt numFmtId="170" formatCode="0.000.E+00"/>
    <numFmt numFmtId="171" formatCode="&quot;£&quot;\ #,##0;\-&quot;£&quot;\ #,##0"/>
    <numFmt numFmtId="172" formatCode="\(\ #.#\ \)"/>
    <numFmt numFmtId="173" formatCode="0.00000000E+00"/>
  </numFmts>
  <fonts count="45" x14ac:knownFonts="1">
    <font>
      <sz val="10"/>
      <name val="Arial"/>
    </font>
    <font>
      <sz val="10"/>
      <name val="Tahoma"/>
      <family val="2"/>
    </font>
    <font>
      <sz val="10"/>
      <name val="Arial"/>
      <family val="2"/>
    </font>
    <font>
      <b/>
      <sz val="18"/>
      <name val="Arial"/>
      <family val="2"/>
    </font>
    <font>
      <b/>
      <sz val="12"/>
      <name val="Arial"/>
      <family val="2"/>
    </font>
    <font>
      <sz val="10"/>
      <name val="Times New Roman"/>
      <family val="1"/>
    </font>
    <font>
      <sz val="12"/>
      <name val="Times New Roman"/>
      <family val="1"/>
    </font>
    <font>
      <b/>
      <sz val="14"/>
      <name val="Tahoma"/>
      <family val="2"/>
    </font>
    <font>
      <sz val="14"/>
      <name val="Tahoma"/>
      <family val="2"/>
    </font>
    <font>
      <sz val="10"/>
      <name val="Tahoma"/>
      <family val="2"/>
    </font>
    <font>
      <sz val="12"/>
      <name val="Tahoma"/>
      <family val="2"/>
    </font>
    <font>
      <i/>
      <sz val="10"/>
      <name val="Tahoma"/>
      <family val="2"/>
    </font>
    <font>
      <b/>
      <sz val="11"/>
      <name val="Tahoma"/>
      <family val="2"/>
    </font>
    <font>
      <b/>
      <sz val="10"/>
      <name val="Tahoma"/>
      <family val="2"/>
    </font>
    <font>
      <sz val="10"/>
      <color indexed="12"/>
      <name val="Tahoma"/>
      <family val="2"/>
    </font>
    <font>
      <b/>
      <sz val="10"/>
      <color indexed="12"/>
      <name val="Tahoma"/>
      <family val="2"/>
    </font>
    <font>
      <b/>
      <sz val="12"/>
      <name val="Tahoma"/>
      <family val="2"/>
    </font>
    <font>
      <b/>
      <i/>
      <sz val="10"/>
      <name val="Tahoma"/>
      <family val="2"/>
    </font>
    <font>
      <b/>
      <sz val="10"/>
      <color indexed="10"/>
      <name val="Tahoma"/>
      <family val="2"/>
    </font>
    <font>
      <sz val="10"/>
      <color indexed="10"/>
      <name val="Tahoma"/>
      <family val="2"/>
    </font>
    <font>
      <i/>
      <sz val="10"/>
      <color indexed="12"/>
      <name val="Tahoma"/>
      <family val="2"/>
    </font>
    <font>
      <sz val="9"/>
      <name val="Tahoma"/>
      <family val="2"/>
    </font>
    <font>
      <b/>
      <sz val="9"/>
      <name val="Tahoma"/>
      <family val="2"/>
    </font>
    <font>
      <sz val="11"/>
      <name val="Tahoma"/>
      <family val="2"/>
    </font>
    <font>
      <b/>
      <sz val="18"/>
      <color indexed="56"/>
      <name val="Tahoma"/>
      <family val="2"/>
    </font>
    <font>
      <sz val="10"/>
      <color indexed="8"/>
      <name val="Tahoma"/>
      <family val="2"/>
    </font>
    <font>
      <sz val="10"/>
      <color indexed="10"/>
      <name val="Arial"/>
      <family val="2"/>
    </font>
    <font>
      <b/>
      <sz val="11"/>
      <color indexed="10"/>
      <name val="Tahoma"/>
      <family val="2"/>
    </font>
    <font>
      <sz val="8"/>
      <name val="Arial"/>
      <family val="2"/>
    </font>
    <font>
      <b/>
      <sz val="9"/>
      <color indexed="10"/>
      <name val="Tahoma"/>
      <family val="2"/>
    </font>
    <font>
      <sz val="11"/>
      <color indexed="61"/>
      <name val="Tahoma"/>
      <family val="2"/>
    </font>
    <font>
      <b/>
      <sz val="11"/>
      <color indexed="61"/>
      <name val="Tahoma"/>
      <family val="2"/>
    </font>
    <font>
      <sz val="10"/>
      <color indexed="61"/>
      <name val="Tahoma"/>
      <family val="2"/>
    </font>
    <font>
      <sz val="10"/>
      <color indexed="61"/>
      <name val="Arial"/>
      <family val="2"/>
    </font>
    <font>
      <sz val="11"/>
      <color indexed="10"/>
      <name val="Tahoma"/>
      <family val="2"/>
    </font>
    <font>
      <sz val="10"/>
      <color indexed="11"/>
      <name val="Tahoma"/>
      <family val="2"/>
    </font>
    <font>
      <i/>
      <sz val="10"/>
      <name val="Arial"/>
      <family val="2"/>
    </font>
    <font>
      <b/>
      <sz val="9"/>
      <color indexed="57"/>
      <name val="Tahoma"/>
      <family val="2"/>
    </font>
    <font>
      <b/>
      <sz val="12"/>
      <color indexed="10"/>
      <name val="Tahoma"/>
      <family val="2"/>
    </font>
    <font>
      <sz val="10"/>
      <color indexed="12"/>
      <name val="Arial"/>
      <family val="2"/>
    </font>
    <font>
      <sz val="8"/>
      <name val="Arial"/>
      <family val="2"/>
    </font>
    <font>
      <sz val="10"/>
      <name val="Arial"/>
      <family val="2"/>
    </font>
    <font>
      <b/>
      <sz val="10"/>
      <name val="Arial"/>
      <family val="2"/>
    </font>
    <font>
      <b/>
      <sz val="18"/>
      <color indexed="18"/>
      <name val="Tahoma"/>
      <family val="2"/>
    </font>
    <font>
      <sz val="10"/>
      <color indexed="36"/>
      <name val="Tahoma"/>
      <family val="2"/>
    </font>
  </fonts>
  <fills count="11">
    <fill>
      <patternFill patternType="none"/>
    </fill>
    <fill>
      <patternFill patternType="gray125"/>
    </fill>
    <fill>
      <patternFill patternType="solid">
        <fgColor indexed="43"/>
        <bgColor indexed="8"/>
      </patternFill>
    </fill>
    <fill>
      <patternFill patternType="solid">
        <fgColor indexed="43"/>
        <bgColor indexed="64"/>
      </patternFill>
    </fill>
    <fill>
      <patternFill patternType="solid">
        <fgColor indexed="22"/>
        <bgColor indexed="64"/>
      </patternFill>
    </fill>
    <fill>
      <patternFill patternType="solid">
        <fgColor indexed="10"/>
        <bgColor indexed="64"/>
      </patternFill>
    </fill>
    <fill>
      <patternFill patternType="solid">
        <fgColor indexed="9"/>
        <bgColor indexed="64"/>
      </patternFill>
    </fill>
    <fill>
      <patternFill patternType="solid">
        <fgColor indexed="42"/>
        <bgColor indexed="64"/>
      </patternFill>
    </fill>
    <fill>
      <patternFill patternType="solid">
        <fgColor indexed="47"/>
        <bgColor indexed="64"/>
      </patternFill>
    </fill>
    <fill>
      <patternFill patternType="solid">
        <fgColor indexed="51"/>
        <bgColor indexed="64"/>
      </patternFill>
    </fill>
    <fill>
      <patternFill patternType="solid">
        <fgColor indexed="46"/>
        <bgColor indexed="64"/>
      </patternFill>
    </fill>
  </fills>
  <borders count="24">
    <border>
      <left/>
      <right/>
      <top/>
      <bottom/>
      <diagonal/>
    </border>
    <border>
      <left/>
      <right/>
      <top style="double">
        <color indexed="8"/>
      </top>
      <bottom/>
      <diagonal/>
    </border>
    <border>
      <left style="thin">
        <color indexed="64"/>
      </left>
      <right style="thin">
        <color indexed="64"/>
      </right>
      <top style="thin">
        <color indexed="64"/>
      </top>
      <bottom style="thin">
        <color indexed="64"/>
      </bottom>
      <diagonal/>
    </border>
    <border>
      <left/>
      <right/>
      <top/>
      <bottom style="thick">
        <color indexed="12"/>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4">
    <xf numFmtId="0" fontId="0" fillId="0" borderId="0"/>
    <xf numFmtId="3" fontId="2" fillId="0" borderId="0" applyFont="0" applyFill="0" applyBorder="0" applyAlignment="0" applyProtection="0"/>
    <xf numFmtId="171"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alignment vertical="top"/>
    </xf>
    <xf numFmtId="0" fontId="2" fillId="0" borderId="0">
      <alignment vertical="top"/>
    </xf>
    <xf numFmtId="0" fontId="2" fillId="0" borderId="0"/>
    <xf numFmtId="0" fontId="2" fillId="0" borderId="0"/>
    <xf numFmtId="0" fontId="2" fillId="0" borderId="0"/>
    <xf numFmtId="0" fontId="5" fillId="0" borderId="0"/>
    <xf numFmtId="0" fontId="2" fillId="0" borderId="1" applyNumberFormat="0" applyFont="0" applyFill="0" applyAlignment="0" applyProtection="0"/>
  </cellStyleXfs>
  <cellXfs count="412">
    <xf numFmtId="0" fontId="0" fillId="0" borderId="0" xfId="0"/>
    <xf numFmtId="0" fontId="6" fillId="0" borderId="0" xfId="8" applyFont="1" applyAlignment="1"/>
    <xf numFmtId="0" fontId="9" fillId="0" borderId="0" xfId="7" applyFont="1" applyAlignment="1"/>
    <xf numFmtId="0" fontId="9" fillId="0" borderId="0" xfId="9" applyFont="1"/>
    <xf numFmtId="0" fontId="11" fillId="0" borderId="0" xfId="7" applyFont="1" applyAlignment="1"/>
    <xf numFmtId="0" fontId="14" fillId="0" borderId="0" xfId="9" applyFont="1" applyProtection="1">
      <protection locked="0"/>
    </xf>
    <xf numFmtId="0" fontId="14" fillId="0" borderId="0" xfId="9" applyFont="1"/>
    <xf numFmtId="0" fontId="16" fillId="0" borderId="0" xfId="9" applyFont="1"/>
    <xf numFmtId="0" fontId="9" fillId="0" borderId="0" xfId="7" applyFont="1" applyFill="1" applyAlignment="1"/>
    <xf numFmtId="0" fontId="9" fillId="0" borderId="0" xfId="9" applyFont="1" applyAlignment="1">
      <alignment horizontal="center"/>
    </xf>
    <xf numFmtId="0" fontId="17" fillId="0" borderId="0" xfId="7" applyFont="1" applyAlignment="1"/>
    <xf numFmtId="0" fontId="11" fillId="0" borderId="0" xfId="9" applyFont="1"/>
    <xf numFmtId="0" fontId="11" fillId="0" borderId="0" xfId="7" applyFont="1" applyFill="1" applyAlignment="1"/>
    <xf numFmtId="0" fontId="13" fillId="0" borderId="0" xfId="0" applyFont="1"/>
    <xf numFmtId="0" fontId="9" fillId="0" borderId="0" xfId="0" applyFont="1"/>
    <xf numFmtId="0" fontId="13" fillId="0" borderId="2" xfId="0" applyFont="1" applyBorder="1" applyAlignment="1">
      <alignment horizontal="center"/>
    </xf>
    <xf numFmtId="0" fontId="9" fillId="0" borderId="2" xfId="0" applyFont="1" applyBorder="1" applyAlignment="1">
      <alignment horizontal="left"/>
    </xf>
    <xf numFmtId="164" fontId="9" fillId="0" borderId="2" xfId="0" applyNumberFormat="1" applyFont="1" applyBorder="1" applyAlignment="1">
      <alignment horizontal="center"/>
    </xf>
    <xf numFmtId="2" fontId="14" fillId="0" borderId="2" xfId="0" applyNumberFormat="1" applyFont="1" applyBorder="1" applyAlignment="1">
      <alignment horizontal="center"/>
    </xf>
    <xf numFmtId="164" fontId="9" fillId="0" borderId="0" xfId="0" applyNumberFormat="1" applyFont="1"/>
    <xf numFmtId="0" fontId="9" fillId="0" borderId="0" xfId="7" applyFont="1" applyBorder="1" applyAlignment="1"/>
    <xf numFmtId="0" fontId="9" fillId="0" borderId="0" xfId="7" applyFont="1" applyFill="1" applyBorder="1" applyAlignment="1"/>
    <xf numFmtId="0" fontId="13" fillId="0" borderId="0" xfId="7" applyFont="1" applyBorder="1" applyAlignment="1"/>
    <xf numFmtId="2" fontId="9" fillId="0" borderId="0" xfId="7" applyNumberFormat="1" applyFont="1" applyBorder="1" applyAlignment="1"/>
    <xf numFmtId="0" fontId="11" fillId="0" borderId="0" xfId="7" applyFont="1" applyBorder="1" applyAlignment="1"/>
    <xf numFmtId="165" fontId="14" fillId="0" borderId="0" xfId="7" applyNumberFormat="1" applyFont="1" applyBorder="1" applyAlignment="1" applyProtection="1">
      <protection locked="0"/>
    </xf>
    <xf numFmtId="165" fontId="9" fillId="0" borderId="0" xfId="7" applyNumberFormat="1" applyFont="1" applyBorder="1" applyAlignment="1"/>
    <xf numFmtId="0" fontId="14" fillId="0" borderId="0" xfId="7" applyFont="1" applyBorder="1" applyAlignment="1"/>
    <xf numFmtId="0" fontId="14" fillId="0" borderId="0" xfId="7" applyFont="1" applyBorder="1" applyAlignment="1" applyProtection="1">
      <protection locked="0"/>
    </xf>
    <xf numFmtId="2" fontId="9" fillId="0" borderId="0" xfId="7" applyNumberFormat="1" applyFont="1" applyFill="1" applyBorder="1" applyAlignment="1"/>
    <xf numFmtId="2" fontId="11" fillId="0" borderId="0" xfId="7" applyNumberFormat="1" applyFont="1" applyFill="1" applyBorder="1" applyAlignment="1"/>
    <xf numFmtId="0" fontId="15" fillId="0" borderId="0" xfId="7" applyFont="1" applyFill="1" applyBorder="1" applyAlignment="1"/>
    <xf numFmtId="2" fontId="14" fillId="0" borderId="0" xfId="7" applyNumberFormat="1" applyFont="1" applyFill="1" applyBorder="1" applyAlignment="1"/>
    <xf numFmtId="0" fontId="21" fillId="2" borderId="0" xfId="8" applyFont="1" applyFill="1" applyAlignment="1"/>
    <xf numFmtId="0" fontId="21" fillId="0" borderId="0" xfId="8" applyFont="1" applyFill="1" applyAlignment="1"/>
    <xf numFmtId="0" fontId="21" fillId="0" borderId="0" xfId="8" applyFont="1" applyAlignment="1"/>
    <xf numFmtId="0" fontId="21" fillId="3" borderId="0" xfId="8" applyFont="1" applyFill="1" applyAlignment="1"/>
    <xf numFmtId="0" fontId="22" fillId="2" borderId="0" xfId="8" applyFont="1" applyFill="1" applyAlignment="1"/>
    <xf numFmtId="0" fontId="22" fillId="2" borderId="0" xfId="8" applyFont="1" applyFill="1" applyAlignment="1">
      <alignment horizontal="center"/>
    </xf>
    <xf numFmtId="49" fontId="21" fillId="2" borderId="0" xfId="8" applyNumberFormat="1" applyFont="1" applyFill="1" applyAlignment="1">
      <alignment horizontal="center"/>
    </xf>
    <xf numFmtId="14" fontId="21" fillId="2" borderId="0" xfId="8" applyNumberFormat="1" applyFont="1" applyFill="1" applyAlignment="1">
      <alignment horizontal="center"/>
    </xf>
    <xf numFmtId="0" fontId="21" fillId="2" borderId="0" xfId="8" applyFont="1" applyFill="1" applyAlignment="1">
      <alignment horizontal="center"/>
    </xf>
    <xf numFmtId="0" fontId="23" fillId="0" borderId="0" xfId="8" applyFont="1" applyAlignment="1"/>
    <xf numFmtId="0" fontId="12" fillId="0" borderId="0" xfId="8" applyFont="1" applyAlignment="1"/>
    <xf numFmtId="0" fontId="8" fillId="0" borderId="0" xfId="8" applyFont="1" applyAlignment="1"/>
    <xf numFmtId="49" fontId="23" fillId="0" borderId="0" xfId="8" applyNumberFormat="1" applyFont="1" applyFill="1" applyAlignment="1">
      <alignment horizontal="center"/>
    </xf>
    <xf numFmtId="0" fontId="23" fillId="0" borderId="0" xfId="8" applyFont="1" applyFill="1" applyAlignment="1">
      <alignment horizontal="center"/>
    </xf>
    <xf numFmtId="0" fontId="23" fillId="0" borderId="0" xfId="8" applyFont="1" applyFill="1" applyAlignment="1"/>
    <xf numFmtId="0" fontId="14" fillId="0" borderId="3" xfId="7" applyFont="1" applyBorder="1" applyAlignment="1"/>
    <xf numFmtId="0" fontId="9" fillId="0" borderId="3" xfId="0" applyFont="1" applyBorder="1"/>
    <xf numFmtId="0" fontId="9" fillId="0" borderId="0" xfId="0" applyFont="1" applyBorder="1" applyAlignment="1">
      <alignment horizontal="center"/>
    </xf>
    <xf numFmtId="0" fontId="9" fillId="0" borderId="0" xfId="0" applyFont="1" applyBorder="1"/>
    <xf numFmtId="0" fontId="14" fillId="0" borderId="2" xfId="0" applyFont="1" applyBorder="1" applyAlignment="1">
      <alignment horizontal="center"/>
    </xf>
    <xf numFmtId="0" fontId="9" fillId="0" borderId="0" xfId="0" applyFont="1" applyAlignment="1">
      <alignment horizontal="center" vertical="center"/>
    </xf>
    <xf numFmtId="0" fontId="10" fillId="0" borderId="0" xfId="9" applyFont="1"/>
    <xf numFmtId="0" fontId="20" fillId="0" borderId="0" xfId="7" applyFont="1" applyBorder="1" applyAlignment="1"/>
    <xf numFmtId="2" fontId="20" fillId="0" borderId="2" xfId="0" applyNumberFormat="1" applyFont="1" applyFill="1" applyBorder="1" applyAlignment="1">
      <alignment horizontal="center"/>
    </xf>
    <xf numFmtId="0" fontId="14" fillId="0" borderId="0" xfId="0" applyFont="1"/>
    <xf numFmtId="0" fontId="23" fillId="0" borderId="0" xfId="7" applyFont="1" applyBorder="1" applyAlignment="1">
      <alignment horizontal="center" vertical="center"/>
    </xf>
    <xf numFmtId="0" fontId="19" fillId="0" borderId="0" xfId="7" applyFont="1" applyFill="1" applyBorder="1" applyAlignment="1"/>
    <xf numFmtId="0" fontId="26" fillId="0" borderId="0" xfId="0" applyFont="1" applyFill="1" applyAlignment="1"/>
    <xf numFmtId="0" fontId="0" fillId="0" borderId="0" xfId="0" applyFill="1" applyAlignment="1"/>
    <xf numFmtId="0" fontId="16" fillId="0" borderId="0" xfId="0" applyFont="1"/>
    <xf numFmtId="0" fontId="9" fillId="0" borderId="4" xfId="0" applyFont="1" applyBorder="1"/>
    <xf numFmtId="164" fontId="9" fillId="0" borderId="0" xfId="0" applyNumberFormat="1" applyFont="1" applyBorder="1"/>
    <xf numFmtId="0" fontId="9" fillId="0" borderId="5" xfId="0" applyFont="1" applyBorder="1"/>
    <xf numFmtId="0" fontId="9" fillId="0" borderId="6" xfId="0" applyFont="1" applyBorder="1"/>
    <xf numFmtId="170" fontId="9" fillId="0" borderId="0" xfId="0" applyNumberFormat="1" applyFont="1" applyBorder="1"/>
    <xf numFmtId="164" fontId="9" fillId="0" borderId="4" xfId="0" applyNumberFormat="1" applyFont="1" applyBorder="1"/>
    <xf numFmtId="0" fontId="9" fillId="0" borderId="7" xfId="0" applyFont="1" applyBorder="1"/>
    <xf numFmtId="170" fontId="9" fillId="0" borderId="6" xfId="0" applyNumberFormat="1" applyFont="1" applyBorder="1"/>
    <xf numFmtId="0" fontId="23" fillId="0" borderId="8" xfId="0" applyFont="1" applyBorder="1"/>
    <xf numFmtId="0" fontId="9" fillId="0" borderId="8" xfId="7" applyFont="1" applyBorder="1" applyAlignment="1"/>
    <xf numFmtId="0" fontId="9" fillId="0" borderId="5" xfId="7" applyFont="1" applyBorder="1" applyAlignment="1"/>
    <xf numFmtId="0" fontId="13" fillId="0" borderId="8" xfId="7" applyFont="1" applyBorder="1" applyAlignment="1"/>
    <xf numFmtId="0" fontId="9" fillId="0" borderId="9" xfId="7" applyFont="1" applyBorder="1" applyAlignment="1"/>
    <xf numFmtId="0" fontId="11" fillId="0" borderId="6" xfId="7" applyFont="1" applyBorder="1" applyAlignment="1"/>
    <xf numFmtId="0" fontId="9" fillId="0" borderId="10" xfId="7" applyFont="1" applyBorder="1" applyAlignment="1"/>
    <xf numFmtId="0" fontId="14" fillId="0" borderId="4" xfId="7" applyFont="1" applyBorder="1" applyAlignment="1"/>
    <xf numFmtId="0" fontId="11" fillId="0" borderId="4" xfId="7" applyFont="1" applyBorder="1" applyAlignment="1"/>
    <xf numFmtId="0" fontId="9" fillId="0" borderId="4" xfId="7" applyFont="1" applyBorder="1" applyAlignment="1"/>
    <xf numFmtId="0" fontId="9" fillId="0" borderId="7" xfId="7" applyFont="1" applyBorder="1" applyAlignment="1"/>
    <xf numFmtId="0" fontId="9" fillId="0" borderId="8" xfId="7" applyFont="1" applyFill="1" applyBorder="1" applyAlignment="1"/>
    <xf numFmtId="0" fontId="25" fillId="0" borderId="8" xfId="0" applyFont="1" applyBorder="1"/>
    <xf numFmtId="0" fontId="14" fillId="0" borderId="6" xfId="7" applyFont="1" applyBorder="1" applyAlignment="1"/>
    <xf numFmtId="2" fontId="9" fillId="0" borderId="6" xfId="7" applyNumberFormat="1" applyFont="1" applyBorder="1" applyAlignment="1"/>
    <xf numFmtId="0" fontId="9" fillId="0" borderId="6" xfId="7" applyFont="1" applyBorder="1" applyAlignment="1"/>
    <xf numFmtId="0" fontId="12" fillId="0" borderId="0" xfId="8" applyFont="1" applyFill="1" applyAlignment="1"/>
    <xf numFmtId="0" fontId="22" fillId="0" borderId="0" xfId="8" applyFont="1" applyFill="1" applyAlignment="1"/>
    <xf numFmtId="0" fontId="13" fillId="0" borderId="0" xfId="0" applyFont="1" applyAlignment="1">
      <alignment horizontal="center"/>
    </xf>
    <xf numFmtId="0" fontId="29" fillId="2" borderId="0" xfId="8" applyFont="1" applyFill="1" applyAlignment="1"/>
    <xf numFmtId="0" fontId="31" fillId="0" borderId="2" xfId="0" applyFont="1" applyBorder="1" applyAlignment="1">
      <alignment horizontal="center" vertical="top" wrapText="1"/>
    </xf>
    <xf numFmtId="0" fontId="31" fillId="0" borderId="2" xfId="0" applyFont="1" applyBorder="1" applyAlignment="1">
      <alignment horizontal="center" vertical="center" wrapText="1"/>
    </xf>
    <xf numFmtId="0" fontId="31" fillId="0" borderId="2" xfId="7" applyFont="1" applyFill="1" applyBorder="1" applyAlignment="1">
      <alignment horizontal="center" vertical="center"/>
    </xf>
    <xf numFmtId="0" fontId="31" fillId="0" borderId="2" xfId="7" applyFont="1" applyBorder="1" applyAlignment="1">
      <alignment horizontal="center" vertical="center"/>
    </xf>
    <xf numFmtId="0" fontId="31" fillId="0" borderId="2" xfId="7" applyFont="1" applyBorder="1" applyAlignment="1">
      <alignment horizontal="center" vertical="center" wrapText="1"/>
    </xf>
    <xf numFmtId="0" fontId="30" fillId="0" borderId="2" xfId="0" applyFont="1" applyBorder="1" applyAlignment="1">
      <alignment horizontal="center" vertical="center" wrapText="1"/>
    </xf>
    <xf numFmtId="164" fontId="30" fillId="0" borderId="2" xfId="7" applyNumberFormat="1" applyFont="1" applyFill="1" applyBorder="1" applyAlignment="1">
      <alignment horizontal="center" vertical="center"/>
    </xf>
    <xf numFmtId="0" fontId="30" fillId="0" borderId="2" xfId="7" applyFont="1" applyBorder="1" applyAlignment="1">
      <alignment horizontal="center" vertical="center"/>
    </xf>
    <xf numFmtId="0" fontId="12" fillId="0" borderId="8" xfId="7" applyFont="1" applyBorder="1" applyAlignment="1"/>
    <xf numFmtId="0" fontId="30" fillId="0" borderId="0" xfId="0" applyFont="1" applyBorder="1" applyAlignment="1">
      <alignment horizontal="center" vertical="center" wrapText="1"/>
    </xf>
    <xf numFmtId="0" fontId="30" fillId="0" borderId="0" xfId="7" applyFont="1" applyBorder="1" applyAlignment="1">
      <alignment horizontal="center" vertical="center"/>
    </xf>
    <xf numFmtId="0" fontId="33" fillId="0" borderId="0" xfId="0" applyFont="1" applyBorder="1" applyAlignment="1"/>
    <xf numFmtId="0" fontId="33" fillId="0" borderId="5" xfId="0" applyFont="1" applyBorder="1" applyAlignment="1"/>
    <xf numFmtId="0" fontId="13" fillId="0" borderId="11" xfId="7" applyFont="1" applyBorder="1" applyAlignment="1"/>
    <xf numFmtId="165" fontId="9" fillId="0" borderId="12" xfId="7" applyNumberFormat="1" applyFont="1" applyBorder="1" applyAlignment="1" applyProtection="1">
      <protection locked="0"/>
    </xf>
    <xf numFmtId="165" fontId="13" fillId="0" borderId="12" xfId="7" applyNumberFormat="1" applyFont="1" applyBorder="1" applyAlignment="1"/>
    <xf numFmtId="165" fontId="13" fillId="0" borderId="12" xfId="7" applyNumberFormat="1" applyFont="1" applyBorder="1" applyAlignment="1" applyProtection="1">
      <protection locked="0"/>
    </xf>
    <xf numFmtId="0" fontId="13" fillId="0" borderId="12" xfId="7" applyFont="1" applyBorder="1" applyAlignment="1"/>
    <xf numFmtId="0" fontId="13" fillId="0" borderId="13" xfId="7" applyFont="1" applyBorder="1" applyAlignment="1"/>
    <xf numFmtId="0" fontId="13" fillId="0" borderId="14" xfId="7" applyFont="1" applyBorder="1" applyAlignment="1"/>
    <xf numFmtId="0" fontId="9" fillId="0" borderId="15" xfId="7" applyFont="1" applyBorder="1" applyAlignment="1"/>
    <xf numFmtId="0" fontId="9" fillId="0" borderId="16" xfId="7" applyFont="1" applyBorder="1" applyAlignment="1"/>
    <xf numFmtId="0" fontId="14" fillId="0" borderId="9" xfId="7" applyFont="1" applyBorder="1" applyAlignment="1"/>
    <xf numFmtId="0" fontId="20" fillId="0" borderId="6" xfId="7" applyFont="1" applyBorder="1" applyAlignment="1"/>
    <xf numFmtId="0" fontId="14" fillId="0" borderId="10" xfId="7" applyFont="1" applyBorder="1" applyAlignment="1"/>
    <xf numFmtId="0" fontId="9" fillId="0" borderId="11" xfId="0" applyFont="1" applyBorder="1"/>
    <xf numFmtId="0" fontId="9" fillId="0" borderId="12" xfId="0" applyFont="1" applyBorder="1"/>
    <xf numFmtId="170" fontId="9" fillId="0" borderId="12" xfId="0" applyNumberFormat="1" applyFont="1" applyBorder="1"/>
    <xf numFmtId="170" fontId="9" fillId="0" borderId="13" xfId="0" applyNumberFormat="1" applyFont="1" applyBorder="1"/>
    <xf numFmtId="0" fontId="9" fillId="0" borderId="14" xfId="0" applyFont="1" applyBorder="1"/>
    <xf numFmtId="170" fontId="9" fillId="0" borderId="15" xfId="0" applyNumberFormat="1" applyFont="1" applyBorder="1"/>
    <xf numFmtId="0" fontId="9" fillId="0" borderId="15" xfId="0" applyFont="1" applyBorder="1"/>
    <xf numFmtId="0" fontId="19" fillId="0" borderId="14" xfId="0" applyFont="1" applyBorder="1"/>
    <xf numFmtId="0" fontId="9" fillId="0" borderId="16" xfId="0" applyFont="1" applyBorder="1"/>
    <xf numFmtId="0" fontId="9" fillId="0" borderId="17" xfId="0" applyFont="1" applyBorder="1"/>
    <xf numFmtId="170" fontId="9" fillId="0" borderId="17" xfId="0" applyNumberFormat="1" applyFont="1" applyBorder="1"/>
    <xf numFmtId="170" fontId="9" fillId="0" borderId="18" xfId="0" applyNumberFormat="1" applyFont="1" applyBorder="1"/>
    <xf numFmtId="0" fontId="9" fillId="0" borderId="10" xfId="0" applyFont="1" applyBorder="1"/>
    <xf numFmtId="11" fontId="9" fillId="0" borderId="2" xfId="0" applyNumberFormat="1" applyFont="1" applyBorder="1" applyAlignment="1">
      <alignment horizontal="center"/>
    </xf>
    <xf numFmtId="2" fontId="9" fillId="0" borderId="2" xfId="0" applyNumberFormat="1" applyFont="1" applyBorder="1" applyAlignment="1">
      <alignment horizontal="center"/>
    </xf>
    <xf numFmtId="0" fontId="9" fillId="0" borderId="2" xfId="0" applyFont="1" applyBorder="1" applyAlignment="1">
      <alignment horizontal="center"/>
    </xf>
    <xf numFmtId="166" fontId="14" fillId="0" borderId="2" xfId="0" applyNumberFormat="1" applyFont="1" applyBorder="1" applyAlignment="1">
      <alignment horizontal="center"/>
    </xf>
    <xf numFmtId="0" fontId="34" fillId="0" borderId="8" xfId="0" applyFont="1" applyBorder="1"/>
    <xf numFmtId="0" fontId="18" fillId="0" borderId="0" xfId="0" applyFont="1"/>
    <xf numFmtId="0" fontId="36" fillId="0" borderId="0" xfId="0" quotePrefix="1" applyFont="1" applyFill="1" applyAlignment="1"/>
    <xf numFmtId="0" fontId="37" fillId="2" borderId="0" xfId="8" applyFont="1" applyFill="1" applyAlignment="1"/>
    <xf numFmtId="165" fontId="9" fillId="0" borderId="2" xfId="0" applyNumberFormat="1" applyFont="1" applyBorder="1" applyAlignment="1">
      <alignment horizontal="center"/>
    </xf>
    <xf numFmtId="0" fontId="12" fillId="0" borderId="8" xfId="0" applyFont="1" applyBorder="1"/>
    <xf numFmtId="0" fontId="9" fillId="0" borderId="2" xfId="0" applyFont="1" applyBorder="1"/>
    <xf numFmtId="0" fontId="11" fillId="0" borderId="0" xfId="0" applyFont="1"/>
    <xf numFmtId="49" fontId="21" fillId="2" borderId="0" xfId="8" applyNumberFormat="1" applyFont="1" applyFill="1" applyAlignment="1">
      <alignment horizontal="center" vertical="center"/>
    </xf>
    <xf numFmtId="14" fontId="21" fillId="2" borderId="0" xfId="8" applyNumberFormat="1" applyFont="1" applyFill="1" applyAlignment="1">
      <alignment horizontal="center" vertical="center"/>
    </xf>
    <xf numFmtId="0" fontId="21" fillId="2" borderId="0" xfId="8" applyFont="1" applyFill="1" applyAlignment="1">
      <alignment horizontal="center" vertical="center"/>
    </xf>
    <xf numFmtId="0" fontId="38" fillId="0" borderId="0" xfId="7" applyFont="1" applyFill="1" applyBorder="1" applyAlignment="1"/>
    <xf numFmtId="0" fontId="19" fillId="0" borderId="0" xfId="0" applyFont="1"/>
    <xf numFmtId="11" fontId="14" fillId="0" borderId="0" xfId="0" applyNumberFormat="1" applyFont="1"/>
    <xf numFmtId="165" fontId="9" fillId="0" borderId="0" xfId="0" applyNumberFormat="1" applyFont="1"/>
    <xf numFmtId="0" fontId="9" fillId="0" borderId="19" xfId="0" applyFont="1" applyBorder="1"/>
    <xf numFmtId="0" fontId="9" fillId="0" borderId="9" xfId="0" applyFont="1" applyBorder="1"/>
    <xf numFmtId="168" fontId="9" fillId="0" borderId="6" xfId="0" applyNumberFormat="1" applyFont="1" applyBorder="1"/>
    <xf numFmtId="0" fontId="13" fillId="0" borderId="19" xfId="0" applyFont="1" applyBorder="1"/>
    <xf numFmtId="0" fontId="13" fillId="0" borderId="9" xfId="0" applyFont="1" applyBorder="1"/>
    <xf numFmtId="11" fontId="13" fillId="0" borderId="7" xfId="0" applyNumberFormat="1" applyFont="1" applyBorder="1"/>
    <xf numFmtId="0" fontId="13" fillId="0" borderId="10" xfId="0" applyFont="1" applyBorder="1"/>
    <xf numFmtId="0" fontId="14" fillId="0" borderId="0" xfId="0" applyFont="1" applyBorder="1" applyAlignment="1">
      <alignment horizontal="center"/>
    </xf>
    <xf numFmtId="11" fontId="9" fillId="0" borderId="0" xfId="0" applyNumberFormat="1" applyFont="1" applyBorder="1" applyAlignment="1">
      <alignment horizontal="center"/>
    </xf>
    <xf numFmtId="2" fontId="9" fillId="0" borderId="0" xfId="0" applyNumberFormat="1" applyFont="1" applyBorder="1" applyAlignment="1">
      <alignment horizontal="center"/>
    </xf>
    <xf numFmtId="0" fontId="9" fillId="0" borderId="0" xfId="0" applyFont="1" applyAlignment="1">
      <alignment horizontal="center"/>
    </xf>
    <xf numFmtId="165" fontId="9" fillId="0" borderId="0" xfId="0" applyNumberFormat="1" applyFont="1" applyBorder="1" applyAlignment="1">
      <alignment horizontal="center"/>
    </xf>
    <xf numFmtId="0" fontId="9" fillId="4" borderId="0" xfId="0" applyFont="1" applyFill="1"/>
    <xf numFmtId="0" fontId="9" fillId="4" borderId="0" xfId="0" applyFont="1" applyFill="1" applyBorder="1"/>
    <xf numFmtId="166" fontId="9" fillId="0" borderId="2" xfId="0" applyNumberFormat="1" applyFont="1" applyBorder="1" applyAlignment="1">
      <alignment horizontal="center"/>
    </xf>
    <xf numFmtId="0" fontId="9" fillId="0" borderId="2" xfId="0" applyFont="1" applyBorder="1" applyAlignment="1">
      <alignment horizontal="left" vertical="center"/>
    </xf>
    <xf numFmtId="0" fontId="9" fillId="0" borderId="2" xfId="0" applyFont="1" applyBorder="1" applyAlignment="1">
      <alignment horizontal="center" vertical="center"/>
    </xf>
    <xf numFmtId="0" fontId="14" fillId="0" borderId="2" xfId="0" applyFont="1" applyBorder="1"/>
    <xf numFmtId="169" fontId="14" fillId="0" borderId="2" xfId="0" applyNumberFormat="1" applyFont="1" applyBorder="1" applyAlignment="1">
      <alignment horizontal="center"/>
    </xf>
    <xf numFmtId="165" fontId="14" fillId="0" borderId="2" xfId="0" applyNumberFormat="1" applyFont="1" applyBorder="1" applyAlignment="1">
      <alignment horizontal="center"/>
    </xf>
    <xf numFmtId="169" fontId="14" fillId="0" borderId="2" xfId="7" applyNumberFormat="1" applyFont="1" applyBorder="1" applyAlignment="1">
      <alignment horizontal="center"/>
    </xf>
    <xf numFmtId="0" fontId="35" fillId="0" borderId="2" xfId="0" applyFont="1" applyBorder="1" applyAlignment="1">
      <alignment horizontal="center"/>
    </xf>
    <xf numFmtId="11" fontId="14" fillId="0" borderId="2" xfId="0" applyNumberFormat="1" applyFont="1" applyBorder="1" applyAlignment="1">
      <alignment horizontal="center"/>
    </xf>
    <xf numFmtId="169" fontId="9" fillId="0" borderId="0" xfId="0" applyNumberFormat="1" applyFont="1"/>
    <xf numFmtId="2" fontId="9" fillId="0" borderId="2" xfId="0" applyNumberFormat="1" applyFont="1" applyBorder="1" applyAlignment="1">
      <alignment horizontal="center" vertical="center"/>
    </xf>
    <xf numFmtId="0" fontId="14" fillId="0" borderId="2" xfId="7" applyFont="1" applyBorder="1" applyAlignment="1">
      <alignment horizontal="center"/>
    </xf>
    <xf numFmtId="11" fontId="9" fillId="0" borderId="0" xfId="0" applyNumberFormat="1" applyFont="1"/>
    <xf numFmtId="2" fontId="9" fillId="0" borderId="0" xfId="0" applyNumberFormat="1" applyFont="1"/>
    <xf numFmtId="0" fontId="9" fillId="3" borderId="2" xfId="0" applyFont="1" applyFill="1" applyBorder="1" applyAlignment="1">
      <alignment horizontal="center"/>
    </xf>
    <xf numFmtId="0" fontId="11" fillId="3" borderId="2" xfId="0" applyFont="1" applyFill="1" applyBorder="1" applyAlignment="1">
      <alignment horizontal="center"/>
    </xf>
    <xf numFmtId="165" fontId="9" fillId="0" borderId="2" xfId="0" applyNumberFormat="1" applyFont="1" applyFill="1" applyBorder="1" applyAlignment="1">
      <alignment horizontal="center"/>
    </xf>
    <xf numFmtId="0" fontId="9" fillId="0" borderId="0" xfId="7" applyFont="1">
      <alignment vertical="top"/>
    </xf>
    <xf numFmtId="0" fontId="14" fillId="0" borderId="2" xfId="0" applyFont="1" applyBorder="1" applyAlignment="1">
      <alignment horizontal="center" vertical="center"/>
    </xf>
    <xf numFmtId="1" fontId="14" fillId="0" borderId="2" xfId="0" applyNumberFormat="1" applyFont="1" applyBorder="1" applyAlignment="1">
      <alignment horizontal="center" vertical="center" wrapText="1"/>
    </xf>
    <xf numFmtId="0" fontId="9" fillId="0" borderId="20" xfId="0" applyFont="1" applyBorder="1" applyAlignment="1">
      <alignment horizontal="center" vertical="center" wrapText="1"/>
    </xf>
    <xf numFmtId="0" fontId="9" fillId="5" borderId="0" xfId="0" applyFont="1" applyFill="1" applyBorder="1" applyAlignment="1">
      <alignment horizontal="center" vertical="center"/>
    </xf>
    <xf numFmtId="0" fontId="0" fillId="0" borderId="0" xfId="0" applyAlignment="1">
      <alignment horizontal="center" vertical="center"/>
    </xf>
    <xf numFmtId="0" fontId="14" fillId="0" borderId="2" xfId="0" applyFont="1" applyBorder="1" applyAlignment="1">
      <alignment horizontal="left"/>
    </xf>
    <xf numFmtId="0" fontId="39" fillId="0" borderId="2" xfId="0" applyFont="1" applyBorder="1" applyAlignment="1">
      <alignment horizontal="left"/>
    </xf>
    <xf numFmtId="0" fontId="23" fillId="3" borderId="0" xfId="8" applyFont="1" applyFill="1" applyAlignment="1"/>
    <xf numFmtId="49" fontId="23" fillId="3" borderId="0" xfId="8" applyNumberFormat="1" applyFont="1" applyFill="1" applyAlignment="1">
      <alignment horizontal="center"/>
    </xf>
    <xf numFmtId="0" fontId="23" fillId="3" borderId="0" xfId="8" applyFont="1" applyFill="1" applyAlignment="1">
      <alignment horizontal="center"/>
    </xf>
    <xf numFmtId="0" fontId="2" fillId="6" borderId="0" xfId="10" applyFill="1"/>
    <xf numFmtId="0" fontId="13" fillId="0" borderId="2" xfId="0" applyFont="1" applyBorder="1" applyAlignment="1">
      <alignment horizontal="center" vertical="center"/>
    </xf>
    <xf numFmtId="0" fontId="14" fillId="0" borderId="0" xfId="0" applyFont="1" applyBorder="1" applyAlignment="1">
      <alignment horizontal="left" vertical="center"/>
    </xf>
    <xf numFmtId="0" fontId="14" fillId="0" borderId="0" xfId="0" applyFont="1" applyBorder="1" applyAlignment="1">
      <alignment horizontal="center" vertical="center" wrapText="1"/>
    </xf>
    <xf numFmtId="10" fontId="14" fillId="0" borderId="0" xfId="0" applyNumberFormat="1" applyFont="1" applyBorder="1" applyAlignment="1">
      <alignment horizontal="center" vertical="center" wrapText="1"/>
    </xf>
    <xf numFmtId="10" fontId="15" fillId="0" borderId="0" xfId="0" applyNumberFormat="1" applyFont="1" applyBorder="1" applyAlignment="1">
      <alignment horizontal="center" vertical="center" wrapText="1"/>
    </xf>
    <xf numFmtId="0" fontId="9" fillId="0" borderId="2" xfId="0" applyFont="1" applyBorder="1" applyAlignment="1">
      <alignment horizontal="center" vertical="center" wrapText="1"/>
    </xf>
    <xf numFmtId="169" fontId="9" fillId="0" borderId="2" xfId="0" applyNumberFormat="1" applyFont="1" applyBorder="1" applyAlignment="1">
      <alignment horizontal="center"/>
    </xf>
    <xf numFmtId="0" fontId="9" fillId="0" borderId="20" xfId="7" applyFont="1" applyBorder="1" applyAlignment="1">
      <alignment horizontal="center" vertical="center" wrapText="1"/>
    </xf>
    <xf numFmtId="2" fontId="14" fillId="0" borderId="2" xfId="7" applyNumberFormat="1" applyFont="1" applyBorder="1" applyAlignment="1">
      <alignment horizontal="center"/>
    </xf>
    <xf numFmtId="2" fontId="39" fillId="0" borderId="2" xfId="0" applyNumberFormat="1" applyFont="1" applyBorder="1" applyAlignment="1">
      <alignment horizontal="center"/>
    </xf>
    <xf numFmtId="1" fontId="14" fillId="0" borderId="2" xfId="0" applyNumberFormat="1" applyFont="1" applyBorder="1" applyAlignment="1">
      <alignment horizontal="center"/>
    </xf>
    <xf numFmtId="0" fontId="19" fillId="0" borderId="2" xfId="0" applyFont="1" applyBorder="1"/>
    <xf numFmtId="0" fontId="9" fillId="0" borderId="2" xfId="0" applyFont="1" applyFill="1" applyBorder="1" applyAlignment="1">
      <alignment horizontal="left" vertical="center"/>
    </xf>
    <xf numFmtId="0" fontId="9" fillId="0" borderId="2" xfId="7" applyFont="1" applyBorder="1" applyAlignment="1">
      <alignment horizontal="center"/>
    </xf>
    <xf numFmtId="0" fontId="11" fillId="0" borderId="0" xfId="9" applyFont="1" applyFill="1"/>
    <xf numFmtId="0" fontId="9" fillId="0" borderId="2" xfId="0" applyFont="1" applyFill="1" applyBorder="1" applyAlignment="1">
      <alignment horizontal="center"/>
    </xf>
    <xf numFmtId="0" fontId="9" fillId="0" borderId="0" xfId="0" applyFont="1" applyFill="1"/>
    <xf numFmtId="0" fontId="9" fillId="0" borderId="0" xfId="0" applyFont="1" applyFill="1" applyBorder="1"/>
    <xf numFmtId="0" fontId="14" fillId="0" borderId="0" xfId="7" applyFont="1" applyFill="1" applyBorder="1" applyAlignment="1"/>
    <xf numFmtId="0" fontId="16" fillId="0" borderId="17" xfId="9" applyFont="1" applyBorder="1" applyAlignment="1">
      <alignment horizontal="center"/>
    </xf>
    <xf numFmtId="0" fontId="0" fillId="0" borderId="17" xfId="0" applyBorder="1" applyAlignment="1">
      <alignment horizontal="center"/>
    </xf>
    <xf numFmtId="0" fontId="13" fillId="3" borderId="2" xfId="0" applyFont="1" applyFill="1" applyBorder="1" applyAlignment="1">
      <alignment horizontal="center" vertical="center"/>
    </xf>
    <xf numFmtId="0" fontId="13" fillId="0" borderId="2" xfId="0" applyFont="1" applyFill="1" applyBorder="1" applyAlignment="1">
      <alignment horizontal="center" vertical="center"/>
    </xf>
    <xf numFmtId="0" fontId="9" fillId="0" borderId="0" xfId="7" applyFont="1" applyAlignment="1">
      <alignment vertical="center"/>
    </xf>
    <xf numFmtId="0" fontId="0" fillId="0" borderId="0" xfId="0" applyBorder="1" applyAlignment="1">
      <alignment horizontal="center"/>
    </xf>
    <xf numFmtId="0" fontId="41" fillId="0" borderId="21" xfId="0" applyFont="1" applyBorder="1" applyAlignment="1">
      <alignment horizontal="center"/>
    </xf>
    <xf numFmtId="0" fontId="9" fillId="0" borderId="21" xfId="9" applyFont="1" applyBorder="1" applyAlignment="1">
      <alignment horizontal="center"/>
    </xf>
    <xf numFmtId="2" fontId="9" fillId="0" borderId="2" xfId="7" applyNumberFormat="1" applyFont="1" applyFill="1" applyBorder="1" applyAlignment="1">
      <alignment horizontal="center"/>
    </xf>
    <xf numFmtId="11" fontId="9" fillId="0" borderId="2" xfId="7" applyNumberFormat="1" applyFont="1" applyFill="1" applyBorder="1" applyAlignment="1">
      <alignment horizontal="center"/>
    </xf>
    <xf numFmtId="0" fontId="11" fillId="4" borderId="0" xfId="0" applyFont="1" applyFill="1"/>
    <xf numFmtId="0" fontId="27" fillId="0" borderId="0" xfId="7" applyFont="1" applyBorder="1" applyAlignment="1"/>
    <xf numFmtId="0" fontId="13" fillId="7" borderId="2" xfId="0" applyFont="1" applyFill="1" applyBorder="1" applyAlignment="1">
      <alignment horizontal="center" vertical="center"/>
    </xf>
    <xf numFmtId="0" fontId="9" fillId="7" borderId="20" xfId="0" applyFont="1" applyFill="1" applyBorder="1" applyAlignment="1">
      <alignment horizontal="center" vertical="center" wrapText="1"/>
    </xf>
    <xf numFmtId="0" fontId="13" fillId="8" borderId="2" xfId="0" applyFont="1" applyFill="1" applyBorder="1" applyAlignment="1">
      <alignment horizontal="center" vertical="center"/>
    </xf>
    <xf numFmtId="0" fontId="9" fillId="8" borderId="20" xfId="0" applyFont="1" applyFill="1" applyBorder="1" applyAlignment="1">
      <alignment horizontal="center" vertical="center" wrapText="1"/>
    </xf>
    <xf numFmtId="0" fontId="13" fillId="9" borderId="2" xfId="0" applyFont="1" applyFill="1" applyBorder="1" applyAlignment="1">
      <alignment horizontal="center" vertical="center"/>
    </xf>
    <xf numFmtId="0" fontId="9" fillId="9" borderId="20" xfId="0" applyFont="1" applyFill="1" applyBorder="1" applyAlignment="1">
      <alignment horizontal="center" vertical="center" wrapText="1"/>
    </xf>
    <xf numFmtId="0" fontId="13" fillId="10" borderId="2" xfId="0" applyFont="1" applyFill="1" applyBorder="1" applyAlignment="1">
      <alignment horizontal="center" vertical="center"/>
    </xf>
    <xf numFmtId="0" fontId="9" fillId="10" borderId="20" xfId="0" applyFont="1" applyFill="1" applyBorder="1" applyAlignment="1">
      <alignment horizontal="center" vertical="center" wrapText="1"/>
    </xf>
    <xf numFmtId="164" fontId="9" fillId="0" borderId="2" xfId="0" applyNumberFormat="1" applyFont="1" applyFill="1" applyBorder="1" applyAlignment="1">
      <alignment horizontal="center"/>
    </xf>
    <xf numFmtId="165" fontId="14" fillId="0" borderId="2" xfId="0" applyNumberFormat="1" applyFont="1" applyFill="1" applyBorder="1" applyAlignment="1">
      <alignment horizontal="center"/>
    </xf>
    <xf numFmtId="0" fontId="13" fillId="3" borderId="2" xfId="0" applyFont="1" applyFill="1" applyBorder="1" applyAlignment="1">
      <alignment horizontal="center" vertical="center" wrapText="1"/>
    </xf>
    <xf numFmtId="0" fontId="9" fillId="0" borderId="0" xfId="7" applyFont="1" applyFill="1" applyBorder="1" applyAlignment="1">
      <alignment horizontal="left"/>
    </xf>
    <xf numFmtId="0" fontId="9" fillId="0" borderId="13" xfId="0" applyFont="1" applyBorder="1"/>
    <xf numFmtId="0" fontId="9" fillId="0" borderId="18" xfId="0" applyFont="1" applyBorder="1"/>
    <xf numFmtId="0" fontId="0" fillId="0" borderId="0" xfId="0" applyBorder="1"/>
    <xf numFmtId="0" fontId="19" fillId="0" borderId="0" xfId="0" applyFont="1" applyBorder="1"/>
    <xf numFmtId="0" fontId="23" fillId="0" borderId="0" xfId="0" applyFont="1" applyBorder="1"/>
    <xf numFmtId="0" fontId="34" fillId="0" borderId="0" xfId="0" applyFont="1" applyBorder="1"/>
    <xf numFmtId="0" fontId="16" fillId="0" borderId="19" xfId="0" applyFont="1" applyBorder="1"/>
    <xf numFmtId="0" fontId="0" fillId="0" borderId="8" xfId="0" applyBorder="1"/>
    <xf numFmtId="164" fontId="9" fillId="0" borderId="8" xfId="0" applyNumberFormat="1" applyFont="1" applyBorder="1"/>
    <xf numFmtId="164" fontId="9" fillId="0" borderId="15" xfId="0" applyNumberFormat="1" applyFont="1" applyBorder="1"/>
    <xf numFmtId="0" fontId="16" fillId="0" borderId="8" xfId="0" applyFont="1" applyBorder="1"/>
    <xf numFmtId="165" fontId="9" fillId="0" borderId="2" xfId="7" applyNumberFormat="1" applyFont="1" applyBorder="1" applyAlignment="1">
      <alignment horizontal="center"/>
    </xf>
    <xf numFmtId="166" fontId="9" fillId="0" borderId="2" xfId="7" applyNumberFormat="1" applyFont="1" applyBorder="1" applyAlignment="1">
      <alignment horizontal="center"/>
    </xf>
    <xf numFmtId="166" fontId="9" fillId="0" borderId="2" xfId="7" applyNumberFormat="1" applyFont="1" applyBorder="1" applyAlignment="1"/>
    <xf numFmtId="0" fontId="11" fillId="4" borderId="0" xfId="9" applyFont="1" applyFill="1"/>
    <xf numFmtId="0" fontId="0" fillId="4" borderId="17" xfId="0" applyFill="1" applyBorder="1"/>
    <xf numFmtId="0" fontId="0" fillId="4" borderId="21" xfId="0" applyFill="1" applyBorder="1" applyAlignment="1">
      <alignment horizontal="center"/>
    </xf>
    <xf numFmtId="0" fontId="13" fillId="4" borderId="2" xfId="0" applyFont="1" applyFill="1" applyBorder="1" applyAlignment="1">
      <alignment horizontal="center" vertical="center"/>
    </xf>
    <xf numFmtId="2" fontId="9" fillId="4" borderId="2" xfId="0" applyNumberFormat="1" applyFont="1" applyFill="1" applyBorder="1" applyAlignment="1">
      <alignment horizontal="center" vertical="center"/>
    </xf>
    <xf numFmtId="0" fontId="9" fillId="4" borderId="0" xfId="7" applyFont="1" applyFill="1" applyBorder="1" applyAlignment="1"/>
    <xf numFmtId="0" fontId="14" fillId="4" borderId="0" xfId="7" applyFont="1" applyFill="1" applyBorder="1" applyAlignment="1"/>
    <xf numFmtId="2" fontId="9" fillId="4" borderId="0" xfId="7" applyNumberFormat="1" applyFont="1" applyFill="1" applyBorder="1" applyAlignment="1"/>
    <xf numFmtId="2" fontId="14" fillId="4" borderId="0" xfId="7" applyNumberFormat="1" applyFont="1" applyFill="1" applyBorder="1" applyAlignment="1"/>
    <xf numFmtId="0" fontId="9" fillId="4" borderId="0" xfId="7" applyFont="1" applyFill="1" applyAlignment="1"/>
    <xf numFmtId="0" fontId="13" fillId="4" borderId="2" xfId="0" applyFont="1" applyFill="1" applyBorder="1" applyAlignment="1">
      <alignment horizontal="center" vertical="center" wrapText="1"/>
    </xf>
    <xf numFmtId="0" fontId="11" fillId="0" borderId="0" xfId="0" applyFont="1" applyBorder="1"/>
    <xf numFmtId="0" fontId="14" fillId="0" borderId="0" xfId="0" applyFont="1" applyAlignment="1">
      <alignment horizontal="center"/>
    </xf>
    <xf numFmtId="11" fontId="9" fillId="0" borderId="14" xfId="0" applyNumberFormat="1" applyFont="1" applyBorder="1" applyAlignment="1">
      <alignment horizontal="center"/>
    </xf>
    <xf numFmtId="165" fontId="9" fillId="0" borderId="15" xfId="0" applyNumberFormat="1" applyFont="1" applyBorder="1" applyAlignment="1">
      <alignment horizontal="center"/>
    </xf>
    <xf numFmtId="11" fontId="9" fillId="0" borderId="16" xfId="0" applyNumberFormat="1" applyFont="1" applyBorder="1" applyAlignment="1">
      <alignment horizontal="center"/>
    </xf>
    <xf numFmtId="165" fontId="9" fillId="0" borderId="18" xfId="0" applyNumberFormat="1" applyFont="1" applyBorder="1" applyAlignment="1">
      <alignment horizontal="center"/>
    </xf>
    <xf numFmtId="11" fontId="9" fillId="0" borderId="11" xfId="0" applyNumberFormat="1" applyFont="1" applyBorder="1" applyAlignment="1">
      <alignment horizontal="left"/>
    </xf>
    <xf numFmtId="0" fontId="9" fillId="0" borderId="13" xfId="0" applyFont="1" applyBorder="1" applyAlignment="1">
      <alignment horizontal="left"/>
    </xf>
    <xf numFmtId="0" fontId="9" fillId="0" borderId="12" xfId="0" applyFont="1" applyBorder="1" applyAlignment="1">
      <alignment horizontal="left"/>
    </xf>
    <xf numFmtId="0" fontId="14" fillId="0" borderId="0" xfId="7" applyFont="1" applyAlignment="1"/>
    <xf numFmtId="169" fontId="13" fillId="0" borderId="0" xfId="7" applyNumberFormat="1" applyFont="1" applyAlignment="1">
      <alignment horizontal="center"/>
    </xf>
    <xf numFmtId="11" fontId="9" fillId="0" borderId="2" xfId="0" applyNumberFormat="1" applyFont="1" applyFill="1" applyBorder="1" applyAlignment="1">
      <alignment horizontal="center"/>
    </xf>
    <xf numFmtId="0" fontId="13" fillId="0" borderId="2" xfId="0" applyFont="1" applyFill="1" applyBorder="1" applyAlignment="1">
      <alignment horizontal="center" vertical="center"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6" xfId="0" applyFont="1" applyBorder="1" applyAlignment="1">
      <alignment horizontal="center"/>
    </xf>
    <xf numFmtId="0" fontId="13" fillId="0" borderId="22" xfId="0" applyFont="1" applyFill="1" applyBorder="1" applyAlignment="1">
      <alignment horizontal="center" vertical="center" wrapText="1"/>
    </xf>
    <xf numFmtId="2" fontId="30" fillId="0" borderId="2" xfId="0" applyNumberFormat="1" applyFont="1" applyBorder="1" applyAlignment="1">
      <alignment horizontal="center" vertical="center" wrapText="1"/>
    </xf>
    <xf numFmtId="0" fontId="9" fillId="0" borderId="18" xfId="7" applyFont="1" applyBorder="1" applyAlignment="1">
      <alignment horizontal="center"/>
    </xf>
    <xf numFmtId="2" fontId="0" fillId="0" borderId="17" xfId="0" applyNumberFormat="1" applyBorder="1" applyAlignment="1">
      <alignment horizontal="center"/>
    </xf>
    <xf numFmtId="165" fontId="0" fillId="0" borderId="17" xfId="0" applyNumberFormat="1" applyBorder="1" applyAlignment="1">
      <alignment horizontal="center"/>
    </xf>
    <xf numFmtId="165" fontId="9" fillId="0" borderId="6" xfId="7" applyNumberFormat="1" applyFont="1" applyBorder="1" applyAlignment="1"/>
    <xf numFmtId="0" fontId="9" fillId="0" borderId="8" xfId="0" applyFont="1" applyBorder="1"/>
    <xf numFmtId="0" fontId="14" fillId="0" borderId="8" xfId="7" applyFont="1" applyBorder="1" applyAlignment="1"/>
    <xf numFmtId="0" fontId="9" fillId="0" borderId="0" xfId="0" applyFont="1" applyAlignment="1">
      <alignment wrapText="1"/>
    </xf>
    <xf numFmtId="0" fontId="13" fillId="8" borderId="2" xfId="0" applyFont="1" applyFill="1" applyBorder="1" applyAlignment="1">
      <alignment horizontal="center" vertical="center" wrapText="1"/>
    </xf>
    <xf numFmtId="0" fontId="13" fillId="0" borderId="23" xfId="0" applyFont="1" applyBorder="1" applyAlignment="1">
      <alignment horizontal="center"/>
    </xf>
    <xf numFmtId="0" fontId="14" fillId="0" borderId="23" xfId="0" applyFont="1" applyBorder="1" applyAlignment="1">
      <alignment horizontal="center"/>
    </xf>
    <xf numFmtId="165" fontId="30" fillId="0" borderId="2" xfId="7" applyNumberFormat="1" applyFont="1" applyBorder="1" applyAlignment="1">
      <alignment horizontal="center" vertical="center"/>
    </xf>
    <xf numFmtId="11" fontId="30" fillId="0" borderId="2" xfId="7" applyNumberFormat="1" applyFont="1" applyBorder="1" applyAlignment="1">
      <alignment horizontal="center" vertical="center"/>
    </xf>
    <xf numFmtId="0" fontId="9" fillId="4" borderId="0" xfId="0" applyFont="1" applyFill="1" applyAlignment="1">
      <alignment horizontal="center"/>
    </xf>
    <xf numFmtId="165" fontId="14" fillId="0" borderId="0" xfId="0" applyNumberFormat="1" applyFont="1" applyBorder="1" applyAlignment="1">
      <alignment horizontal="center"/>
    </xf>
    <xf numFmtId="0" fontId="2" fillId="0" borderId="0" xfId="0" applyFont="1" applyBorder="1"/>
    <xf numFmtId="0" fontId="2" fillId="0" borderId="0" xfId="0" applyFont="1" applyBorder="1" applyAlignment="1">
      <alignment horizontal="left"/>
    </xf>
    <xf numFmtId="0" fontId="41" fillId="0" borderId="0" xfId="0" applyFont="1" applyBorder="1"/>
    <xf numFmtId="169" fontId="9" fillId="0" borderId="0" xfId="0" applyNumberFormat="1" applyFont="1" applyBorder="1" applyAlignment="1">
      <alignment horizontal="center"/>
    </xf>
    <xf numFmtId="166" fontId="9" fillId="0" borderId="0" xfId="0" applyNumberFormat="1" applyFont="1" applyBorder="1" applyAlignment="1">
      <alignment horizontal="center"/>
    </xf>
    <xf numFmtId="0" fontId="41" fillId="0" borderId="0" xfId="0" applyFont="1" applyBorder="1" applyAlignment="1">
      <alignment horizontal="left"/>
    </xf>
    <xf numFmtId="0" fontId="0" fillId="0" borderId="0" xfId="0" applyFill="1"/>
    <xf numFmtId="0" fontId="13" fillId="0" borderId="14" xfId="0" applyFont="1" applyBorder="1"/>
    <xf numFmtId="0" fontId="43" fillId="0" borderId="0" xfId="0" applyFont="1"/>
    <xf numFmtId="0" fontId="24" fillId="0" borderId="0" xfId="0" applyFont="1"/>
    <xf numFmtId="0" fontId="9" fillId="0" borderId="0" xfId="12" applyFont="1"/>
    <xf numFmtId="0" fontId="13" fillId="0" borderId="0" xfId="9" applyFont="1"/>
    <xf numFmtId="172" fontId="9" fillId="0" borderId="0" xfId="7" applyNumberFormat="1" applyFont="1" applyAlignment="1">
      <alignment horizontal="right"/>
    </xf>
    <xf numFmtId="0" fontId="44" fillId="0" borderId="0" xfId="7" applyFont="1">
      <alignment vertical="top"/>
    </xf>
    <xf numFmtId="1" fontId="14" fillId="0" borderId="0" xfId="9" applyNumberFormat="1" applyFont="1" applyAlignment="1" applyProtection="1">
      <alignment horizontal="left"/>
      <protection locked="0"/>
    </xf>
    <xf numFmtId="0" fontId="15" fillId="0" borderId="0" xfId="9" applyFont="1" applyProtection="1">
      <protection locked="0"/>
    </xf>
    <xf numFmtId="0" fontId="14" fillId="0" borderId="0" xfId="9" applyFont="1" applyAlignment="1" applyProtection="1">
      <alignment horizontal="left"/>
      <protection locked="0"/>
    </xf>
    <xf numFmtId="14" fontId="14" fillId="0" borderId="0" xfId="9" applyNumberFormat="1" applyFont="1" applyAlignment="1" applyProtection="1">
      <alignment horizontal="left"/>
      <protection locked="0"/>
    </xf>
    <xf numFmtId="0" fontId="14" fillId="0" borderId="0" xfId="9" applyFont="1" applyAlignment="1">
      <alignment horizontal="left"/>
    </xf>
    <xf numFmtId="0" fontId="9" fillId="0" borderId="0" xfId="9" applyFont="1" applyProtection="1">
      <protection locked="0"/>
    </xf>
    <xf numFmtId="14" fontId="14" fillId="0" borderId="0" xfId="9" applyNumberFormat="1" applyFont="1" applyAlignment="1">
      <alignment horizontal="center"/>
    </xf>
    <xf numFmtId="0" fontId="9" fillId="0" borderId="0" xfId="7" applyFont="1" applyFill="1">
      <alignment vertical="top"/>
    </xf>
    <xf numFmtId="0" fontId="13" fillId="0" borderId="0" xfId="0" applyFont="1" applyBorder="1"/>
    <xf numFmtId="170" fontId="13" fillId="0" borderId="0" xfId="0" applyNumberFormat="1" applyFont="1" applyBorder="1"/>
    <xf numFmtId="164" fontId="0" fillId="0" borderId="17" xfId="0" applyNumberFormat="1" applyBorder="1" applyAlignment="1">
      <alignment horizontal="center"/>
    </xf>
    <xf numFmtId="167" fontId="0" fillId="0" borderId="17" xfId="0" applyNumberFormat="1" applyBorder="1" applyAlignment="1">
      <alignment horizontal="center"/>
    </xf>
    <xf numFmtId="173" fontId="30" fillId="0" borderId="2" xfId="7" applyNumberFormat="1" applyFont="1" applyFill="1" applyBorder="1" applyAlignment="1">
      <alignment horizontal="center" vertical="center"/>
    </xf>
    <xf numFmtId="0" fontId="16" fillId="0" borderId="0" xfId="7" applyFont="1" applyAlignment="1"/>
    <xf numFmtId="165" fontId="39" fillId="0" borderId="2" xfId="0" applyNumberFormat="1" applyFont="1" applyBorder="1" applyAlignment="1">
      <alignment horizontal="center"/>
    </xf>
    <xf numFmtId="166" fontId="14" fillId="0" borderId="2" xfId="0" applyNumberFormat="1" applyFont="1" applyFill="1" applyBorder="1" applyAlignment="1">
      <alignment horizontal="center"/>
    </xf>
    <xf numFmtId="169" fontId="39" fillId="0" borderId="2" xfId="0" applyNumberFormat="1" applyFont="1" applyBorder="1" applyAlignment="1">
      <alignment horizontal="center"/>
    </xf>
    <xf numFmtId="0" fontId="14" fillId="0" borderId="2" xfId="0" applyFont="1" applyFill="1" applyBorder="1" applyAlignment="1">
      <alignment horizontal="left"/>
    </xf>
    <xf numFmtId="0" fontId="14" fillId="0" borderId="2" xfId="0" applyFont="1" applyFill="1" applyBorder="1" applyAlignment="1">
      <alignment horizontal="center"/>
    </xf>
    <xf numFmtId="1" fontId="9" fillId="0" borderId="2" xfId="7" applyNumberFormat="1" applyFont="1" applyBorder="1" applyAlignment="1">
      <alignment horizontal="center"/>
    </xf>
    <xf numFmtId="0" fontId="13" fillId="0" borderId="0" xfId="9" applyFont="1" applyAlignment="1">
      <alignment horizontal="left"/>
    </xf>
    <xf numFmtId="0" fontId="13" fillId="0" borderId="0" xfId="7" applyFont="1" applyAlignment="1">
      <alignment horizontal="left" vertical="top"/>
    </xf>
    <xf numFmtId="0" fontId="19" fillId="0" borderId="14" xfId="0" applyFont="1" applyFill="1" applyBorder="1"/>
    <xf numFmtId="14" fontId="21" fillId="2" borderId="0" xfId="8" applyNumberFormat="1" applyFont="1" applyFill="1" applyAlignment="1">
      <alignment horizontal="center" vertical="center"/>
    </xf>
    <xf numFmtId="2" fontId="16" fillId="0" borderId="0" xfId="11" applyNumberFormat="1" applyFont="1" applyFill="1" applyAlignment="1">
      <alignment horizontal="left"/>
    </xf>
    <xf numFmtId="0" fontId="9" fillId="0" borderId="0" xfId="11" applyFont="1" applyFill="1"/>
    <xf numFmtId="0" fontId="2" fillId="0" borderId="0" xfId="10" applyFill="1"/>
    <xf numFmtId="0" fontId="16" fillId="0" borderId="0" xfId="9" applyFont="1" applyFill="1"/>
    <xf numFmtId="0" fontId="9" fillId="0" borderId="0" xfId="9" applyFont="1" applyFill="1"/>
    <xf numFmtId="172" fontId="9" fillId="0" borderId="0" xfId="7" applyNumberFormat="1" applyFont="1" applyFill="1" applyAlignment="1">
      <alignment horizontal="right"/>
    </xf>
    <xf numFmtId="2" fontId="9" fillId="0" borderId="0" xfId="11" applyNumberFormat="1" applyFont="1" applyFill="1"/>
    <xf numFmtId="2" fontId="9" fillId="0" borderId="0" xfId="10" applyNumberFormat="1" applyFont="1" applyFill="1"/>
    <xf numFmtId="0" fontId="13" fillId="0" borderId="0" xfId="9" applyNumberFormat="1" applyFont="1" applyFill="1"/>
    <xf numFmtId="0" fontId="9" fillId="0" borderId="0" xfId="9" applyNumberFormat="1" applyFont="1" applyFill="1"/>
    <xf numFmtId="0" fontId="13" fillId="0" borderId="0" xfId="9" applyNumberFormat="1" applyFont="1" applyFill="1" applyAlignment="1">
      <alignment horizontal="center"/>
    </xf>
    <xf numFmtId="49" fontId="9" fillId="0" borderId="0" xfId="9" applyNumberFormat="1" applyFont="1" applyFill="1" applyAlignment="1">
      <alignment horizontal="center"/>
    </xf>
    <xf numFmtId="49" fontId="14" fillId="0" borderId="0" xfId="9" applyNumberFormat="1" applyFont="1" applyFill="1" applyAlignment="1">
      <alignment horizontal="center"/>
    </xf>
    <xf numFmtId="49" fontId="14" fillId="0" borderId="0" xfId="9" applyNumberFormat="1" applyFont="1" applyFill="1" applyAlignment="1">
      <alignment horizontal="left"/>
    </xf>
    <xf numFmtId="49" fontId="9" fillId="0" borderId="0" xfId="9" applyNumberFormat="1" applyFont="1" applyFill="1" applyAlignment="1">
      <alignment horizontal="left"/>
    </xf>
    <xf numFmtId="0" fontId="9" fillId="0" borderId="0" xfId="10" applyFont="1" applyFill="1"/>
    <xf numFmtId="170" fontId="9" fillId="0" borderId="0" xfId="0" applyNumberFormat="1" applyFont="1" applyFill="1"/>
    <xf numFmtId="0" fontId="9" fillId="0" borderId="0" xfId="0" applyFont="1" applyFill="1" applyAlignment="1">
      <alignment horizontal="center" vertical="center"/>
    </xf>
    <xf numFmtId="0" fontId="17" fillId="0" borderId="0" xfId="7" applyFont="1" applyFill="1" applyAlignment="1"/>
    <xf numFmtId="2" fontId="14" fillId="0" borderId="2" xfId="0" applyNumberFormat="1" applyFont="1" applyFill="1" applyBorder="1" applyAlignment="1">
      <alignment horizontal="center"/>
    </xf>
    <xf numFmtId="0" fontId="21" fillId="2" borderId="0" xfId="8" applyFont="1" applyFill="1" applyAlignment="1">
      <alignment horizontal="left" vertical="center" wrapText="1"/>
    </xf>
    <xf numFmtId="0" fontId="9" fillId="0" borderId="0" xfId="0" applyFont="1"/>
    <xf numFmtId="0" fontId="1" fillId="0" borderId="0" xfId="7" applyFont="1">
      <alignment vertical="top"/>
    </xf>
    <xf numFmtId="0" fontId="1" fillId="0" borderId="2" xfId="0" applyFont="1" applyBorder="1" applyAlignment="1">
      <alignment horizontal="center" vertical="center"/>
    </xf>
    <xf numFmtId="0" fontId="7" fillId="2" borderId="0" xfId="8" applyFont="1" applyFill="1" applyAlignment="1">
      <alignment horizontal="center"/>
    </xf>
    <xf numFmtId="0" fontId="21" fillId="2" borderId="0" xfId="8" applyFont="1" applyFill="1" applyAlignment="1">
      <alignment wrapText="1"/>
    </xf>
    <xf numFmtId="0" fontId="0" fillId="0" borderId="0" xfId="0" applyAlignment="1">
      <alignment wrapText="1"/>
    </xf>
    <xf numFmtId="0" fontId="21" fillId="2" borderId="0" xfId="8" applyFont="1" applyFill="1" applyAlignment="1">
      <alignment vertical="center" wrapText="1"/>
    </xf>
    <xf numFmtId="0" fontId="0" fillId="0" borderId="0" xfId="0" applyAlignment="1">
      <alignment vertical="center"/>
    </xf>
    <xf numFmtId="0" fontId="0" fillId="0" borderId="0" xfId="0" applyAlignment="1">
      <alignment vertical="center" wrapText="1"/>
    </xf>
    <xf numFmtId="0" fontId="21" fillId="2" borderId="0" xfId="8" applyFont="1" applyFill="1" applyAlignment="1">
      <alignment horizontal="left" vertical="center" wrapText="1"/>
    </xf>
    <xf numFmtId="0" fontId="9" fillId="0" borderId="11" xfId="9" applyFont="1" applyBorder="1" applyAlignment="1"/>
    <xf numFmtId="0" fontId="0" fillId="0" borderId="13" xfId="0" applyBorder="1" applyAlignment="1"/>
    <xf numFmtId="0" fontId="0" fillId="0" borderId="16" xfId="0" applyBorder="1" applyAlignment="1"/>
    <xf numFmtId="0" fontId="0" fillId="0" borderId="18" xfId="0" applyBorder="1" applyAlignment="1"/>
    <xf numFmtId="0" fontId="9" fillId="0" borderId="0" xfId="7" applyFont="1" applyAlignment="1">
      <alignment wrapText="1"/>
    </xf>
    <xf numFmtId="0" fontId="9" fillId="0" borderId="0" xfId="7" applyFont="1" applyAlignment="1">
      <alignment vertical="center" wrapText="1"/>
    </xf>
    <xf numFmtId="0" fontId="9" fillId="0" borderId="0" xfId="7" applyNumberFormat="1" applyFont="1" applyAlignment="1">
      <alignment wrapText="1"/>
    </xf>
    <xf numFmtId="0" fontId="19" fillId="0" borderId="0" xfId="7" applyFont="1" applyFill="1" applyBorder="1" applyAlignment="1">
      <alignment horizontal="left" wrapText="1"/>
    </xf>
    <xf numFmtId="0" fontId="31" fillId="0" borderId="2" xfId="7" applyFont="1" applyBorder="1" applyAlignment="1">
      <alignment horizontal="center" vertical="center"/>
    </xf>
    <xf numFmtId="0" fontId="0" fillId="0" borderId="2" xfId="0" applyBorder="1" applyAlignment="1"/>
    <xf numFmtId="0" fontId="30" fillId="0" borderId="2" xfId="0" applyFont="1" applyBorder="1" applyAlignment="1">
      <alignment horizontal="center" vertical="center" wrapText="1"/>
    </xf>
    <xf numFmtId="0" fontId="32" fillId="0" borderId="0" xfId="7" applyFont="1" applyBorder="1" applyAlignment="1">
      <alignment horizontal="center" vertical="center" wrapText="1"/>
    </xf>
    <xf numFmtId="0" fontId="0" fillId="0" borderId="0" xfId="0"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center" vertical="top" wrapText="1"/>
    </xf>
    <xf numFmtId="0" fontId="9" fillId="0" borderId="21" xfId="9" applyFont="1" applyBorder="1" applyAlignment="1">
      <alignment horizontal="center"/>
    </xf>
    <xf numFmtId="0" fontId="41" fillId="0" borderId="21" xfId="0" applyFont="1" applyBorder="1" applyAlignment="1">
      <alignment horizontal="center"/>
    </xf>
    <xf numFmtId="0" fontId="9" fillId="0" borderId="0" xfId="0" applyFont="1" applyAlignment="1">
      <alignment wrapText="1"/>
    </xf>
    <xf numFmtId="0" fontId="41" fillId="0" borderId="0" xfId="0" applyFont="1" applyAlignment="1"/>
    <xf numFmtId="0" fontId="9" fillId="0" borderId="0" xfId="0" applyFont="1"/>
    <xf numFmtId="0" fontId="1" fillId="0" borderId="0" xfId="0" applyFont="1"/>
    <xf numFmtId="0" fontId="9" fillId="0" borderId="0" xfId="0" applyFont="1" applyFill="1" applyAlignment="1">
      <alignment wrapText="1"/>
    </xf>
    <xf numFmtId="0" fontId="9" fillId="3" borderId="21" xfId="7" applyFont="1" applyFill="1" applyBorder="1" applyAlignment="1">
      <alignment horizontal="center"/>
    </xf>
    <xf numFmtId="0" fontId="9" fillId="3" borderId="22" xfId="7" applyFont="1" applyFill="1" applyBorder="1" applyAlignment="1">
      <alignment horizontal="center"/>
    </xf>
    <xf numFmtId="0" fontId="16" fillId="3" borderId="17" xfId="0" applyFont="1" applyFill="1" applyBorder="1" applyAlignment="1">
      <alignment horizontal="center"/>
    </xf>
    <xf numFmtId="0" fontId="16" fillId="0" borderId="17" xfId="0" applyFont="1" applyBorder="1" applyAlignment="1">
      <alignment horizontal="center"/>
    </xf>
    <xf numFmtId="0" fontId="9" fillId="8" borderId="21" xfId="9" applyFont="1" applyFill="1" applyBorder="1" applyAlignment="1">
      <alignment horizontal="center"/>
    </xf>
    <xf numFmtId="0" fontId="41" fillId="8" borderId="21" xfId="0" applyFont="1" applyFill="1" applyBorder="1" applyAlignment="1">
      <alignment horizontal="center"/>
    </xf>
    <xf numFmtId="0" fontId="9" fillId="9" borderId="21" xfId="9" applyFont="1" applyFill="1" applyBorder="1" applyAlignment="1">
      <alignment horizontal="center"/>
    </xf>
    <xf numFmtId="0" fontId="41" fillId="9" borderId="21" xfId="0" applyFont="1" applyFill="1" applyBorder="1" applyAlignment="1">
      <alignment horizontal="center"/>
    </xf>
    <xf numFmtId="0" fontId="9" fillId="10" borderId="21" xfId="9" applyFont="1" applyFill="1" applyBorder="1" applyAlignment="1">
      <alignment horizontal="center"/>
    </xf>
    <xf numFmtId="0" fontId="41" fillId="10" borderId="21" xfId="0" applyFont="1" applyFill="1" applyBorder="1" applyAlignment="1">
      <alignment horizontal="center"/>
    </xf>
    <xf numFmtId="0" fontId="9" fillId="7" borderId="2" xfId="9" applyFont="1" applyFill="1" applyBorder="1" applyAlignment="1">
      <alignment horizontal="center"/>
    </xf>
    <xf numFmtId="0" fontId="0" fillId="0" borderId="2" xfId="0" applyBorder="1" applyAlignment="1">
      <alignment horizontal="center"/>
    </xf>
    <xf numFmtId="0" fontId="16" fillId="0" borderId="17" xfId="9" applyFont="1" applyBorder="1" applyAlignment="1">
      <alignment horizontal="center"/>
    </xf>
    <xf numFmtId="0" fontId="0" fillId="0" borderId="17" xfId="0" applyBorder="1" applyAlignment="1">
      <alignment horizontal="center"/>
    </xf>
    <xf numFmtId="0" fontId="0" fillId="0" borderId="17" xfId="0" applyBorder="1"/>
    <xf numFmtId="0" fontId="9" fillId="7" borderId="21" xfId="9" applyFont="1" applyFill="1" applyBorder="1" applyAlignment="1">
      <alignment horizontal="center"/>
    </xf>
    <xf numFmtId="0" fontId="41" fillId="7" borderId="21" xfId="0" applyFont="1" applyFill="1" applyBorder="1" applyAlignment="1">
      <alignment horizontal="center"/>
    </xf>
    <xf numFmtId="0" fontId="0" fillId="0" borderId="21" xfId="0" applyBorder="1" applyAlignment="1">
      <alignment horizontal="center"/>
    </xf>
    <xf numFmtId="11" fontId="13" fillId="0" borderId="12" xfId="0" applyNumberFormat="1" applyFont="1" applyBorder="1" applyAlignment="1">
      <alignment horizontal="center"/>
    </xf>
    <xf numFmtId="0" fontId="0" fillId="0" borderId="12" xfId="0" applyBorder="1" applyAlignment="1">
      <alignment horizontal="center"/>
    </xf>
    <xf numFmtId="0" fontId="0" fillId="0" borderId="12" xfId="0" applyBorder="1" applyAlignment="1"/>
    <xf numFmtId="0" fontId="13" fillId="0" borderId="2" xfId="0" applyFont="1" applyBorder="1" applyAlignment="1">
      <alignment horizontal="center"/>
    </xf>
    <xf numFmtId="0" fontId="42" fillId="0" borderId="2" xfId="0" applyFont="1" applyBorder="1" applyAlignment="1">
      <alignment horizontal="center"/>
    </xf>
    <xf numFmtId="11" fontId="13" fillId="3" borderId="0" xfId="0" applyNumberFormat="1" applyFont="1" applyFill="1" applyBorder="1" applyAlignment="1">
      <alignment horizontal="center"/>
    </xf>
    <xf numFmtId="0" fontId="0" fillId="3" borderId="0" xfId="0" applyFill="1" applyAlignment="1">
      <alignment horizontal="center"/>
    </xf>
    <xf numFmtId="0" fontId="0" fillId="3" borderId="0" xfId="0" applyFill="1" applyAlignment="1"/>
    <xf numFmtId="0" fontId="13" fillId="0" borderId="16" xfId="0" applyFont="1" applyBorder="1" applyAlignment="1">
      <alignment horizontal="center"/>
    </xf>
    <xf numFmtId="0" fontId="42" fillId="0" borderId="17" xfId="0" applyFont="1" applyBorder="1" applyAlignment="1">
      <alignment horizontal="center"/>
    </xf>
    <xf numFmtId="0" fontId="13" fillId="0" borderId="17" xfId="0" applyFont="1" applyBorder="1" applyAlignment="1">
      <alignment horizontal="center"/>
    </xf>
    <xf numFmtId="0" fontId="0" fillId="0" borderId="0" xfId="0" applyAlignment="1"/>
  </cellXfs>
  <cellStyles count="14">
    <cellStyle name="Comma0" xfId="1"/>
    <cellStyle name="Currency0" xfId="2"/>
    <cellStyle name="Date" xfId="3"/>
    <cellStyle name="Fixed" xfId="4"/>
    <cellStyle name="Heading 1" xfId="5" builtinId="16" customBuiltin="1"/>
    <cellStyle name="Heading 2" xfId="6" builtinId="17" customBuiltin="1"/>
    <cellStyle name="Normal" xfId="0" builtinId="0"/>
    <cellStyle name="Normal_2HCAL001-01 Master Spreadsheet Format" xfId="7"/>
    <cellStyle name="Normal_2HCAL001-1 Master Spreadsheet Format" xfId="8"/>
    <cellStyle name="Normal_2HCAL003-1 ANL and DAT File Generator" xfId="9"/>
    <cellStyle name="Normal_3411-RES-0001-1 Jumper curvature under extreme offset and current" xfId="10"/>
    <cellStyle name="Normal_Air Can Calculator" xfId="11"/>
    <cellStyle name="Normal_Sheet1" xfId="12"/>
    <cellStyle name="Total" xfId="13" builtinId="25" customBuiltin="1"/>
  </cellStyles>
  <dxfs count="3">
    <dxf>
      <font>
        <b/>
        <i val="0"/>
        <condense val="0"/>
        <extend val="0"/>
        <color indexed="10"/>
      </font>
    </dxf>
    <dxf>
      <font>
        <b/>
        <i val="0"/>
        <condense val="0"/>
        <extend val="0"/>
        <color indexed="10"/>
      </font>
    </dxf>
    <dxf>
      <font>
        <b/>
        <i val="0"/>
        <condense val="0"/>
        <extend val="0"/>
        <color indexed="1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worksheet" Target="worksheets/sheet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4.xml"/><Relationship Id="rId12" Type="http://schemas.openxmlformats.org/officeDocument/2006/relationships/worksheet" Target="worksheets/sheet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hartsheet" Target="chartsheets/sheet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hartsheet" Target="chartsheets/sheet8.xml"/><Relationship Id="rId5" Type="http://schemas.openxmlformats.org/officeDocument/2006/relationships/chartsheet" Target="chartsheets/sheet2.xml"/><Relationship Id="rId15" Type="http://schemas.openxmlformats.org/officeDocument/2006/relationships/worksheet" Target="worksheets/sheet7.xml"/><Relationship Id="rId10" Type="http://schemas.openxmlformats.org/officeDocument/2006/relationships/chartsheet" Target="chartsheets/sheet7.xml"/><Relationship Id="rId19"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chartsheet" Target="chartsheets/sheet6.xml"/><Relationship Id="rId14"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
LOG-LOG SCALE
Graph Subtitle</a:t>
            </a:r>
          </a:p>
        </c:rich>
      </c:tx>
      <c:layout>
        <c:manualLayout>
          <c:xMode val="edge"/>
          <c:yMode val="edge"/>
          <c:x val="0.37346710129602279"/>
          <c:y val="1.8003279769474165E-2"/>
        </c:manualLayout>
      </c:layout>
      <c:overlay val="0"/>
      <c:spPr>
        <a:noFill/>
        <a:ln w="25400">
          <a:noFill/>
        </a:ln>
      </c:spPr>
    </c:title>
    <c:autoTitleDeleted val="0"/>
    <c:plotArea>
      <c:layout>
        <c:manualLayout>
          <c:layoutTarget val="inner"/>
          <c:xMode val="edge"/>
          <c:yMode val="edge"/>
          <c:x val="9.6989966555183951E-2"/>
          <c:y val="0.15875613747954173"/>
          <c:w val="0.85395763656633217"/>
          <c:h val="0.66939443535188214"/>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Data'!$N$14:$N$19</c:f>
              <c:numCache>
                <c:formatCode>0.00E+00</c:formatCode>
                <c:ptCount val="6"/>
                <c:pt idx="0">
                  <c:v>2728.9777828080482</c:v>
                </c:pt>
                <c:pt idx="1">
                  <c:v>#N/A</c:v>
                </c:pt>
                <c:pt idx="2">
                  <c:v>#N/A</c:v>
                </c:pt>
                <c:pt idx="3">
                  <c:v>#N/A</c:v>
                </c:pt>
                <c:pt idx="4">
                  <c:v>#N/A</c:v>
                </c:pt>
                <c:pt idx="5">
                  <c:v>341122222851.00604</c:v>
                </c:pt>
              </c:numCache>
            </c:numRef>
          </c:xVal>
          <c:yVal>
            <c:numRef>
              <c:f>'Plot Data'!$O$14:$O$19</c:f>
              <c:numCache>
                <c:formatCode>0.0</c:formatCode>
                <c:ptCount val="6"/>
                <c:pt idx="0">
                  <c:v>1000</c:v>
                </c:pt>
                <c:pt idx="1">
                  <c:v>#N/A</c:v>
                </c:pt>
                <c:pt idx="2">
                  <c:v>#N/A</c:v>
                </c:pt>
                <c:pt idx="3">
                  <c:v>#N/A</c:v>
                </c:pt>
                <c:pt idx="4">
                  <c:v>#N/A</c:v>
                </c:pt>
                <c:pt idx="5">
                  <c:v>2</c:v>
                </c:pt>
              </c:numCache>
            </c:numRef>
          </c:yVal>
          <c:smooth val="0"/>
        </c:ser>
        <c:dLbls>
          <c:showLegendKey val="0"/>
          <c:showVal val="0"/>
          <c:showCatName val="0"/>
          <c:showSerName val="0"/>
          <c:showPercent val="0"/>
          <c:showBubbleSize val="0"/>
        </c:dLbls>
        <c:axId val="-847662960"/>
        <c:axId val="-804784592"/>
      </c:scatterChart>
      <c:valAx>
        <c:axId val="-847662960"/>
        <c:scaling>
          <c:logBase val="10"/>
          <c:orientation val="minMax"/>
          <c:max val="100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7268669107815464"/>
              <c:y val="0.88707042941002689"/>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84592"/>
        <c:crossesAt val="1.0000000000000001E-32"/>
        <c:crossBetween val="midCat"/>
      </c:valAx>
      <c:valAx>
        <c:axId val="-804784592"/>
        <c:scaling>
          <c:logBase val="10"/>
          <c:orientation val="minMax"/>
          <c:min val="1"/>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30932901739647961"/>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47662960"/>
        <c:crossesAt val="1.0000000000000001E-32"/>
        <c:crossBetween val="midCat"/>
      </c:valAx>
      <c:spPr>
        <a:noFill/>
        <a:ln w="12700">
          <a:solidFill>
            <a:srgbClr val="000000"/>
          </a:solidFill>
          <a:prstDash val="solid"/>
        </a:ln>
      </c:spPr>
    </c:plotArea>
    <c:legend>
      <c:legendPos val="b"/>
      <c:layout>
        <c:manualLayout>
          <c:xMode val="edge"/>
          <c:yMode val="edge"/>
          <c:x val="0.36566334868518796"/>
          <c:y val="0.94271689937615877"/>
          <c:w val="0.43143815125218116"/>
          <c:h val="5.2373208650713154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
LOG-LOG SCALE
Graph Subtitle</a:t>
            </a:r>
          </a:p>
        </c:rich>
      </c:tx>
      <c:layout>
        <c:manualLayout>
          <c:xMode val="edge"/>
          <c:yMode val="edge"/>
          <c:x val="0.37346710129602279"/>
          <c:y val="1.8003279769474165E-2"/>
        </c:manualLayout>
      </c:layout>
      <c:overlay val="0"/>
      <c:spPr>
        <a:noFill/>
        <a:ln w="25400">
          <a:noFill/>
        </a:ln>
      </c:spPr>
    </c:title>
    <c:autoTitleDeleted val="0"/>
    <c:plotArea>
      <c:layout>
        <c:manualLayout>
          <c:layoutTarget val="inner"/>
          <c:xMode val="edge"/>
          <c:yMode val="edge"/>
          <c:x val="9.8104793756967665E-2"/>
          <c:y val="0.15711947626841244"/>
          <c:w val="0.85395763656633217"/>
          <c:h val="0.6317512274959084"/>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Data'!$N$14:$N$19</c:f>
              <c:numCache>
                <c:formatCode>0.00E+00</c:formatCode>
                <c:ptCount val="6"/>
                <c:pt idx="0">
                  <c:v>2728.9777828080482</c:v>
                </c:pt>
                <c:pt idx="1">
                  <c:v>#N/A</c:v>
                </c:pt>
                <c:pt idx="2">
                  <c:v>#N/A</c:v>
                </c:pt>
                <c:pt idx="3">
                  <c:v>#N/A</c:v>
                </c:pt>
                <c:pt idx="4">
                  <c:v>#N/A</c:v>
                </c:pt>
                <c:pt idx="5">
                  <c:v>341122222851.00604</c:v>
                </c:pt>
              </c:numCache>
            </c:numRef>
          </c:xVal>
          <c:yVal>
            <c:numRef>
              <c:f>'Plot Data'!$O$14:$O$19</c:f>
              <c:numCache>
                <c:formatCode>0.0</c:formatCode>
                <c:ptCount val="6"/>
                <c:pt idx="0">
                  <c:v>1000</c:v>
                </c:pt>
                <c:pt idx="1">
                  <c:v>#N/A</c:v>
                </c:pt>
                <c:pt idx="2">
                  <c:v>#N/A</c:v>
                </c:pt>
                <c:pt idx="3">
                  <c:v>#N/A</c:v>
                </c:pt>
                <c:pt idx="4">
                  <c:v>#N/A</c:v>
                </c:pt>
                <c:pt idx="5">
                  <c:v>2</c:v>
                </c:pt>
              </c:numCache>
            </c:numRef>
          </c:yVal>
          <c:smooth val="0"/>
        </c:ser>
        <c:ser>
          <c:idx val="0"/>
          <c:order val="1"/>
          <c:tx>
            <c:strRef>
              <c:f>'Plot Data'!$C$13</c:f>
              <c:strCache>
                <c:ptCount val="1"/>
                <c:pt idx="0">
                  <c:v>DNV'11 B1 Free Corrosion Without Fatigue Limit</c:v>
                </c:pt>
              </c:strCache>
            </c:strRef>
          </c:tx>
          <c:spPr>
            <a:ln w="12700">
              <a:solidFill>
                <a:srgbClr val="0000FF"/>
              </a:solidFill>
              <a:prstDash val="lgDash"/>
            </a:ln>
          </c:spPr>
          <c:marker>
            <c:symbol val="square"/>
            <c:size val="5"/>
            <c:spPr>
              <a:noFill/>
              <a:ln>
                <a:solidFill>
                  <a:srgbClr val="0000FF"/>
                </a:solidFill>
                <a:prstDash val="solid"/>
              </a:ln>
            </c:spPr>
          </c:marker>
          <c:xVal>
            <c:strRef>
              <c:f>'Plot Data'!$B$14:$B$19</c:f>
              <c:strCache>
                <c:ptCount val="6"/>
                <c:pt idx="0">
                  <c:v>2.73E+03</c:v>
                </c:pt>
                <c:pt idx="1">
                  <c:v>#N/A</c:v>
                </c:pt>
                <c:pt idx="2">
                  <c:v>#N/A</c:v>
                </c:pt>
                <c:pt idx="3">
                  <c:v>#N/A</c:v>
                </c:pt>
                <c:pt idx="4">
                  <c:v>-</c:v>
                </c:pt>
                <c:pt idx="5">
                  <c:v>3.41E+11</c:v>
                </c:pt>
              </c:strCache>
            </c:strRef>
          </c:xVal>
          <c:yVal>
            <c:numRef>
              <c:f>'Plot Data'!$C$14:$C$19</c:f>
              <c:numCache>
                <c:formatCode>0.0</c:formatCode>
                <c:ptCount val="6"/>
                <c:pt idx="0">
                  <c:v>1000</c:v>
                </c:pt>
                <c:pt idx="1">
                  <c:v>#N/A</c:v>
                </c:pt>
                <c:pt idx="2">
                  <c:v>#N/A</c:v>
                </c:pt>
                <c:pt idx="3">
                  <c:v>#N/A</c:v>
                </c:pt>
                <c:pt idx="4">
                  <c:v>0</c:v>
                </c:pt>
                <c:pt idx="5">
                  <c:v>2</c:v>
                </c:pt>
              </c:numCache>
            </c:numRef>
          </c:yVal>
          <c:smooth val="0"/>
        </c:ser>
        <c:dLbls>
          <c:showLegendKey val="0"/>
          <c:showVal val="0"/>
          <c:showCatName val="0"/>
          <c:showSerName val="0"/>
          <c:showPercent val="0"/>
          <c:showBubbleSize val="0"/>
        </c:dLbls>
        <c:axId val="-804794928"/>
        <c:axId val="-804786768"/>
      </c:scatterChart>
      <c:valAx>
        <c:axId val="-804794928"/>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7380157946405427"/>
              <c:y val="0.84779043728832426"/>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86768"/>
        <c:crossesAt val="1.0000000000000001E-32"/>
        <c:crossBetween val="midCat"/>
      </c:valAx>
      <c:valAx>
        <c:axId val="-804786768"/>
        <c:scaling>
          <c:logBase val="10"/>
          <c:orientation val="minMax"/>
          <c:min val="1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28968910696929606"/>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94928"/>
        <c:crossesAt val="1.0000000000000001E-32"/>
        <c:crossBetween val="midCat"/>
      </c:valAx>
      <c:spPr>
        <a:noFill/>
        <a:ln w="12700">
          <a:solidFill>
            <a:srgbClr val="000000"/>
          </a:solidFill>
          <a:prstDash val="solid"/>
        </a:ln>
      </c:spPr>
    </c:plotArea>
    <c:legend>
      <c:legendPos val="b"/>
      <c:layout>
        <c:manualLayout>
          <c:xMode val="edge"/>
          <c:yMode val="edge"/>
          <c:x val="0.19955406795016328"/>
          <c:y val="0.90507370917950103"/>
          <c:w val="0.72686737687200864"/>
          <c:h val="8.0196443633779091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CURVES
LOG-LOG SCALE
Input Curve vs Curves Selected on the Right Panel</a:t>
            </a:r>
          </a:p>
        </c:rich>
      </c:tx>
      <c:layout>
        <c:manualLayout>
          <c:xMode val="edge"/>
          <c:yMode val="edge"/>
          <c:x val="0.15427299117653842"/>
          <c:y val="1.631323689486517E-2"/>
        </c:manualLayout>
      </c:layout>
      <c:overlay val="0"/>
      <c:spPr>
        <a:noFill/>
        <a:ln w="25400">
          <a:noFill/>
        </a:ln>
      </c:spPr>
    </c:title>
    <c:autoTitleDeleted val="0"/>
    <c:plotArea>
      <c:layout>
        <c:manualLayout>
          <c:layoutTarget val="inner"/>
          <c:xMode val="edge"/>
          <c:yMode val="edge"/>
          <c:x val="9.6989966555183951E-2"/>
          <c:y val="0.15875613747954173"/>
          <c:w val="0.85395763656633217"/>
          <c:h val="0.66939443535188214"/>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Data'!$N$14:$N$19</c:f>
              <c:numCache>
                <c:formatCode>0.00E+00</c:formatCode>
                <c:ptCount val="6"/>
                <c:pt idx="0">
                  <c:v>2728.9777828080482</c:v>
                </c:pt>
                <c:pt idx="1">
                  <c:v>#N/A</c:v>
                </c:pt>
                <c:pt idx="2">
                  <c:v>#N/A</c:v>
                </c:pt>
                <c:pt idx="3">
                  <c:v>#N/A</c:v>
                </c:pt>
                <c:pt idx="4">
                  <c:v>#N/A</c:v>
                </c:pt>
                <c:pt idx="5">
                  <c:v>341122222851.00604</c:v>
                </c:pt>
              </c:numCache>
            </c:numRef>
          </c:xVal>
          <c:yVal>
            <c:numRef>
              <c:f>'Plot Data'!$O$14:$O$19</c:f>
              <c:numCache>
                <c:formatCode>0.0</c:formatCode>
                <c:ptCount val="6"/>
                <c:pt idx="0">
                  <c:v>1000</c:v>
                </c:pt>
                <c:pt idx="1">
                  <c:v>#N/A</c:v>
                </c:pt>
                <c:pt idx="2">
                  <c:v>#N/A</c:v>
                </c:pt>
                <c:pt idx="3">
                  <c:v>#N/A</c:v>
                </c:pt>
                <c:pt idx="4">
                  <c:v>#N/A</c:v>
                </c:pt>
                <c:pt idx="5">
                  <c:v>2</c:v>
                </c:pt>
              </c:numCache>
            </c:numRef>
          </c:yVal>
          <c:smooth val="0"/>
        </c:ser>
        <c:ser>
          <c:idx val="0"/>
          <c:order val="1"/>
          <c:tx>
            <c:strRef>
              <c:f>'Plot Data'!$Q$13</c:f>
              <c:strCache>
                <c:ptCount val="1"/>
                <c:pt idx="0">
                  <c:v>DNV'05/'08/10/11 B1 Seawater CP</c:v>
                </c:pt>
              </c:strCache>
            </c:strRef>
          </c:tx>
          <c:spPr>
            <a:ln w="12700">
              <a:solidFill>
                <a:srgbClr val="0000FF"/>
              </a:solidFill>
              <a:prstDash val="solid"/>
            </a:ln>
          </c:spPr>
          <c:marker>
            <c:symbol val="square"/>
            <c:size val="5"/>
            <c:spPr>
              <a:noFill/>
              <a:ln>
                <a:solidFill>
                  <a:srgbClr val="0000FF"/>
                </a:solidFill>
                <a:prstDash val="solid"/>
              </a:ln>
            </c:spPr>
          </c:marker>
          <c:xVal>
            <c:numRef>
              <c:f>'Plot Data'!$Q$14:$Q$19</c:f>
              <c:numCache>
                <c:formatCode>0.00E+00</c:formatCode>
                <c:ptCount val="6"/>
                <c:pt idx="0">
                  <c:v>826.03794957717946</c:v>
                </c:pt>
                <c:pt idx="1">
                  <c:v>1000000</c:v>
                </c:pt>
                <c:pt idx="2">
                  <c:v>#N/A</c:v>
                </c:pt>
                <c:pt idx="3">
                  <c:v>#N/A</c:v>
                </c:pt>
                <c:pt idx="4">
                  <c:v>10000000</c:v>
                </c:pt>
                <c:pt idx="5">
                  <c:v>10000000000</c:v>
                </c:pt>
              </c:numCache>
            </c:numRef>
          </c:xVal>
          <c:yVal>
            <c:numRef>
              <c:f>'Plot Data'!$R$14:$R$19</c:f>
              <c:numCache>
                <c:formatCode>0.0</c:formatCode>
                <c:ptCount val="6"/>
                <c:pt idx="0">
                  <c:v>1000</c:v>
                </c:pt>
                <c:pt idx="1">
                  <c:v>169.51182515314019</c:v>
                </c:pt>
                <c:pt idx="2">
                  <c:v>#N/A</c:v>
                </c:pt>
                <c:pt idx="3">
                  <c:v>#N/A</c:v>
                </c:pt>
                <c:pt idx="4">
                  <c:v>106.97</c:v>
                </c:pt>
                <c:pt idx="5">
                  <c:v>106.97</c:v>
                </c:pt>
              </c:numCache>
            </c:numRef>
          </c:yVal>
          <c:smooth val="0"/>
        </c:ser>
        <c:ser>
          <c:idx val="2"/>
          <c:order val="2"/>
          <c:tx>
            <c:strRef>
              <c:f>'Plot Data'!$T$13</c:f>
              <c:strCache>
                <c:ptCount val="1"/>
                <c:pt idx="0">
                  <c:v>DNV'05/'08/10/11 C In Air</c:v>
                </c:pt>
              </c:strCache>
            </c:strRef>
          </c:tx>
          <c:spPr>
            <a:ln w="12700">
              <a:solidFill>
                <a:srgbClr val="008000"/>
              </a:solidFill>
              <a:prstDash val="solid"/>
            </a:ln>
          </c:spPr>
          <c:marker>
            <c:symbol val="triangle"/>
            <c:size val="5"/>
            <c:spPr>
              <a:noFill/>
              <a:ln>
                <a:solidFill>
                  <a:srgbClr val="339966"/>
                </a:solidFill>
                <a:prstDash val="solid"/>
              </a:ln>
            </c:spPr>
          </c:marker>
          <c:xVal>
            <c:numRef>
              <c:f>'Plot Data'!$T$14:$T$19</c:f>
              <c:numCache>
                <c:formatCode>0.00E+00</c:formatCode>
                <c:ptCount val="6"/>
                <c:pt idx="0">
                  <c:v>3908.4089579240417</c:v>
                </c:pt>
                <c:pt idx="1">
                  <c:v>10000000</c:v>
                </c:pt>
                <c:pt idx="2">
                  <c:v>#N/A</c:v>
                </c:pt>
                <c:pt idx="3">
                  <c:v>#N/A</c:v>
                </c:pt>
                <c:pt idx="4">
                  <c:v>10000000</c:v>
                </c:pt>
                <c:pt idx="5">
                  <c:v>10000000000</c:v>
                </c:pt>
              </c:numCache>
            </c:numRef>
          </c:xVal>
          <c:yVal>
            <c:numRef>
              <c:f>'Plot Data'!$U$14:$U$19</c:f>
              <c:numCache>
                <c:formatCode>0.0</c:formatCode>
                <c:ptCount val="6"/>
                <c:pt idx="0">
                  <c:v>1000</c:v>
                </c:pt>
                <c:pt idx="1">
                  <c:v>73.11390834834188</c:v>
                </c:pt>
                <c:pt idx="2">
                  <c:v>#N/A</c:v>
                </c:pt>
                <c:pt idx="3">
                  <c:v>#N/A</c:v>
                </c:pt>
                <c:pt idx="4">
                  <c:v>73.099999999999994</c:v>
                </c:pt>
                <c:pt idx="5">
                  <c:v>73.099999999999994</c:v>
                </c:pt>
              </c:numCache>
            </c:numRef>
          </c:yVal>
          <c:smooth val="0"/>
        </c:ser>
        <c:ser>
          <c:idx val="3"/>
          <c:order val="3"/>
          <c:tx>
            <c:strRef>
              <c:f>'Plot Data'!$W$13</c:f>
              <c:strCache>
                <c:ptCount val="1"/>
                <c:pt idx="0">
                  <c:v>DNV'05/'08/10/11 C Seawater CP</c:v>
                </c:pt>
              </c:strCache>
            </c:strRef>
          </c:tx>
          <c:spPr>
            <a:ln w="12700">
              <a:solidFill>
                <a:srgbClr val="FFCC99"/>
              </a:solidFill>
              <a:prstDash val="solid"/>
            </a:ln>
          </c:spPr>
          <c:marker>
            <c:symbol val="x"/>
            <c:size val="5"/>
            <c:spPr>
              <a:noFill/>
              <a:ln>
                <a:solidFill>
                  <a:srgbClr val="FFCC99"/>
                </a:solidFill>
                <a:prstDash val="solid"/>
              </a:ln>
            </c:spPr>
          </c:marker>
          <c:xVal>
            <c:numRef>
              <c:f>'Plot Data'!$W$14:$W$19</c:f>
              <c:numCache>
                <c:formatCode>0.00E+00</c:formatCode>
                <c:ptCount val="6"/>
                <c:pt idx="0">
                  <c:v>1555.965631605078</c:v>
                </c:pt>
                <c:pt idx="1">
                  <c:v>1000000</c:v>
                </c:pt>
                <c:pt idx="2">
                  <c:v>#N/A</c:v>
                </c:pt>
                <c:pt idx="3">
                  <c:v>#N/A</c:v>
                </c:pt>
                <c:pt idx="4">
                  <c:v>10000000</c:v>
                </c:pt>
                <c:pt idx="5">
                  <c:v>10000000000</c:v>
                </c:pt>
              </c:numCache>
            </c:numRef>
          </c:xVal>
          <c:yVal>
            <c:numRef>
              <c:f>'Plot Data'!$X$14:$X$19</c:f>
              <c:numCache>
                <c:formatCode>0.0</c:formatCode>
                <c:ptCount val="6"/>
                <c:pt idx="0">
                  <c:v>1000</c:v>
                </c:pt>
                <c:pt idx="1">
                  <c:v>115.8777356155128</c:v>
                </c:pt>
                <c:pt idx="2">
                  <c:v>#N/A</c:v>
                </c:pt>
                <c:pt idx="3">
                  <c:v>#N/A</c:v>
                </c:pt>
                <c:pt idx="4">
                  <c:v>73.099999999999994</c:v>
                </c:pt>
                <c:pt idx="5">
                  <c:v>73.099999999999994</c:v>
                </c:pt>
              </c:numCache>
            </c:numRef>
          </c:yVal>
          <c:smooth val="0"/>
        </c:ser>
        <c:dLbls>
          <c:showLegendKey val="0"/>
          <c:showVal val="0"/>
          <c:showCatName val="0"/>
          <c:showSerName val="0"/>
          <c:showPercent val="0"/>
          <c:showBubbleSize val="0"/>
        </c:dLbls>
        <c:axId val="-804791120"/>
        <c:axId val="-804792208"/>
      </c:scatterChart>
      <c:valAx>
        <c:axId val="-804791120"/>
        <c:scaling>
          <c:logBase val="10"/>
          <c:orientation val="minMax"/>
          <c:max val="10000000000000"/>
          <c:min val="10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7268673927089305"/>
              <c:y val="0.88707038820608519"/>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92208"/>
        <c:crossesAt val="1.0000000000000001E-32"/>
        <c:crossBetween val="midCat"/>
      </c:valAx>
      <c:valAx>
        <c:axId val="-804792208"/>
        <c:scaling>
          <c:logBase val="10"/>
          <c:orientation val="minMax"/>
          <c:min val="1"/>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30932888452305607"/>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91120"/>
        <c:crossesAt val="1.0000000000000001E-32"/>
        <c:crossBetween val="midCat"/>
      </c:valAx>
      <c:spPr>
        <a:noFill/>
        <a:ln w="12700">
          <a:solidFill>
            <a:srgbClr val="000000"/>
          </a:solidFill>
          <a:prstDash val="solid"/>
        </a:ln>
      </c:spPr>
    </c:plotArea>
    <c:legend>
      <c:legendPos val="r"/>
      <c:layout>
        <c:manualLayout>
          <c:xMode val="edge"/>
          <c:yMode val="edge"/>
          <c:x val="0.19175027662876618"/>
          <c:y val="0.92962361249446535"/>
          <c:w val="0.75473798846325824"/>
          <c:h val="6.5466367148459326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CURVES
Linear-LOG SCALE
Input Curve vs Curves Selected on the Right Panel</a:t>
            </a:r>
          </a:p>
        </c:rich>
      </c:tx>
      <c:layout>
        <c:manualLayout>
          <c:xMode val="edge"/>
          <c:yMode val="edge"/>
          <c:x val="0.15427308253135025"/>
          <c:y val="1.6313255357550474E-2"/>
        </c:manualLayout>
      </c:layout>
      <c:overlay val="0"/>
      <c:spPr>
        <a:noFill/>
        <a:ln w="25400">
          <a:noFill/>
        </a:ln>
      </c:spPr>
    </c:title>
    <c:autoTitleDeleted val="0"/>
    <c:plotArea>
      <c:layout>
        <c:manualLayout>
          <c:layoutTarget val="inner"/>
          <c:xMode val="edge"/>
          <c:yMode val="edge"/>
          <c:x val="8.6570477247502775E-2"/>
          <c:y val="0.15823817292006526"/>
          <c:w val="0.86459489456159822"/>
          <c:h val="0.67047308319738985"/>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Data'!$N$32:$N$43</c:f>
              <c:numCache>
                <c:formatCode>0.00E+00</c:formatCode>
                <c:ptCount val="12"/>
                <c:pt idx="0">
                  <c:v>2728.9777828080482</c:v>
                </c:pt>
                <c:pt idx="1">
                  <c:v>3743.4537487078851</c:v>
                </c:pt>
                <c:pt idx="2">
                  <c:v>21831.822262464386</c:v>
                </c:pt>
                <c:pt idx="3">
                  <c:v>63649.627587359726</c:v>
                </c:pt>
                <c:pt idx="4">
                  <c:v>101073.2512151129</c:v>
                </c:pt>
                <c:pt idx="5">
                  <c:v>174654.57809971509</c:v>
                </c:pt>
                <c:pt idx="6">
                  <c:v>341122.22285100602</c:v>
                </c:pt>
                <c:pt idx="7">
                  <c:v>#N/A</c:v>
                </c:pt>
                <c:pt idx="8">
                  <c:v>#N/A</c:v>
                </c:pt>
                <c:pt idx="9">
                  <c:v>#N/A</c:v>
                </c:pt>
                <c:pt idx="10">
                  <c:v>#N/A</c:v>
                </c:pt>
                <c:pt idx="11">
                  <c:v>341122222851.00604</c:v>
                </c:pt>
              </c:numCache>
            </c:numRef>
          </c:xVal>
          <c:yVal>
            <c:numRef>
              <c:f>'Plot Data'!$O$32:$O$43</c:f>
              <c:numCache>
                <c:formatCode>0.0</c:formatCode>
                <c:ptCount val="12"/>
                <c:pt idx="0">
                  <c:v>1000</c:v>
                </c:pt>
                <c:pt idx="1">
                  <c:v>900</c:v>
                </c:pt>
                <c:pt idx="2">
                  <c:v>500</c:v>
                </c:pt>
                <c:pt idx="3">
                  <c:v>350</c:v>
                </c:pt>
                <c:pt idx="4">
                  <c:v>300</c:v>
                </c:pt>
                <c:pt idx="5">
                  <c:v>250</c:v>
                </c:pt>
                <c:pt idx="6">
                  <c:v>200</c:v>
                </c:pt>
                <c:pt idx="7">
                  <c:v>#N/A</c:v>
                </c:pt>
                <c:pt idx="8">
                  <c:v>#N/A</c:v>
                </c:pt>
                <c:pt idx="9">
                  <c:v>#N/A</c:v>
                </c:pt>
                <c:pt idx="10">
                  <c:v>#N/A</c:v>
                </c:pt>
                <c:pt idx="11">
                  <c:v>2</c:v>
                </c:pt>
              </c:numCache>
            </c:numRef>
          </c:yVal>
          <c:smooth val="0"/>
        </c:ser>
        <c:ser>
          <c:idx val="0"/>
          <c:order val="1"/>
          <c:tx>
            <c:strRef>
              <c:f>'Plot Data'!$Q$13</c:f>
              <c:strCache>
                <c:ptCount val="1"/>
                <c:pt idx="0">
                  <c:v>DNV'05/'08/10/11 B1 Seawater CP</c:v>
                </c:pt>
              </c:strCache>
            </c:strRef>
          </c:tx>
          <c:spPr>
            <a:ln w="12700">
              <a:solidFill>
                <a:srgbClr val="0000FF"/>
              </a:solidFill>
              <a:prstDash val="solid"/>
            </a:ln>
          </c:spPr>
          <c:marker>
            <c:symbol val="square"/>
            <c:size val="5"/>
            <c:spPr>
              <a:noFill/>
              <a:ln>
                <a:solidFill>
                  <a:srgbClr val="0000FF"/>
                </a:solidFill>
                <a:prstDash val="solid"/>
              </a:ln>
            </c:spPr>
          </c:marker>
          <c:xVal>
            <c:numRef>
              <c:f>'Plot Data'!$Q$32:$Q$43</c:f>
              <c:numCache>
                <c:formatCode>0.00E+00</c:formatCode>
                <c:ptCount val="12"/>
                <c:pt idx="0">
                  <c:v>826.03794957717946</c:v>
                </c:pt>
                <c:pt idx="1">
                  <c:v>1259.012268826672</c:v>
                </c:pt>
                <c:pt idx="2">
                  <c:v>13216.607193234871</c:v>
                </c:pt>
                <c:pt idx="3">
                  <c:v>55046.260696521749</c:v>
                </c:pt>
                <c:pt idx="4">
                  <c:v>101979.99377496043</c:v>
                </c:pt>
                <c:pt idx="5">
                  <c:v>211465.71509175794</c:v>
                </c:pt>
                <c:pt idx="6">
                  <c:v>516273.71848573716</c:v>
                </c:pt>
                <c:pt idx="7">
                  <c:v>1000000</c:v>
                </c:pt>
                <c:pt idx="8">
                  <c:v>#N/A</c:v>
                </c:pt>
                <c:pt idx="9">
                  <c:v>#N/A</c:v>
                </c:pt>
                <c:pt idx="10">
                  <c:v>10000000</c:v>
                </c:pt>
                <c:pt idx="11">
                  <c:v>10000000000</c:v>
                </c:pt>
              </c:numCache>
            </c:numRef>
          </c:xVal>
          <c:yVal>
            <c:numRef>
              <c:f>'Plot Data'!$R$32:$R$43</c:f>
              <c:numCache>
                <c:formatCode>0.0</c:formatCode>
                <c:ptCount val="12"/>
                <c:pt idx="0">
                  <c:v>1000</c:v>
                </c:pt>
                <c:pt idx="1">
                  <c:v>900</c:v>
                </c:pt>
                <c:pt idx="2">
                  <c:v>500</c:v>
                </c:pt>
                <c:pt idx="3">
                  <c:v>350</c:v>
                </c:pt>
                <c:pt idx="4">
                  <c:v>300</c:v>
                </c:pt>
                <c:pt idx="5">
                  <c:v>250</c:v>
                </c:pt>
                <c:pt idx="6">
                  <c:v>200</c:v>
                </c:pt>
                <c:pt idx="7">
                  <c:v>169.51182515314019</c:v>
                </c:pt>
                <c:pt idx="8">
                  <c:v>#N/A</c:v>
                </c:pt>
                <c:pt idx="9">
                  <c:v>#N/A</c:v>
                </c:pt>
                <c:pt idx="10">
                  <c:v>106.97</c:v>
                </c:pt>
                <c:pt idx="11">
                  <c:v>106.97</c:v>
                </c:pt>
              </c:numCache>
            </c:numRef>
          </c:yVal>
          <c:smooth val="0"/>
        </c:ser>
        <c:ser>
          <c:idx val="2"/>
          <c:order val="2"/>
          <c:tx>
            <c:strRef>
              <c:f>'Plot Data'!$T$13</c:f>
              <c:strCache>
                <c:ptCount val="1"/>
                <c:pt idx="0">
                  <c:v>DNV'05/'08/10/11 C In Air</c:v>
                </c:pt>
              </c:strCache>
            </c:strRef>
          </c:tx>
          <c:spPr>
            <a:ln w="12700">
              <a:solidFill>
                <a:srgbClr val="339966"/>
              </a:solidFill>
              <a:prstDash val="solid"/>
            </a:ln>
          </c:spPr>
          <c:marker>
            <c:symbol val="triangle"/>
            <c:size val="5"/>
            <c:spPr>
              <a:noFill/>
              <a:ln>
                <a:solidFill>
                  <a:srgbClr val="339966"/>
                </a:solidFill>
                <a:prstDash val="solid"/>
              </a:ln>
            </c:spPr>
          </c:marker>
          <c:xVal>
            <c:numRef>
              <c:f>'Plot Data'!$T$32:$T$43</c:f>
              <c:numCache>
                <c:formatCode>0.00E+00</c:formatCode>
                <c:ptCount val="12"/>
                <c:pt idx="0">
                  <c:v>3908.4089579240417</c:v>
                </c:pt>
                <c:pt idx="1">
                  <c:v>5361.3291603896314</c:v>
                </c:pt>
                <c:pt idx="2">
                  <c:v>31267.271663392334</c:v>
                </c:pt>
                <c:pt idx="3">
                  <c:v>91158.226423884349</c:v>
                </c:pt>
                <c:pt idx="4">
                  <c:v>144755.88733052005</c:v>
                </c:pt>
                <c:pt idx="5">
                  <c:v>250138.17330713867</c:v>
                </c:pt>
                <c:pt idx="6">
                  <c:v>488551.11974050518</c:v>
                </c:pt>
                <c:pt idx="7">
                  <c:v>10000000</c:v>
                </c:pt>
                <c:pt idx="8">
                  <c:v>#N/A</c:v>
                </c:pt>
                <c:pt idx="9">
                  <c:v>#N/A</c:v>
                </c:pt>
                <c:pt idx="10">
                  <c:v>10000000</c:v>
                </c:pt>
                <c:pt idx="11">
                  <c:v>10000000000</c:v>
                </c:pt>
              </c:numCache>
            </c:numRef>
          </c:xVal>
          <c:yVal>
            <c:numRef>
              <c:f>'Plot Data'!$U$32:$U$43</c:f>
              <c:numCache>
                <c:formatCode>0.0</c:formatCode>
                <c:ptCount val="12"/>
                <c:pt idx="0">
                  <c:v>1000</c:v>
                </c:pt>
                <c:pt idx="1">
                  <c:v>900</c:v>
                </c:pt>
                <c:pt idx="2">
                  <c:v>500</c:v>
                </c:pt>
                <c:pt idx="3">
                  <c:v>350</c:v>
                </c:pt>
                <c:pt idx="4">
                  <c:v>300</c:v>
                </c:pt>
                <c:pt idx="5">
                  <c:v>250</c:v>
                </c:pt>
                <c:pt idx="6">
                  <c:v>200</c:v>
                </c:pt>
                <c:pt idx="7">
                  <c:v>73.11390834834188</c:v>
                </c:pt>
                <c:pt idx="8">
                  <c:v>#N/A</c:v>
                </c:pt>
                <c:pt idx="9">
                  <c:v>#N/A</c:v>
                </c:pt>
                <c:pt idx="10">
                  <c:v>73.099999999999994</c:v>
                </c:pt>
                <c:pt idx="11">
                  <c:v>73.099999999999994</c:v>
                </c:pt>
              </c:numCache>
            </c:numRef>
          </c:yVal>
          <c:smooth val="0"/>
        </c:ser>
        <c:ser>
          <c:idx val="3"/>
          <c:order val="3"/>
          <c:tx>
            <c:strRef>
              <c:f>'Plot Data'!$W$13</c:f>
              <c:strCache>
                <c:ptCount val="1"/>
                <c:pt idx="0">
                  <c:v>DNV'05/'08/10/11 C Seawater CP</c:v>
                </c:pt>
              </c:strCache>
            </c:strRef>
          </c:tx>
          <c:spPr>
            <a:ln w="12700">
              <a:solidFill>
                <a:srgbClr val="FFCC99"/>
              </a:solidFill>
              <a:prstDash val="solid"/>
            </a:ln>
          </c:spPr>
          <c:marker>
            <c:symbol val="x"/>
            <c:size val="5"/>
            <c:spPr>
              <a:noFill/>
              <a:ln>
                <a:solidFill>
                  <a:srgbClr val="FFCC99"/>
                </a:solidFill>
                <a:prstDash val="solid"/>
              </a:ln>
            </c:spPr>
          </c:marker>
          <c:xVal>
            <c:numRef>
              <c:f>'Plot Data'!$W$32:$W$43</c:f>
              <c:numCache>
                <c:formatCode>0.00E+00</c:formatCode>
                <c:ptCount val="12"/>
                <c:pt idx="0">
                  <c:v>1555.965631605078</c:v>
                </c:pt>
                <c:pt idx="1">
                  <c:v>2134.3835824486664</c:v>
                </c:pt>
                <c:pt idx="2">
                  <c:v>12447.725052840624</c:v>
                </c:pt>
                <c:pt idx="3">
                  <c:v>36290.743594287531</c:v>
                </c:pt>
                <c:pt idx="4">
                  <c:v>57628.356726113998</c:v>
                </c:pt>
                <c:pt idx="5">
                  <c:v>99581.800422724991</c:v>
                </c:pt>
                <c:pt idx="6">
                  <c:v>194495.70395063472</c:v>
                </c:pt>
                <c:pt idx="7">
                  <c:v>1000000</c:v>
                </c:pt>
                <c:pt idx="8">
                  <c:v>#N/A</c:v>
                </c:pt>
                <c:pt idx="9">
                  <c:v>#N/A</c:v>
                </c:pt>
                <c:pt idx="10">
                  <c:v>10000000</c:v>
                </c:pt>
                <c:pt idx="11">
                  <c:v>10000000000</c:v>
                </c:pt>
              </c:numCache>
            </c:numRef>
          </c:xVal>
          <c:yVal>
            <c:numRef>
              <c:f>'Plot Data'!$X$32:$X$43</c:f>
              <c:numCache>
                <c:formatCode>0.0</c:formatCode>
                <c:ptCount val="12"/>
                <c:pt idx="0">
                  <c:v>1000</c:v>
                </c:pt>
                <c:pt idx="1">
                  <c:v>900</c:v>
                </c:pt>
                <c:pt idx="2">
                  <c:v>500</c:v>
                </c:pt>
                <c:pt idx="3">
                  <c:v>350</c:v>
                </c:pt>
                <c:pt idx="4">
                  <c:v>300</c:v>
                </c:pt>
                <c:pt idx="5">
                  <c:v>250</c:v>
                </c:pt>
                <c:pt idx="6">
                  <c:v>200</c:v>
                </c:pt>
                <c:pt idx="7">
                  <c:v>115.8777356155128</c:v>
                </c:pt>
                <c:pt idx="8">
                  <c:v>#N/A</c:v>
                </c:pt>
                <c:pt idx="9">
                  <c:v>#N/A</c:v>
                </c:pt>
                <c:pt idx="10">
                  <c:v>73.099999999999994</c:v>
                </c:pt>
                <c:pt idx="11">
                  <c:v>73.099999999999994</c:v>
                </c:pt>
              </c:numCache>
            </c:numRef>
          </c:yVal>
          <c:smooth val="0"/>
        </c:ser>
        <c:dLbls>
          <c:showLegendKey val="0"/>
          <c:showVal val="0"/>
          <c:showCatName val="0"/>
          <c:showSerName val="0"/>
          <c:showPercent val="0"/>
          <c:showBubbleSize val="0"/>
        </c:dLbls>
        <c:axId val="-804784048"/>
        <c:axId val="-804788944"/>
      </c:scatterChart>
      <c:valAx>
        <c:axId val="-804784048"/>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725855934674831"/>
              <c:y val="0.88743882936245433"/>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88944"/>
        <c:crossesAt val="1.0000000000000001E-32"/>
        <c:crossBetween val="midCat"/>
      </c:valAx>
      <c:valAx>
        <c:axId val="-804788944"/>
        <c:scaling>
          <c:orientation val="minMax"/>
          <c:max val="700"/>
          <c:min val="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30995099494183348"/>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84048"/>
        <c:crossesAt val="1.0000000000000001E-32"/>
        <c:crossBetween val="midCat"/>
        <c:minorUnit val="100"/>
      </c:valAx>
      <c:spPr>
        <a:noFill/>
        <a:ln w="12700">
          <a:solidFill>
            <a:srgbClr val="000000"/>
          </a:solidFill>
          <a:prstDash val="solid"/>
        </a:ln>
      </c:spPr>
    </c:plotArea>
    <c:legend>
      <c:legendPos val="r"/>
      <c:layout>
        <c:manualLayout>
          <c:xMode val="edge"/>
          <c:yMode val="edge"/>
          <c:x val="0.17869034703995332"/>
          <c:y val="0.931484430320483"/>
          <c:w val="0.75138734324876055"/>
          <c:h val="6.5252850059876799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CURVES
LOG-LOG SCALE
Input Curve vs Curves Selected on the Right Panel</a:t>
            </a:r>
          </a:p>
        </c:rich>
      </c:tx>
      <c:layout>
        <c:manualLayout>
          <c:xMode val="edge"/>
          <c:yMode val="edge"/>
          <c:x val="0.15427308253135025"/>
          <c:y val="1.6313274133216898E-2"/>
        </c:manualLayout>
      </c:layout>
      <c:overlay val="0"/>
      <c:spPr>
        <a:noFill/>
        <a:ln w="25400">
          <a:noFill/>
        </a:ln>
      </c:spPr>
    </c:title>
    <c:autoTitleDeleted val="0"/>
    <c:plotArea>
      <c:layout>
        <c:manualLayout>
          <c:layoutTarget val="inner"/>
          <c:xMode val="edge"/>
          <c:yMode val="edge"/>
          <c:x val="8.6570477247502775E-2"/>
          <c:y val="0.15823817292006526"/>
          <c:w val="0.86348501664816868"/>
          <c:h val="0.67047308319738985"/>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Data'!$Z$14:$Z$19</c:f>
              <c:numCache>
                <c:formatCode>0.00E+00</c:formatCode>
                <c:ptCount val="6"/>
                <c:pt idx="0">
                  <c:v>2728.9777828080482</c:v>
                </c:pt>
                <c:pt idx="1">
                  <c:v>#N/A</c:v>
                </c:pt>
                <c:pt idx="2">
                  <c:v>#N/A</c:v>
                </c:pt>
                <c:pt idx="3">
                  <c:v>#N/A</c:v>
                </c:pt>
                <c:pt idx="4">
                  <c:v>#N/A</c:v>
                </c:pt>
                <c:pt idx="5">
                  <c:v>341122222851.00604</c:v>
                </c:pt>
              </c:numCache>
            </c:numRef>
          </c:xVal>
          <c:yVal>
            <c:numRef>
              <c:f>'Plot Data'!$AA$14:$AA$19</c:f>
              <c:numCache>
                <c:formatCode>0.0</c:formatCode>
                <c:ptCount val="6"/>
                <c:pt idx="0">
                  <c:v>145.03799999999998</c:v>
                </c:pt>
                <c:pt idx="1">
                  <c:v>#N/A</c:v>
                </c:pt>
                <c:pt idx="2">
                  <c:v>#N/A</c:v>
                </c:pt>
                <c:pt idx="3">
                  <c:v>#N/A</c:v>
                </c:pt>
                <c:pt idx="4">
                  <c:v>#N/A</c:v>
                </c:pt>
                <c:pt idx="5">
                  <c:v>0.29007599999999995</c:v>
                </c:pt>
              </c:numCache>
            </c:numRef>
          </c:yVal>
          <c:smooth val="0"/>
        </c:ser>
        <c:ser>
          <c:idx val="0"/>
          <c:order val="1"/>
          <c:tx>
            <c:strRef>
              <c:f>'Plot Data'!$Q$13</c:f>
              <c:strCache>
                <c:ptCount val="1"/>
                <c:pt idx="0">
                  <c:v>DNV'05/'08/10/11 B1 Seawater CP</c:v>
                </c:pt>
              </c:strCache>
            </c:strRef>
          </c:tx>
          <c:spPr>
            <a:ln w="12700">
              <a:solidFill>
                <a:srgbClr val="0000FF"/>
              </a:solidFill>
              <a:prstDash val="solid"/>
            </a:ln>
          </c:spPr>
          <c:marker>
            <c:symbol val="square"/>
            <c:size val="5"/>
            <c:spPr>
              <a:noFill/>
              <a:ln>
                <a:solidFill>
                  <a:srgbClr val="0000FF"/>
                </a:solidFill>
                <a:prstDash val="solid"/>
              </a:ln>
            </c:spPr>
          </c:marker>
          <c:xVal>
            <c:numRef>
              <c:f>'Plot Data'!$AC$14:$AC$19</c:f>
              <c:numCache>
                <c:formatCode>0.00E+00</c:formatCode>
                <c:ptCount val="6"/>
                <c:pt idx="0">
                  <c:v>826.03794957717946</c:v>
                </c:pt>
                <c:pt idx="1">
                  <c:v>1000000</c:v>
                </c:pt>
                <c:pt idx="2">
                  <c:v>#N/A</c:v>
                </c:pt>
                <c:pt idx="3">
                  <c:v>#N/A</c:v>
                </c:pt>
                <c:pt idx="4">
                  <c:v>10000000</c:v>
                </c:pt>
                <c:pt idx="5">
                  <c:v>10000000000</c:v>
                </c:pt>
              </c:numCache>
            </c:numRef>
          </c:xVal>
          <c:yVal>
            <c:numRef>
              <c:f>'Plot Data'!$AD$14:$AD$19</c:f>
              <c:numCache>
                <c:formatCode>0.0</c:formatCode>
                <c:ptCount val="6"/>
                <c:pt idx="0">
                  <c:v>145.03799999999998</c:v>
                </c:pt>
                <c:pt idx="1">
                  <c:v>24.585656096561141</c:v>
                </c:pt>
                <c:pt idx="2">
                  <c:v>#N/A</c:v>
                </c:pt>
                <c:pt idx="3">
                  <c:v>#N/A</c:v>
                </c:pt>
                <c:pt idx="4">
                  <c:v>15.514714859999996</c:v>
                </c:pt>
                <c:pt idx="5">
                  <c:v>15.514714859999996</c:v>
                </c:pt>
              </c:numCache>
            </c:numRef>
          </c:yVal>
          <c:smooth val="0"/>
        </c:ser>
        <c:ser>
          <c:idx val="2"/>
          <c:order val="2"/>
          <c:tx>
            <c:strRef>
              <c:f>'Plot Data'!$T$13</c:f>
              <c:strCache>
                <c:ptCount val="1"/>
                <c:pt idx="0">
                  <c:v>DNV'05/'08/10/11 C In Air</c:v>
                </c:pt>
              </c:strCache>
            </c:strRef>
          </c:tx>
          <c:spPr>
            <a:ln w="12700">
              <a:solidFill>
                <a:srgbClr val="339966"/>
              </a:solidFill>
              <a:prstDash val="solid"/>
            </a:ln>
          </c:spPr>
          <c:marker>
            <c:symbol val="triangle"/>
            <c:size val="5"/>
            <c:spPr>
              <a:noFill/>
              <a:ln>
                <a:solidFill>
                  <a:srgbClr val="339966"/>
                </a:solidFill>
                <a:prstDash val="solid"/>
              </a:ln>
            </c:spPr>
          </c:marker>
          <c:xVal>
            <c:numRef>
              <c:f>'Plot Data'!$AF$14:$AF$19</c:f>
              <c:numCache>
                <c:formatCode>0.00E+00</c:formatCode>
                <c:ptCount val="6"/>
                <c:pt idx="0">
                  <c:v>3908.4089579240417</c:v>
                </c:pt>
                <c:pt idx="1">
                  <c:v>10000000</c:v>
                </c:pt>
                <c:pt idx="2">
                  <c:v>#N/A</c:v>
                </c:pt>
                <c:pt idx="3">
                  <c:v>#N/A</c:v>
                </c:pt>
                <c:pt idx="4">
                  <c:v>10000000</c:v>
                </c:pt>
                <c:pt idx="5">
                  <c:v>10000000000</c:v>
                </c:pt>
              </c:numCache>
            </c:numRef>
          </c:xVal>
          <c:yVal>
            <c:numRef>
              <c:f>'Plot Data'!$AG$14:$AG$19</c:f>
              <c:numCache>
                <c:formatCode>0.0</c:formatCode>
                <c:ptCount val="6"/>
                <c:pt idx="0">
                  <c:v>145.03799999999998</c:v>
                </c:pt>
                <c:pt idx="1">
                  <c:v>10.604295039026807</c:v>
                </c:pt>
                <c:pt idx="2">
                  <c:v>#N/A</c:v>
                </c:pt>
                <c:pt idx="3">
                  <c:v>#N/A</c:v>
                </c:pt>
                <c:pt idx="4">
                  <c:v>10.602277799999998</c:v>
                </c:pt>
                <c:pt idx="5">
                  <c:v>10.602277799999998</c:v>
                </c:pt>
              </c:numCache>
            </c:numRef>
          </c:yVal>
          <c:smooth val="0"/>
        </c:ser>
        <c:ser>
          <c:idx val="3"/>
          <c:order val="3"/>
          <c:tx>
            <c:strRef>
              <c:f>'Plot Data'!$W$13</c:f>
              <c:strCache>
                <c:ptCount val="1"/>
                <c:pt idx="0">
                  <c:v>DNV'05/'08/10/11 C Seawater CP</c:v>
                </c:pt>
              </c:strCache>
            </c:strRef>
          </c:tx>
          <c:spPr>
            <a:ln w="12700">
              <a:solidFill>
                <a:srgbClr val="FFCC99"/>
              </a:solidFill>
              <a:prstDash val="solid"/>
            </a:ln>
          </c:spPr>
          <c:marker>
            <c:symbol val="x"/>
            <c:size val="5"/>
            <c:spPr>
              <a:noFill/>
              <a:ln>
                <a:solidFill>
                  <a:srgbClr val="FFCC99"/>
                </a:solidFill>
                <a:prstDash val="solid"/>
              </a:ln>
            </c:spPr>
          </c:marker>
          <c:xVal>
            <c:numRef>
              <c:f>'Plot Data'!$AI$14:$AI$19</c:f>
              <c:numCache>
                <c:formatCode>0.00E+00</c:formatCode>
                <c:ptCount val="6"/>
                <c:pt idx="0">
                  <c:v>1555.965631605078</c:v>
                </c:pt>
                <c:pt idx="1">
                  <c:v>1000000</c:v>
                </c:pt>
                <c:pt idx="2">
                  <c:v>#N/A</c:v>
                </c:pt>
                <c:pt idx="3">
                  <c:v>#N/A</c:v>
                </c:pt>
                <c:pt idx="4">
                  <c:v>10000000</c:v>
                </c:pt>
                <c:pt idx="5">
                  <c:v>10000000000</c:v>
                </c:pt>
              </c:numCache>
            </c:numRef>
          </c:xVal>
          <c:yVal>
            <c:numRef>
              <c:f>'Plot Data'!$AJ$14:$AJ$19</c:f>
              <c:numCache>
                <c:formatCode>0.0</c:formatCode>
                <c:ptCount val="6"/>
                <c:pt idx="0">
                  <c:v>145.03799999999998</c:v>
                </c:pt>
                <c:pt idx="1">
                  <c:v>16.806675018202743</c:v>
                </c:pt>
                <c:pt idx="2">
                  <c:v>#N/A</c:v>
                </c:pt>
                <c:pt idx="3">
                  <c:v>#N/A</c:v>
                </c:pt>
                <c:pt idx="4">
                  <c:v>10.602277799999998</c:v>
                </c:pt>
                <c:pt idx="5">
                  <c:v>10.602277799999998</c:v>
                </c:pt>
              </c:numCache>
            </c:numRef>
          </c:yVal>
          <c:smooth val="0"/>
        </c:ser>
        <c:dLbls>
          <c:showLegendKey val="0"/>
          <c:showVal val="0"/>
          <c:showCatName val="0"/>
          <c:showSerName val="0"/>
          <c:showPercent val="0"/>
          <c:showBubbleSize val="0"/>
        </c:dLbls>
        <c:axId val="-804788400"/>
        <c:axId val="-804795472"/>
      </c:scatterChart>
      <c:valAx>
        <c:axId val="-804788400"/>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725855934674831"/>
              <c:y val="0.8874388886764214"/>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95472"/>
        <c:crossesAt val="1.0000000000000001E-32"/>
        <c:crossBetween val="midCat"/>
      </c:valAx>
      <c:valAx>
        <c:axId val="-804795472"/>
        <c:scaling>
          <c:logBase val="10"/>
          <c:orientation val="minMax"/>
          <c:max val="100"/>
          <c:min val="1"/>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(ksi)</a:t>
                </a:r>
              </a:p>
            </c:rich>
          </c:tx>
          <c:layout>
            <c:manualLayout>
              <c:xMode val="edge"/>
              <c:yMode val="edge"/>
              <c:x val="0"/>
              <c:y val="0.32137023133595399"/>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88400"/>
        <c:crossesAt val="1.0000000000000001E-32"/>
        <c:crossBetween val="midCat"/>
      </c:valAx>
      <c:spPr>
        <a:noFill/>
        <a:ln w="12700">
          <a:solidFill>
            <a:srgbClr val="000000"/>
          </a:solidFill>
          <a:prstDash val="solid"/>
        </a:ln>
      </c:spPr>
    </c:plotArea>
    <c:legend>
      <c:legendPos val="r"/>
      <c:layout>
        <c:manualLayout>
          <c:xMode val="edge"/>
          <c:yMode val="edge"/>
          <c:x val="0.18534966462525518"/>
          <c:y val="0.9298531956246634"/>
          <c:w val="0.75138734324876066"/>
          <c:h val="6.5252925034432585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CURVES
Linear-Log SCALE
Input Curve vs Curves Selected on the Right Panel</a:t>
            </a:r>
          </a:p>
        </c:rich>
      </c:tx>
      <c:layout>
        <c:manualLayout>
          <c:xMode val="edge"/>
          <c:yMode val="edge"/>
          <c:x val="0.15427302957897876"/>
          <c:y val="1.6313191061201326E-2"/>
        </c:manualLayout>
      </c:layout>
      <c:overlay val="0"/>
      <c:spPr>
        <a:noFill/>
        <a:ln w="25400">
          <a:noFill/>
        </a:ln>
      </c:spPr>
    </c:title>
    <c:autoTitleDeleted val="0"/>
    <c:plotArea>
      <c:layout>
        <c:manualLayout>
          <c:layoutTarget val="inner"/>
          <c:xMode val="edge"/>
          <c:yMode val="edge"/>
          <c:x val="8.6570477247502775E-2"/>
          <c:y val="0.15823817292006526"/>
          <c:w val="0.86459489456159822"/>
          <c:h val="0.67047308319738985"/>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Data'!$Z$32:$Z$43</c:f>
              <c:numCache>
                <c:formatCode>0.00E+00</c:formatCode>
                <c:ptCount val="12"/>
                <c:pt idx="0">
                  <c:v>2728.9777828080482</c:v>
                </c:pt>
                <c:pt idx="1">
                  <c:v>3743.4537487078851</c:v>
                </c:pt>
                <c:pt idx="2">
                  <c:v>21831.822262464386</c:v>
                </c:pt>
                <c:pt idx="3">
                  <c:v>63649.627587359726</c:v>
                </c:pt>
                <c:pt idx="4">
                  <c:v>101073.2512151129</c:v>
                </c:pt>
                <c:pt idx="5">
                  <c:v>174654.57809971509</c:v>
                </c:pt>
                <c:pt idx="6">
                  <c:v>341122.22285100602</c:v>
                </c:pt>
                <c:pt idx="7">
                  <c:v>#N/A</c:v>
                </c:pt>
                <c:pt idx="8">
                  <c:v>#N/A</c:v>
                </c:pt>
                <c:pt idx="9">
                  <c:v>#N/A</c:v>
                </c:pt>
                <c:pt idx="10">
                  <c:v>#N/A</c:v>
                </c:pt>
                <c:pt idx="11">
                  <c:v>341122222851.00604</c:v>
                </c:pt>
              </c:numCache>
            </c:numRef>
          </c:xVal>
          <c:yVal>
            <c:numRef>
              <c:f>'Plot Data'!$AA$32:$AA$43</c:f>
              <c:numCache>
                <c:formatCode>0.0</c:formatCode>
                <c:ptCount val="12"/>
                <c:pt idx="0">
                  <c:v>145.03799999999998</c:v>
                </c:pt>
                <c:pt idx="1">
                  <c:v>130.53419999999997</c:v>
                </c:pt>
                <c:pt idx="2">
                  <c:v>72.518999999999991</c:v>
                </c:pt>
                <c:pt idx="3">
                  <c:v>50.763299999999994</c:v>
                </c:pt>
                <c:pt idx="4">
                  <c:v>43.511399999999995</c:v>
                </c:pt>
                <c:pt idx="5">
                  <c:v>36.259499999999996</c:v>
                </c:pt>
                <c:pt idx="6">
                  <c:v>29.007599999999993</c:v>
                </c:pt>
                <c:pt idx="7">
                  <c:v>#N/A</c:v>
                </c:pt>
                <c:pt idx="8">
                  <c:v>#N/A</c:v>
                </c:pt>
                <c:pt idx="9">
                  <c:v>#N/A</c:v>
                </c:pt>
                <c:pt idx="10">
                  <c:v>#N/A</c:v>
                </c:pt>
                <c:pt idx="11">
                  <c:v>0.29007599999999995</c:v>
                </c:pt>
              </c:numCache>
            </c:numRef>
          </c:yVal>
          <c:smooth val="0"/>
        </c:ser>
        <c:ser>
          <c:idx val="0"/>
          <c:order val="1"/>
          <c:tx>
            <c:strRef>
              <c:f>'Plot Data'!$Q$13</c:f>
              <c:strCache>
                <c:ptCount val="1"/>
                <c:pt idx="0">
                  <c:v>DNV'05/'08/10/11 B1 Seawater CP</c:v>
                </c:pt>
              </c:strCache>
            </c:strRef>
          </c:tx>
          <c:spPr>
            <a:ln w="12700">
              <a:solidFill>
                <a:srgbClr val="0000FF"/>
              </a:solidFill>
              <a:prstDash val="solid"/>
            </a:ln>
          </c:spPr>
          <c:marker>
            <c:symbol val="square"/>
            <c:size val="5"/>
            <c:spPr>
              <a:noFill/>
              <a:ln>
                <a:solidFill>
                  <a:srgbClr val="0000FF"/>
                </a:solidFill>
                <a:prstDash val="solid"/>
              </a:ln>
            </c:spPr>
          </c:marker>
          <c:xVal>
            <c:numRef>
              <c:f>'Plot Data'!$AC$32:$AC$43</c:f>
              <c:numCache>
                <c:formatCode>0.00E+00</c:formatCode>
                <c:ptCount val="12"/>
                <c:pt idx="0">
                  <c:v>826.03794957717946</c:v>
                </c:pt>
                <c:pt idx="1">
                  <c:v>1259.012268826672</c:v>
                </c:pt>
                <c:pt idx="2">
                  <c:v>13216.607193234871</c:v>
                </c:pt>
                <c:pt idx="3">
                  <c:v>55046.260696521749</c:v>
                </c:pt>
                <c:pt idx="4">
                  <c:v>101979.99377496043</c:v>
                </c:pt>
                <c:pt idx="5">
                  <c:v>211465.71509175794</c:v>
                </c:pt>
                <c:pt idx="6">
                  <c:v>516273.71848573716</c:v>
                </c:pt>
                <c:pt idx="7">
                  <c:v>1000000</c:v>
                </c:pt>
                <c:pt idx="8">
                  <c:v>#N/A</c:v>
                </c:pt>
                <c:pt idx="9">
                  <c:v>#N/A</c:v>
                </c:pt>
                <c:pt idx="10">
                  <c:v>10000000</c:v>
                </c:pt>
                <c:pt idx="11">
                  <c:v>10000000000</c:v>
                </c:pt>
              </c:numCache>
            </c:numRef>
          </c:xVal>
          <c:yVal>
            <c:numRef>
              <c:f>'Plot Data'!$AD$32:$AD$43</c:f>
              <c:numCache>
                <c:formatCode>0.0</c:formatCode>
                <c:ptCount val="12"/>
                <c:pt idx="0">
                  <c:v>145.03799999999998</c:v>
                </c:pt>
                <c:pt idx="1">
                  <c:v>130.53419999999997</c:v>
                </c:pt>
                <c:pt idx="2">
                  <c:v>72.518999999999991</c:v>
                </c:pt>
                <c:pt idx="3">
                  <c:v>50.763299999999994</c:v>
                </c:pt>
                <c:pt idx="4">
                  <c:v>43.511399999999995</c:v>
                </c:pt>
                <c:pt idx="5">
                  <c:v>36.259499999999996</c:v>
                </c:pt>
                <c:pt idx="6">
                  <c:v>29.007599999999993</c:v>
                </c:pt>
                <c:pt idx="7">
                  <c:v>24.585656096561141</c:v>
                </c:pt>
                <c:pt idx="8">
                  <c:v>#N/A</c:v>
                </c:pt>
                <c:pt idx="9">
                  <c:v>#N/A</c:v>
                </c:pt>
                <c:pt idx="10">
                  <c:v>15.514714859999996</c:v>
                </c:pt>
                <c:pt idx="11">
                  <c:v>15.514714859999996</c:v>
                </c:pt>
              </c:numCache>
            </c:numRef>
          </c:yVal>
          <c:smooth val="0"/>
        </c:ser>
        <c:ser>
          <c:idx val="2"/>
          <c:order val="2"/>
          <c:tx>
            <c:strRef>
              <c:f>'Plot Data'!$T$13</c:f>
              <c:strCache>
                <c:ptCount val="1"/>
                <c:pt idx="0">
                  <c:v>DNV'05/'08/10/11 C In Air</c:v>
                </c:pt>
              </c:strCache>
            </c:strRef>
          </c:tx>
          <c:spPr>
            <a:ln w="12700">
              <a:solidFill>
                <a:srgbClr val="339966"/>
              </a:solidFill>
              <a:prstDash val="solid"/>
            </a:ln>
          </c:spPr>
          <c:marker>
            <c:symbol val="triangle"/>
            <c:size val="5"/>
            <c:spPr>
              <a:noFill/>
              <a:ln>
                <a:solidFill>
                  <a:srgbClr val="339966"/>
                </a:solidFill>
                <a:prstDash val="solid"/>
              </a:ln>
            </c:spPr>
          </c:marker>
          <c:xVal>
            <c:numRef>
              <c:f>'Plot Data'!$AF$32:$AF$43</c:f>
              <c:numCache>
                <c:formatCode>0.00E+00</c:formatCode>
                <c:ptCount val="12"/>
                <c:pt idx="0">
                  <c:v>3908.4089579240417</c:v>
                </c:pt>
                <c:pt idx="1">
                  <c:v>5361.3291603896314</c:v>
                </c:pt>
                <c:pt idx="2">
                  <c:v>31267.271663392334</c:v>
                </c:pt>
                <c:pt idx="3">
                  <c:v>91158.226423884349</c:v>
                </c:pt>
                <c:pt idx="4">
                  <c:v>144755.88733052005</c:v>
                </c:pt>
                <c:pt idx="5">
                  <c:v>250138.17330713867</c:v>
                </c:pt>
                <c:pt idx="6">
                  <c:v>488551.11974050518</c:v>
                </c:pt>
                <c:pt idx="7">
                  <c:v>10000000</c:v>
                </c:pt>
                <c:pt idx="8">
                  <c:v>#N/A</c:v>
                </c:pt>
                <c:pt idx="9">
                  <c:v>#N/A</c:v>
                </c:pt>
                <c:pt idx="10">
                  <c:v>10000000</c:v>
                </c:pt>
                <c:pt idx="11">
                  <c:v>10000000000</c:v>
                </c:pt>
              </c:numCache>
            </c:numRef>
          </c:xVal>
          <c:yVal>
            <c:numRef>
              <c:f>'Plot Data'!$AG$32:$AG$43</c:f>
              <c:numCache>
                <c:formatCode>0.0</c:formatCode>
                <c:ptCount val="12"/>
                <c:pt idx="0">
                  <c:v>145.03799999999998</c:v>
                </c:pt>
                <c:pt idx="1">
                  <c:v>130.53419999999997</c:v>
                </c:pt>
                <c:pt idx="2">
                  <c:v>72.518999999999991</c:v>
                </c:pt>
                <c:pt idx="3">
                  <c:v>50.763299999999994</c:v>
                </c:pt>
                <c:pt idx="4">
                  <c:v>43.511399999999995</c:v>
                </c:pt>
                <c:pt idx="5">
                  <c:v>36.259499999999996</c:v>
                </c:pt>
                <c:pt idx="6">
                  <c:v>29.007599999999993</c:v>
                </c:pt>
                <c:pt idx="7">
                  <c:v>10.604295039026807</c:v>
                </c:pt>
                <c:pt idx="8">
                  <c:v>#N/A</c:v>
                </c:pt>
                <c:pt idx="9">
                  <c:v>#N/A</c:v>
                </c:pt>
                <c:pt idx="10">
                  <c:v>10.602277799999998</c:v>
                </c:pt>
                <c:pt idx="11">
                  <c:v>10.602277799999998</c:v>
                </c:pt>
              </c:numCache>
            </c:numRef>
          </c:yVal>
          <c:smooth val="0"/>
        </c:ser>
        <c:ser>
          <c:idx val="3"/>
          <c:order val="3"/>
          <c:tx>
            <c:strRef>
              <c:f>'Plot Data'!$W$13</c:f>
              <c:strCache>
                <c:ptCount val="1"/>
                <c:pt idx="0">
                  <c:v>DNV'05/'08/10/11 C Seawater CP</c:v>
                </c:pt>
              </c:strCache>
            </c:strRef>
          </c:tx>
          <c:spPr>
            <a:ln w="12700">
              <a:solidFill>
                <a:srgbClr val="FFCC99"/>
              </a:solidFill>
              <a:prstDash val="solid"/>
            </a:ln>
          </c:spPr>
          <c:marker>
            <c:symbol val="x"/>
            <c:size val="5"/>
            <c:spPr>
              <a:noFill/>
              <a:ln>
                <a:solidFill>
                  <a:srgbClr val="FFCC99"/>
                </a:solidFill>
                <a:prstDash val="solid"/>
              </a:ln>
            </c:spPr>
          </c:marker>
          <c:xVal>
            <c:numRef>
              <c:f>'Plot Data'!$AI$32:$AI$43</c:f>
              <c:numCache>
                <c:formatCode>0.00E+00</c:formatCode>
                <c:ptCount val="12"/>
                <c:pt idx="0">
                  <c:v>1555.965631605078</c:v>
                </c:pt>
                <c:pt idx="1">
                  <c:v>2134.3835824486664</c:v>
                </c:pt>
                <c:pt idx="2">
                  <c:v>12447.725052840624</c:v>
                </c:pt>
                <c:pt idx="3">
                  <c:v>36290.743594287531</c:v>
                </c:pt>
                <c:pt idx="4">
                  <c:v>57628.356726113998</c:v>
                </c:pt>
                <c:pt idx="5">
                  <c:v>99581.800422724991</c:v>
                </c:pt>
                <c:pt idx="6">
                  <c:v>194495.70395063472</c:v>
                </c:pt>
                <c:pt idx="7">
                  <c:v>1000000</c:v>
                </c:pt>
                <c:pt idx="8">
                  <c:v>#N/A</c:v>
                </c:pt>
                <c:pt idx="9">
                  <c:v>#N/A</c:v>
                </c:pt>
                <c:pt idx="10">
                  <c:v>10000000</c:v>
                </c:pt>
                <c:pt idx="11">
                  <c:v>10000000000</c:v>
                </c:pt>
              </c:numCache>
            </c:numRef>
          </c:xVal>
          <c:yVal>
            <c:numRef>
              <c:f>'Plot Data'!$AJ$32:$AJ$43</c:f>
              <c:numCache>
                <c:formatCode>0.0</c:formatCode>
                <c:ptCount val="12"/>
                <c:pt idx="0">
                  <c:v>145.03799999999998</c:v>
                </c:pt>
                <c:pt idx="1">
                  <c:v>130.53419999999997</c:v>
                </c:pt>
                <c:pt idx="2">
                  <c:v>72.518999999999991</c:v>
                </c:pt>
                <c:pt idx="3">
                  <c:v>50.763299999999994</c:v>
                </c:pt>
                <c:pt idx="4">
                  <c:v>43.511399999999995</c:v>
                </c:pt>
                <c:pt idx="5">
                  <c:v>36.259499999999996</c:v>
                </c:pt>
                <c:pt idx="6">
                  <c:v>29.007599999999993</c:v>
                </c:pt>
                <c:pt idx="7">
                  <c:v>16.806675018202743</c:v>
                </c:pt>
                <c:pt idx="8">
                  <c:v>#N/A</c:v>
                </c:pt>
                <c:pt idx="9">
                  <c:v>#N/A</c:v>
                </c:pt>
                <c:pt idx="10">
                  <c:v>10.602277799999998</c:v>
                </c:pt>
                <c:pt idx="11">
                  <c:v>10.602277799999998</c:v>
                </c:pt>
              </c:numCache>
            </c:numRef>
          </c:yVal>
          <c:smooth val="0"/>
        </c:ser>
        <c:dLbls>
          <c:showLegendKey val="0"/>
          <c:showVal val="0"/>
          <c:showCatName val="0"/>
          <c:showSerName val="0"/>
          <c:showPercent val="0"/>
          <c:showBubbleSize val="0"/>
        </c:dLbls>
        <c:axId val="-804787312"/>
        <c:axId val="-804791664"/>
      </c:scatterChart>
      <c:valAx>
        <c:axId val="-804787312"/>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725861964765791"/>
              <c:y val="0.88743875892056689"/>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91664"/>
        <c:crossesAt val="1.0000000000000001E-32"/>
        <c:crossBetween val="midCat"/>
      </c:valAx>
      <c:valAx>
        <c:axId val="-804791664"/>
        <c:scaling>
          <c:orientation val="minMax"/>
          <c:max val="100"/>
          <c:min val="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(ksi)</a:t>
                </a:r>
              </a:p>
            </c:rich>
          </c:tx>
          <c:layout>
            <c:manualLayout>
              <c:xMode val="edge"/>
              <c:yMode val="edge"/>
              <c:x val="0"/>
              <c:y val="0.3213703608254489"/>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87312"/>
        <c:crossesAt val="1.0000000000000001E-32"/>
        <c:crossBetween val="midCat"/>
        <c:minorUnit val="20"/>
      </c:valAx>
      <c:spPr>
        <a:noFill/>
        <a:ln w="12700">
          <a:solidFill>
            <a:srgbClr val="000000"/>
          </a:solidFill>
          <a:prstDash val="solid"/>
        </a:ln>
      </c:spPr>
    </c:plotArea>
    <c:legend>
      <c:legendPos val="r"/>
      <c:layout>
        <c:manualLayout>
          <c:xMode val="edge"/>
          <c:yMode val="edge"/>
          <c:x val="0.17869039136459128"/>
          <c:y val="0.93148452900229484"/>
          <c:w val="0.75138731702000283"/>
          <c:h val="6.5252935596454509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3366"/>
                </a:solidFill>
                <a:latin typeface="Tahoma"/>
                <a:ea typeface="Tahoma"/>
                <a:cs typeface="Tahoma"/>
              </a:defRPr>
            </a:pPr>
            <a:r>
              <a:rPr lang="en-GB"/>
              <a:t>S-N FATIGUE CURVES
LOG-SCALES
Input Second Curve, Pipe Wall Thickness and Associated SCFs using Spinners Below</a:t>
            </a:r>
          </a:p>
        </c:rich>
      </c:tx>
      <c:layout>
        <c:manualLayout>
          <c:xMode val="edge"/>
          <c:yMode val="edge"/>
          <c:x val="0.13489403724645407"/>
          <c:y val="1.3093216529010545E-2"/>
        </c:manualLayout>
      </c:layout>
      <c:overlay val="0"/>
      <c:spPr>
        <a:noFill/>
        <a:ln w="25400">
          <a:noFill/>
        </a:ln>
      </c:spPr>
    </c:title>
    <c:autoTitleDeleted val="0"/>
    <c:plotArea>
      <c:layout>
        <c:manualLayout>
          <c:layoutTarget val="inner"/>
          <c:xMode val="edge"/>
          <c:yMode val="edge"/>
          <c:x val="0.10479375696767002"/>
          <c:y val="0.23731587561374795"/>
          <c:w val="0.85730211817168334"/>
          <c:h val="0.51227495908346976"/>
        </c:manualLayout>
      </c:layout>
      <c:scatterChart>
        <c:scatterStyle val="lineMarker"/>
        <c:varyColors val="0"/>
        <c:ser>
          <c:idx val="1"/>
          <c:order val="0"/>
          <c:tx>
            <c:strRef>
              <c:f>'Plot Data'!$Z$60</c:f>
              <c:strCache>
                <c:ptCount val="1"/>
                <c:pt idx="0">
                  <c:v>DNV'11 B1 Free Corrosion</c:v>
                </c:pt>
              </c:strCache>
            </c:strRef>
          </c:tx>
          <c:spPr>
            <a:ln w="12700">
              <a:solidFill>
                <a:srgbClr val="FF0000"/>
              </a:solidFill>
              <a:prstDash val="lgDash"/>
            </a:ln>
          </c:spPr>
          <c:marker>
            <c:symbol val="square"/>
            <c:size val="5"/>
            <c:spPr>
              <a:noFill/>
              <a:ln>
                <a:solidFill>
                  <a:srgbClr val="FF0000"/>
                </a:solidFill>
                <a:prstDash val="solid"/>
              </a:ln>
            </c:spPr>
          </c:marker>
          <c:xVal>
            <c:numRef>
              <c:f>'Plot Data'!$Z$61:$Z$66</c:f>
              <c:numCache>
                <c:formatCode>0.00E+00</c:formatCode>
                <c:ptCount val="6"/>
                <c:pt idx="0">
                  <c:v>2728.9777828080482</c:v>
                </c:pt>
                <c:pt idx="1">
                  <c:v>#N/A</c:v>
                </c:pt>
                <c:pt idx="2">
                  <c:v>#N/A</c:v>
                </c:pt>
                <c:pt idx="3">
                  <c:v>#N/A</c:v>
                </c:pt>
                <c:pt idx="4">
                  <c:v>#N/A</c:v>
                </c:pt>
                <c:pt idx="5">
                  <c:v>341122222851.00604</c:v>
                </c:pt>
              </c:numCache>
            </c:numRef>
          </c:xVal>
          <c:yVal>
            <c:numRef>
              <c:f>'Plot Data'!$AA$61:$AA$66</c:f>
              <c:numCache>
                <c:formatCode>0.0</c:formatCode>
                <c:ptCount val="6"/>
                <c:pt idx="0">
                  <c:v>1000</c:v>
                </c:pt>
                <c:pt idx="1">
                  <c:v>#N/A</c:v>
                </c:pt>
                <c:pt idx="2">
                  <c:v>#N/A</c:v>
                </c:pt>
                <c:pt idx="3">
                  <c:v>#N/A</c:v>
                </c:pt>
                <c:pt idx="4">
                  <c:v>#N/A</c:v>
                </c:pt>
                <c:pt idx="5">
                  <c:v>2</c:v>
                </c:pt>
              </c:numCache>
            </c:numRef>
          </c:yVal>
          <c:smooth val="0"/>
        </c:ser>
        <c:ser>
          <c:idx val="2"/>
          <c:order val="1"/>
          <c:tx>
            <c:strRef>
              <c:f>'Plot Data'!$AC$60</c:f>
              <c:strCache>
                <c:ptCount val="1"/>
                <c:pt idx="0">
                  <c:v>DNV'11 B1 Free Corrosion w/ SCF &amp; Tcorr</c:v>
                </c:pt>
              </c:strCache>
            </c:strRef>
          </c:tx>
          <c:spPr>
            <a:ln w="12700">
              <a:solidFill>
                <a:srgbClr val="FF6600"/>
              </a:solidFill>
              <a:prstDash val="lgDashDot"/>
            </a:ln>
          </c:spPr>
          <c:marker>
            <c:symbol val="x"/>
            <c:size val="9"/>
            <c:spPr>
              <a:noFill/>
              <a:ln>
                <a:solidFill>
                  <a:srgbClr val="FF6600"/>
                </a:solidFill>
                <a:prstDash val="solid"/>
              </a:ln>
            </c:spPr>
          </c:marker>
          <c:xVal>
            <c:numRef>
              <c:f>'Plot Data'!$AC$61:$AC$66</c:f>
              <c:numCache>
                <c:formatCode>0.00E+00</c:formatCode>
                <c:ptCount val="6"/>
                <c:pt idx="0">
                  <c:v>2728.9777828080482</c:v>
                </c:pt>
                <c:pt idx="1">
                  <c:v>#N/A</c:v>
                </c:pt>
                <c:pt idx="2">
                  <c:v>#N/A</c:v>
                </c:pt>
                <c:pt idx="3">
                  <c:v>#N/A</c:v>
                </c:pt>
                <c:pt idx="4">
                  <c:v>#N/A</c:v>
                </c:pt>
                <c:pt idx="5">
                  <c:v>341122222851.00604</c:v>
                </c:pt>
              </c:numCache>
            </c:numRef>
          </c:xVal>
          <c:yVal>
            <c:numRef>
              <c:f>'Plot Data'!$AD$61:$AD$66</c:f>
              <c:numCache>
                <c:formatCode>0.0</c:formatCode>
                <c:ptCount val="6"/>
                <c:pt idx="0">
                  <c:v>1000</c:v>
                </c:pt>
                <c:pt idx="1">
                  <c:v>#N/A</c:v>
                </c:pt>
                <c:pt idx="2">
                  <c:v>#N/A</c:v>
                </c:pt>
                <c:pt idx="3">
                  <c:v>#N/A</c:v>
                </c:pt>
                <c:pt idx="4">
                  <c:v>#N/A</c:v>
                </c:pt>
                <c:pt idx="5">
                  <c:v>2</c:v>
                </c:pt>
              </c:numCache>
            </c:numRef>
          </c:yVal>
          <c:smooth val="0"/>
        </c:ser>
        <c:ser>
          <c:idx val="0"/>
          <c:order val="2"/>
          <c:tx>
            <c:strRef>
              <c:f>'Plot Data'!$AF$60</c:f>
              <c:strCache>
                <c:ptCount val="1"/>
                <c:pt idx="0">
                  <c:v>DNV'11 B1 Free Corrosion w/ SCF</c:v>
                </c:pt>
              </c:strCache>
            </c:strRef>
          </c:tx>
          <c:spPr>
            <a:ln w="12700">
              <a:solidFill>
                <a:srgbClr val="FF00FF"/>
              </a:solidFill>
              <a:prstDash val="sysDash"/>
            </a:ln>
          </c:spPr>
          <c:marker>
            <c:symbol val="triangle"/>
            <c:size val="5"/>
            <c:spPr>
              <a:noFill/>
              <a:ln>
                <a:solidFill>
                  <a:srgbClr val="FF00FF"/>
                </a:solidFill>
                <a:prstDash val="solid"/>
              </a:ln>
            </c:spPr>
          </c:marker>
          <c:xVal>
            <c:numRef>
              <c:f>'Plot Data'!$AF$61:$AF$66</c:f>
              <c:numCache>
                <c:formatCode>0.00E+00</c:formatCode>
                <c:ptCount val="6"/>
                <c:pt idx="0">
                  <c:v>2728.9777828080482</c:v>
                </c:pt>
                <c:pt idx="1">
                  <c:v>#N/A</c:v>
                </c:pt>
                <c:pt idx="2">
                  <c:v>#N/A</c:v>
                </c:pt>
                <c:pt idx="3">
                  <c:v>#N/A</c:v>
                </c:pt>
                <c:pt idx="4">
                  <c:v>#N/A</c:v>
                </c:pt>
                <c:pt idx="5">
                  <c:v>341122222851.00604</c:v>
                </c:pt>
              </c:numCache>
            </c:numRef>
          </c:xVal>
          <c:yVal>
            <c:numRef>
              <c:f>'Plot Data'!$AG$61:$AG$66</c:f>
              <c:numCache>
                <c:formatCode>0.0</c:formatCode>
                <c:ptCount val="6"/>
                <c:pt idx="0">
                  <c:v>1000</c:v>
                </c:pt>
                <c:pt idx="1">
                  <c:v>#N/A</c:v>
                </c:pt>
                <c:pt idx="2">
                  <c:v>#N/A</c:v>
                </c:pt>
                <c:pt idx="3">
                  <c:v>#N/A</c:v>
                </c:pt>
                <c:pt idx="4">
                  <c:v>#N/A</c:v>
                </c:pt>
                <c:pt idx="5">
                  <c:v>2</c:v>
                </c:pt>
              </c:numCache>
            </c:numRef>
          </c:yVal>
          <c:smooth val="0"/>
        </c:ser>
        <c:ser>
          <c:idx val="3"/>
          <c:order val="3"/>
          <c:tx>
            <c:strRef>
              <c:f>'Plot Data'!$AI$60</c:f>
              <c:strCache>
                <c:ptCount val="1"/>
                <c:pt idx="0">
                  <c:v>DNV'11 B1 Free Corrosion w/ Tcorr</c:v>
                </c:pt>
              </c:strCache>
            </c:strRef>
          </c:tx>
          <c:spPr>
            <a:ln w="12700">
              <a:solidFill>
                <a:srgbClr val="800000"/>
              </a:solidFill>
              <a:prstDash val="lgDashDot"/>
            </a:ln>
          </c:spPr>
          <c:marker>
            <c:symbol val="x"/>
            <c:size val="9"/>
            <c:spPr>
              <a:noFill/>
              <a:ln>
                <a:solidFill>
                  <a:srgbClr val="800000"/>
                </a:solidFill>
                <a:prstDash val="solid"/>
              </a:ln>
            </c:spPr>
          </c:marker>
          <c:xVal>
            <c:numRef>
              <c:f>'Plot Data'!$AI$61:$AI$66</c:f>
              <c:numCache>
                <c:formatCode>0.00E+00</c:formatCode>
                <c:ptCount val="6"/>
                <c:pt idx="0">
                  <c:v>2728.9777828080482</c:v>
                </c:pt>
                <c:pt idx="1">
                  <c:v>#N/A</c:v>
                </c:pt>
                <c:pt idx="2">
                  <c:v>#N/A</c:v>
                </c:pt>
                <c:pt idx="3">
                  <c:v>#N/A</c:v>
                </c:pt>
                <c:pt idx="4">
                  <c:v>#N/A</c:v>
                </c:pt>
                <c:pt idx="5">
                  <c:v>341122222851.00604</c:v>
                </c:pt>
              </c:numCache>
            </c:numRef>
          </c:xVal>
          <c:yVal>
            <c:numRef>
              <c:f>'Plot Data'!$AJ$61:$AJ$66</c:f>
              <c:numCache>
                <c:formatCode>0.0</c:formatCode>
                <c:ptCount val="6"/>
                <c:pt idx="0">
                  <c:v>1000</c:v>
                </c:pt>
                <c:pt idx="1">
                  <c:v>#N/A</c:v>
                </c:pt>
                <c:pt idx="2">
                  <c:v>#N/A</c:v>
                </c:pt>
                <c:pt idx="3">
                  <c:v>#N/A</c:v>
                </c:pt>
                <c:pt idx="4">
                  <c:v>#N/A</c:v>
                </c:pt>
                <c:pt idx="5">
                  <c:v>2</c:v>
                </c:pt>
              </c:numCache>
            </c:numRef>
          </c:yVal>
          <c:smooth val="0"/>
        </c:ser>
        <c:ser>
          <c:idx val="4"/>
          <c:order val="4"/>
          <c:tx>
            <c:strRef>
              <c:f>'Plot Data'!$AL$60</c:f>
              <c:strCache>
                <c:ptCount val="1"/>
                <c:pt idx="0">
                  <c:v>DNV'05/'08/10/11 B1 In Air</c:v>
                </c:pt>
              </c:strCache>
            </c:strRef>
          </c:tx>
          <c:spPr>
            <a:ln w="12700">
              <a:solidFill>
                <a:srgbClr val="0000FF"/>
              </a:solidFill>
              <a:prstDash val="lgDash"/>
            </a:ln>
          </c:spPr>
          <c:marker>
            <c:symbol val="square"/>
            <c:size val="5"/>
            <c:spPr>
              <a:noFill/>
              <a:ln>
                <a:solidFill>
                  <a:srgbClr val="0000FF"/>
                </a:solidFill>
                <a:prstDash val="solid"/>
              </a:ln>
            </c:spPr>
          </c:marker>
          <c:xVal>
            <c:numRef>
              <c:f>'Plot Data'!$AL$61:$AL$66</c:f>
              <c:numCache>
                <c:formatCode>0.00E+00</c:formatCode>
                <c:ptCount val="6"/>
                <c:pt idx="0">
                  <c:v>1309.1819229994153</c:v>
                </c:pt>
                <c:pt idx="1">
                  <c:v>10000000</c:v>
                </c:pt>
                <c:pt idx="2">
                  <c:v>#N/A</c:v>
                </c:pt>
                <c:pt idx="3">
                  <c:v>#N/A</c:v>
                </c:pt>
                <c:pt idx="4">
                  <c:v>10000000</c:v>
                </c:pt>
                <c:pt idx="5">
                  <c:v>10000000000</c:v>
                </c:pt>
              </c:numCache>
            </c:numRef>
          </c:xVal>
          <c:yVal>
            <c:numRef>
              <c:f>'Plot Data'!$AM$61:$AM$66</c:f>
              <c:numCache>
                <c:formatCode>0.0</c:formatCode>
                <c:ptCount val="6"/>
                <c:pt idx="0">
                  <c:v>1000</c:v>
                </c:pt>
                <c:pt idx="1">
                  <c:v>106.95473105661608</c:v>
                </c:pt>
                <c:pt idx="2">
                  <c:v>#N/A</c:v>
                </c:pt>
                <c:pt idx="3">
                  <c:v>#N/A</c:v>
                </c:pt>
                <c:pt idx="4">
                  <c:v>106.97</c:v>
                </c:pt>
                <c:pt idx="5">
                  <c:v>106.97</c:v>
                </c:pt>
              </c:numCache>
            </c:numRef>
          </c:yVal>
          <c:smooth val="0"/>
        </c:ser>
        <c:ser>
          <c:idx val="7"/>
          <c:order val="5"/>
          <c:tx>
            <c:strRef>
              <c:f>'Plot Data'!$AO$60</c:f>
              <c:strCache>
                <c:ptCount val="1"/>
                <c:pt idx="0">
                  <c:v>DNV'05/'08/10/11 B1 In Air w/ SCF &amp; Tcorr</c:v>
                </c:pt>
              </c:strCache>
            </c:strRef>
          </c:tx>
          <c:spPr>
            <a:ln w="12700">
              <a:solidFill>
                <a:srgbClr val="33CCCC"/>
              </a:solidFill>
              <a:prstDash val="sysDash"/>
            </a:ln>
          </c:spPr>
          <c:marker>
            <c:symbol val="x"/>
            <c:size val="9"/>
            <c:spPr>
              <a:noFill/>
              <a:ln>
                <a:solidFill>
                  <a:srgbClr val="33CCCC"/>
                </a:solidFill>
                <a:prstDash val="solid"/>
              </a:ln>
            </c:spPr>
          </c:marker>
          <c:xVal>
            <c:numRef>
              <c:f>'Plot Data'!$AO$61:$AO$66</c:f>
              <c:numCache>
                <c:formatCode>0.00E+00</c:formatCode>
                <c:ptCount val="6"/>
                <c:pt idx="0">
                  <c:v>1309.1819229994153</c:v>
                </c:pt>
                <c:pt idx="1">
                  <c:v>10000000</c:v>
                </c:pt>
                <c:pt idx="2">
                  <c:v>#N/A</c:v>
                </c:pt>
                <c:pt idx="3">
                  <c:v>#N/A</c:v>
                </c:pt>
                <c:pt idx="4">
                  <c:v>10000000</c:v>
                </c:pt>
                <c:pt idx="5">
                  <c:v>10000000000</c:v>
                </c:pt>
              </c:numCache>
            </c:numRef>
          </c:xVal>
          <c:yVal>
            <c:numRef>
              <c:f>'Plot Data'!$AP$61:$AP$66</c:f>
              <c:numCache>
                <c:formatCode>0.0</c:formatCode>
                <c:ptCount val="6"/>
                <c:pt idx="0">
                  <c:v>1000</c:v>
                </c:pt>
                <c:pt idx="1">
                  <c:v>106.95473105661608</c:v>
                </c:pt>
                <c:pt idx="2">
                  <c:v>#N/A</c:v>
                </c:pt>
                <c:pt idx="3">
                  <c:v>#N/A</c:v>
                </c:pt>
                <c:pt idx="4">
                  <c:v>106.97</c:v>
                </c:pt>
                <c:pt idx="5">
                  <c:v>106.97</c:v>
                </c:pt>
              </c:numCache>
            </c:numRef>
          </c:yVal>
          <c:smooth val="0"/>
        </c:ser>
        <c:ser>
          <c:idx val="6"/>
          <c:order val="6"/>
          <c:tx>
            <c:strRef>
              <c:f>'Plot Data'!$AR$60</c:f>
              <c:strCache>
                <c:ptCount val="1"/>
                <c:pt idx="0">
                  <c:v>DNV'05/'08/10/11 B1 In Air w/ SCF</c:v>
                </c:pt>
              </c:strCache>
            </c:strRef>
          </c:tx>
          <c:spPr>
            <a:ln w="12700">
              <a:solidFill>
                <a:srgbClr val="00FF00"/>
              </a:solidFill>
              <a:prstDash val="sysDash"/>
            </a:ln>
          </c:spPr>
          <c:marker>
            <c:symbol val="triangle"/>
            <c:size val="6"/>
            <c:spPr>
              <a:noFill/>
              <a:ln>
                <a:solidFill>
                  <a:srgbClr val="00FF00"/>
                </a:solidFill>
                <a:prstDash val="solid"/>
              </a:ln>
            </c:spPr>
          </c:marker>
          <c:xVal>
            <c:numRef>
              <c:f>'Plot Data'!$AR$61:$AR$66</c:f>
              <c:numCache>
                <c:formatCode>0.00E+00</c:formatCode>
                <c:ptCount val="6"/>
                <c:pt idx="0">
                  <c:v>1309.1819229994153</c:v>
                </c:pt>
                <c:pt idx="1">
                  <c:v>10000000</c:v>
                </c:pt>
                <c:pt idx="2">
                  <c:v>#N/A</c:v>
                </c:pt>
                <c:pt idx="3">
                  <c:v>#N/A</c:v>
                </c:pt>
                <c:pt idx="4">
                  <c:v>10000000</c:v>
                </c:pt>
                <c:pt idx="5">
                  <c:v>10000000000</c:v>
                </c:pt>
              </c:numCache>
            </c:numRef>
          </c:xVal>
          <c:yVal>
            <c:numRef>
              <c:f>'Plot Data'!$AS$61:$AS$66</c:f>
              <c:numCache>
                <c:formatCode>0.0</c:formatCode>
                <c:ptCount val="6"/>
                <c:pt idx="0">
                  <c:v>1000</c:v>
                </c:pt>
                <c:pt idx="1">
                  <c:v>106.95473105661608</c:v>
                </c:pt>
                <c:pt idx="2">
                  <c:v>#N/A</c:v>
                </c:pt>
                <c:pt idx="3">
                  <c:v>#N/A</c:v>
                </c:pt>
                <c:pt idx="4">
                  <c:v>106.97</c:v>
                </c:pt>
                <c:pt idx="5">
                  <c:v>106.97</c:v>
                </c:pt>
              </c:numCache>
            </c:numRef>
          </c:yVal>
          <c:smooth val="0"/>
        </c:ser>
        <c:ser>
          <c:idx val="5"/>
          <c:order val="7"/>
          <c:tx>
            <c:strRef>
              <c:f>'Plot Data'!$AU$60</c:f>
              <c:strCache>
                <c:ptCount val="1"/>
                <c:pt idx="0">
                  <c:v>DNV'05/'08/10/11 B1 In Air w/ Tcorr</c:v>
                </c:pt>
              </c:strCache>
            </c:strRef>
          </c:tx>
          <c:spPr>
            <a:ln w="12700">
              <a:solidFill>
                <a:srgbClr val="008000"/>
              </a:solidFill>
              <a:prstDash val="lgDashDot"/>
            </a:ln>
          </c:spPr>
          <c:marker>
            <c:symbol val="x"/>
            <c:size val="9"/>
            <c:spPr>
              <a:noFill/>
              <a:ln>
                <a:solidFill>
                  <a:srgbClr val="008000"/>
                </a:solidFill>
                <a:prstDash val="solid"/>
              </a:ln>
            </c:spPr>
          </c:marker>
          <c:xVal>
            <c:numRef>
              <c:f>'Plot Data'!$AU$61:$AU$66</c:f>
              <c:numCache>
                <c:formatCode>0.00E+00</c:formatCode>
                <c:ptCount val="6"/>
                <c:pt idx="0">
                  <c:v>1309.1819229994153</c:v>
                </c:pt>
                <c:pt idx="1">
                  <c:v>10000000</c:v>
                </c:pt>
                <c:pt idx="2">
                  <c:v>#N/A</c:v>
                </c:pt>
                <c:pt idx="3">
                  <c:v>#N/A</c:v>
                </c:pt>
                <c:pt idx="4">
                  <c:v>10000000</c:v>
                </c:pt>
                <c:pt idx="5">
                  <c:v>10000000000</c:v>
                </c:pt>
              </c:numCache>
            </c:numRef>
          </c:xVal>
          <c:yVal>
            <c:numRef>
              <c:f>'Plot Data'!$AV$61:$AV$66</c:f>
              <c:numCache>
                <c:formatCode>0.0</c:formatCode>
                <c:ptCount val="6"/>
                <c:pt idx="0">
                  <c:v>1000</c:v>
                </c:pt>
                <c:pt idx="1">
                  <c:v>106.95473105661608</c:v>
                </c:pt>
                <c:pt idx="2">
                  <c:v>#N/A</c:v>
                </c:pt>
                <c:pt idx="3">
                  <c:v>#N/A</c:v>
                </c:pt>
                <c:pt idx="4">
                  <c:v>106.97</c:v>
                </c:pt>
                <c:pt idx="5">
                  <c:v>106.97</c:v>
                </c:pt>
              </c:numCache>
            </c:numRef>
          </c:yVal>
          <c:smooth val="0"/>
        </c:ser>
        <c:dLbls>
          <c:showLegendKey val="0"/>
          <c:showVal val="0"/>
          <c:showCatName val="0"/>
          <c:showSerName val="0"/>
          <c:showPercent val="0"/>
          <c:showBubbleSize val="0"/>
        </c:dLbls>
        <c:axId val="-804794384"/>
        <c:axId val="-804793296"/>
      </c:scatterChart>
      <c:valAx>
        <c:axId val="-804794384"/>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2819089900111"/>
              <c:y val="0.81566068515497558"/>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93296"/>
        <c:crossesAt val="1.0000000000000001E-32"/>
        <c:crossBetween val="midCat"/>
      </c:valAx>
      <c:valAx>
        <c:axId val="-804793296"/>
        <c:scaling>
          <c:logBase val="10"/>
          <c:orientation val="minMax"/>
          <c:max val="1000"/>
          <c:min val="1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(MPa)</a:t>
                </a:r>
              </a:p>
            </c:rich>
          </c:tx>
          <c:layout>
            <c:manualLayout>
              <c:xMode val="edge"/>
              <c:yMode val="edge"/>
              <c:x val="0"/>
              <c:y val="0.35073409461663946"/>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94384"/>
        <c:crossesAt val="1.0000000000000001E-32"/>
        <c:crossBetween val="midCat"/>
      </c:valAx>
      <c:spPr>
        <a:noFill/>
        <a:ln w="12700">
          <a:solidFill>
            <a:srgbClr val="000000"/>
          </a:solidFill>
          <a:prstDash val="solid"/>
        </a:ln>
      </c:spPr>
    </c:plotArea>
    <c:legend>
      <c:legendPos val="b"/>
      <c:layout>
        <c:manualLayout>
          <c:xMode val="edge"/>
          <c:yMode val="edge"/>
          <c:x val="5.7971049956158364E-2"/>
          <c:y val="0.87234041095597137"/>
          <c:w val="0.94202895004384168"/>
          <c:h val="0.1243863277286098"/>
        </c:manualLayout>
      </c:layout>
      <c:overlay val="0"/>
      <c:spPr>
        <a:solidFill>
          <a:srgbClr val="FFFFFF"/>
        </a:solidFill>
        <a:ln w="3175">
          <a:solidFill>
            <a:srgbClr val="000080"/>
          </a:solidFill>
          <a:prstDash val="solid"/>
        </a:ln>
      </c:spPr>
      <c:txPr>
        <a:bodyPr/>
        <a:lstStyle/>
        <a:p>
          <a:pPr>
            <a:defRPr sz="755"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3366"/>
                </a:solidFill>
                <a:latin typeface="Tahoma"/>
                <a:ea typeface="Tahoma"/>
                <a:cs typeface="Tahoma"/>
              </a:defRPr>
            </a:pPr>
            <a:r>
              <a:rPr lang="en-GB"/>
              <a:t>S-N FATIGUE CURVES
LOG-SCALES
Input Second Curve, Pipe Wall Thickness and Associated SCFs using Spinners Below</a:t>
            </a:r>
          </a:p>
        </c:rich>
      </c:tx>
      <c:layout>
        <c:manualLayout>
          <c:xMode val="edge"/>
          <c:yMode val="edge"/>
          <c:x val="0.13489403724645407"/>
          <c:y val="1.3093216529010545E-2"/>
        </c:manualLayout>
      </c:layout>
      <c:overlay val="0"/>
      <c:spPr>
        <a:noFill/>
        <a:ln w="25400">
          <a:noFill/>
        </a:ln>
      </c:spPr>
    </c:title>
    <c:autoTitleDeleted val="0"/>
    <c:plotArea>
      <c:layout>
        <c:manualLayout>
          <c:layoutTarget val="inner"/>
          <c:xMode val="edge"/>
          <c:yMode val="edge"/>
          <c:x val="9.4760312151616496E-2"/>
          <c:y val="0.23731587561374795"/>
          <c:w val="0.86733556298773695"/>
          <c:h val="0.51227495908346976"/>
        </c:manualLayout>
      </c:layout>
      <c:scatterChart>
        <c:scatterStyle val="lineMarker"/>
        <c:varyColors val="0"/>
        <c:ser>
          <c:idx val="1"/>
          <c:order val="0"/>
          <c:tx>
            <c:strRef>
              <c:f>'Plot Data'!$AX$60</c:f>
              <c:strCache>
                <c:ptCount val="1"/>
                <c:pt idx="0">
                  <c:v>DNV'11 B1 Free Corrosion</c:v>
                </c:pt>
              </c:strCache>
            </c:strRef>
          </c:tx>
          <c:spPr>
            <a:ln w="12700">
              <a:solidFill>
                <a:srgbClr val="FF0000"/>
              </a:solidFill>
              <a:prstDash val="lgDash"/>
            </a:ln>
          </c:spPr>
          <c:marker>
            <c:symbol val="square"/>
            <c:size val="5"/>
            <c:spPr>
              <a:noFill/>
              <a:ln>
                <a:solidFill>
                  <a:srgbClr val="FF0000"/>
                </a:solidFill>
                <a:prstDash val="solid"/>
              </a:ln>
            </c:spPr>
          </c:marker>
          <c:xVal>
            <c:numRef>
              <c:f>'Plot Data'!$AX$61:$AX$66</c:f>
              <c:numCache>
                <c:formatCode>0.00E+00</c:formatCode>
                <c:ptCount val="6"/>
                <c:pt idx="0">
                  <c:v>2728.9777828080482</c:v>
                </c:pt>
                <c:pt idx="1">
                  <c:v>#N/A</c:v>
                </c:pt>
                <c:pt idx="2">
                  <c:v>#N/A</c:v>
                </c:pt>
                <c:pt idx="3">
                  <c:v>#N/A</c:v>
                </c:pt>
                <c:pt idx="4">
                  <c:v>#N/A</c:v>
                </c:pt>
                <c:pt idx="5">
                  <c:v>341122222851.00604</c:v>
                </c:pt>
              </c:numCache>
            </c:numRef>
          </c:xVal>
          <c:yVal>
            <c:numRef>
              <c:f>'Plot Data'!$AY$61:$AY$66</c:f>
              <c:numCache>
                <c:formatCode>0.0</c:formatCode>
                <c:ptCount val="6"/>
                <c:pt idx="0">
                  <c:v>145.03799999999998</c:v>
                </c:pt>
                <c:pt idx="1">
                  <c:v>#N/A</c:v>
                </c:pt>
                <c:pt idx="2">
                  <c:v>#N/A</c:v>
                </c:pt>
                <c:pt idx="3">
                  <c:v>#N/A</c:v>
                </c:pt>
                <c:pt idx="4">
                  <c:v>#N/A</c:v>
                </c:pt>
                <c:pt idx="5">
                  <c:v>0.29007599999999995</c:v>
                </c:pt>
              </c:numCache>
            </c:numRef>
          </c:yVal>
          <c:smooth val="0"/>
        </c:ser>
        <c:ser>
          <c:idx val="2"/>
          <c:order val="1"/>
          <c:tx>
            <c:strRef>
              <c:f>'Plot Data'!$BA$60</c:f>
              <c:strCache>
                <c:ptCount val="1"/>
                <c:pt idx="0">
                  <c:v>DNV'11 B1 Free Corrosion w/ SCF &amp; Tcorr</c:v>
                </c:pt>
              </c:strCache>
            </c:strRef>
          </c:tx>
          <c:spPr>
            <a:ln w="12700">
              <a:solidFill>
                <a:srgbClr val="FF6600"/>
              </a:solidFill>
              <a:prstDash val="lgDashDot"/>
            </a:ln>
          </c:spPr>
          <c:marker>
            <c:symbol val="x"/>
            <c:size val="9"/>
            <c:spPr>
              <a:noFill/>
              <a:ln>
                <a:solidFill>
                  <a:srgbClr val="FF6600"/>
                </a:solidFill>
                <a:prstDash val="solid"/>
              </a:ln>
            </c:spPr>
          </c:marker>
          <c:xVal>
            <c:numRef>
              <c:f>'Plot Data'!$BA$61:$BA$66</c:f>
              <c:numCache>
                <c:formatCode>0.00E+00</c:formatCode>
                <c:ptCount val="6"/>
                <c:pt idx="0">
                  <c:v>2728.9777828080482</c:v>
                </c:pt>
                <c:pt idx="1">
                  <c:v>#N/A</c:v>
                </c:pt>
                <c:pt idx="2">
                  <c:v>#N/A</c:v>
                </c:pt>
                <c:pt idx="3">
                  <c:v>#N/A</c:v>
                </c:pt>
                <c:pt idx="4">
                  <c:v>#N/A</c:v>
                </c:pt>
                <c:pt idx="5">
                  <c:v>341122222851.00604</c:v>
                </c:pt>
              </c:numCache>
            </c:numRef>
          </c:xVal>
          <c:yVal>
            <c:numRef>
              <c:f>'Plot Data'!$BB$61:$BB$66</c:f>
              <c:numCache>
                <c:formatCode>0.0</c:formatCode>
                <c:ptCount val="6"/>
                <c:pt idx="0">
                  <c:v>145.03799999999998</c:v>
                </c:pt>
                <c:pt idx="1">
                  <c:v>#N/A</c:v>
                </c:pt>
                <c:pt idx="2">
                  <c:v>#N/A</c:v>
                </c:pt>
                <c:pt idx="3">
                  <c:v>#N/A</c:v>
                </c:pt>
                <c:pt idx="4">
                  <c:v>#N/A</c:v>
                </c:pt>
                <c:pt idx="5">
                  <c:v>0.29007599999999995</c:v>
                </c:pt>
              </c:numCache>
            </c:numRef>
          </c:yVal>
          <c:smooth val="0"/>
        </c:ser>
        <c:ser>
          <c:idx val="0"/>
          <c:order val="2"/>
          <c:tx>
            <c:strRef>
              <c:f>'Plot Data'!$BD$60</c:f>
              <c:strCache>
                <c:ptCount val="1"/>
                <c:pt idx="0">
                  <c:v>DNV'11 B1 Free Corrosion w/ SCF</c:v>
                </c:pt>
              </c:strCache>
            </c:strRef>
          </c:tx>
          <c:spPr>
            <a:ln w="12700">
              <a:solidFill>
                <a:srgbClr val="FF00FF"/>
              </a:solidFill>
              <a:prstDash val="sysDash"/>
            </a:ln>
          </c:spPr>
          <c:marker>
            <c:symbol val="triangle"/>
            <c:size val="5"/>
            <c:spPr>
              <a:noFill/>
              <a:ln>
                <a:solidFill>
                  <a:srgbClr val="FF00FF"/>
                </a:solidFill>
                <a:prstDash val="solid"/>
              </a:ln>
            </c:spPr>
          </c:marker>
          <c:xVal>
            <c:numRef>
              <c:f>'Plot Data'!$BD$61:$BD$66</c:f>
              <c:numCache>
                <c:formatCode>0.00E+00</c:formatCode>
                <c:ptCount val="6"/>
                <c:pt idx="0">
                  <c:v>2728.9777828080482</c:v>
                </c:pt>
                <c:pt idx="1">
                  <c:v>#N/A</c:v>
                </c:pt>
                <c:pt idx="2">
                  <c:v>#N/A</c:v>
                </c:pt>
                <c:pt idx="3">
                  <c:v>#N/A</c:v>
                </c:pt>
                <c:pt idx="4">
                  <c:v>#N/A</c:v>
                </c:pt>
                <c:pt idx="5">
                  <c:v>341122222851.00604</c:v>
                </c:pt>
              </c:numCache>
            </c:numRef>
          </c:xVal>
          <c:yVal>
            <c:numRef>
              <c:f>'Plot Data'!$BE$61:$BE$66</c:f>
              <c:numCache>
                <c:formatCode>0.0</c:formatCode>
                <c:ptCount val="6"/>
                <c:pt idx="0">
                  <c:v>145.03799999999998</c:v>
                </c:pt>
                <c:pt idx="1">
                  <c:v>#N/A</c:v>
                </c:pt>
                <c:pt idx="2">
                  <c:v>#N/A</c:v>
                </c:pt>
                <c:pt idx="3">
                  <c:v>#N/A</c:v>
                </c:pt>
                <c:pt idx="4">
                  <c:v>#N/A</c:v>
                </c:pt>
                <c:pt idx="5">
                  <c:v>0.29007599999999995</c:v>
                </c:pt>
              </c:numCache>
            </c:numRef>
          </c:yVal>
          <c:smooth val="0"/>
        </c:ser>
        <c:ser>
          <c:idx val="3"/>
          <c:order val="3"/>
          <c:tx>
            <c:strRef>
              <c:f>'Plot Data'!$BG$60</c:f>
              <c:strCache>
                <c:ptCount val="1"/>
                <c:pt idx="0">
                  <c:v>DNV'11 B1 Free Corrosion w/ Tcorr</c:v>
                </c:pt>
              </c:strCache>
            </c:strRef>
          </c:tx>
          <c:spPr>
            <a:ln w="12700">
              <a:solidFill>
                <a:srgbClr val="800000"/>
              </a:solidFill>
              <a:prstDash val="lgDashDot"/>
            </a:ln>
          </c:spPr>
          <c:marker>
            <c:symbol val="x"/>
            <c:size val="9"/>
            <c:spPr>
              <a:noFill/>
              <a:ln>
                <a:solidFill>
                  <a:srgbClr val="800000"/>
                </a:solidFill>
                <a:prstDash val="solid"/>
              </a:ln>
            </c:spPr>
          </c:marker>
          <c:xVal>
            <c:numRef>
              <c:f>'Plot Data'!$BG$61:$BG$66</c:f>
              <c:numCache>
                <c:formatCode>0.00E+00</c:formatCode>
                <c:ptCount val="6"/>
                <c:pt idx="0">
                  <c:v>2728.9777828080482</c:v>
                </c:pt>
                <c:pt idx="1">
                  <c:v>#N/A</c:v>
                </c:pt>
                <c:pt idx="2">
                  <c:v>#N/A</c:v>
                </c:pt>
                <c:pt idx="3">
                  <c:v>#N/A</c:v>
                </c:pt>
                <c:pt idx="4">
                  <c:v>#N/A</c:v>
                </c:pt>
                <c:pt idx="5">
                  <c:v>341122222851.00604</c:v>
                </c:pt>
              </c:numCache>
            </c:numRef>
          </c:xVal>
          <c:yVal>
            <c:numRef>
              <c:f>'Plot Data'!$BH$61:$BH$66</c:f>
              <c:numCache>
                <c:formatCode>0.0</c:formatCode>
                <c:ptCount val="6"/>
                <c:pt idx="0">
                  <c:v>145.03799999999998</c:v>
                </c:pt>
                <c:pt idx="1">
                  <c:v>#N/A</c:v>
                </c:pt>
                <c:pt idx="2">
                  <c:v>#N/A</c:v>
                </c:pt>
                <c:pt idx="3">
                  <c:v>#N/A</c:v>
                </c:pt>
                <c:pt idx="4">
                  <c:v>#N/A</c:v>
                </c:pt>
                <c:pt idx="5">
                  <c:v>0.29007599999999995</c:v>
                </c:pt>
              </c:numCache>
            </c:numRef>
          </c:yVal>
          <c:smooth val="0"/>
        </c:ser>
        <c:ser>
          <c:idx val="4"/>
          <c:order val="4"/>
          <c:tx>
            <c:strRef>
              <c:f>'Plot Data'!$BJ$60</c:f>
              <c:strCache>
                <c:ptCount val="1"/>
                <c:pt idx="0">
                  <c:v>DNV'05/'08/10/11 B1 In Air</c:v>
                </c:pt>
              </c:strCache>
            </c:strRef>
          </c:tx>
          <c:spPr>
            <a:ln w="12700">
              <a:solidFill>
                <a:srgbClr val="0000FF"/>
              </a:solidFill>
              <a:prstDash val="lgDash"/>
            </a:ln>
          </c:spPr>
          <c:marker>
            <c:symbol val="square"/>
            <c:size val="5"/>
            <c:spPr>
              <a:noFill/>
              <a:ln>
                <a:solidFill>
                  <a:srgbClr val="0000FF"/>
                </a:solidFill>
                <a:prstDash val="solid"/>
              </a:ln>
            </c:spPr>
          </c:marker>
          <c:xVal>
            <c:numRef>
              <c:f>'Plot Data'!$BJ$61:$BJ$66</c:f>
              <c:numCache>
                <c:formatCode>0.00E+00</c:formatCode>
                <c:ptCount val="6"/>
                <c:pt idx="0">
                  <c:v>1309.1819229994153</c:v>
                </c:pt>
                <c:pt idx="1">
                  <c:v>10000000</c:v>
                </c:pt>
                <c:pt idx="2">
                  <c:v>#N/A</c:v>
                </c:pt>
                <c:pt idx="3">
                  <c:v>#N/A</c:v>
                </c:pt>
                <c:pt idx="4">
                  <c:v>10000000</c:v>
                </c:pt>
                <c:pt idx="5">
                  <c:v>10000000000</c:v>
                </c:pt>
              </c:numCache>
            </c:numRef>
          </c:xVal>
          <c:yVal>
            <c:numRef>
              <c:f>'Plot Data'!$BK$61:$BK$66</c:f>
              <c:numCache>
                <c:formatCode>0.0</c:formatCode>
                <c:ptCount val="6"/>
                <c:pt idx="0">
                  <c:v>145.03799999999998</c:v>
                </c:pt>
                <c:pt idx="1">
                  <c:v>15.51250028298948</c:v>
                </c:pt>
                <c:pt idx="2">
                  <c:v>#N/A</c:v>
                </c:pt>
                <c:pt idx="3">
                  <c:v>#N/A</c:v>
                </c:pt>
                <c:pt idx="4">
                  <c:v>15.514714859999996</c:v>
                </c:pt>
                <c:pt idx="5">
                  <c:v>15.514714859999996</c:v>
                </c:pt>
              </c:numCache>
            </c:numRef>
          </c:yVal>
          <c:smooth val="0"/>
        </c:ser>
        <c:ser>
          <c:idx val="7"/>
          <c:order val="5"/>
          <c:tx>
            <c:strRef>
              <c:f>'Plot Data'!$BM$60</c:f>
              <c:strCache>
                <c:ptCount val="1"/>
                <c:pt idx="0">
                  <c:v>DNV'05/'08/10/11 B1 In Air w/ SCF &amp; Tcorr</c:v>
                </c:pt>
              </c:strCache>
            </c:strRef>
          </c:tx>
          <c:spPr>
            <a:ln w="12700">
              <a:solidFill>
                <a:srgbClr val="33CCCC"/>
              </a:solidFill>
              <a:prstDash val="sysDash"/>
            </a:ln>
          </c:spPr>
          <c:marker>
            <c:symbol val="x"/>
            <c:size val="9"/>
            <c:spPr>
              <a:noFill/>
              <a:ln>
                <a:solidFill>
                  <a:srgbClr val="33CCCC"/>
                </a:solidFill>
                <a:prstDash val="solid"/>
              </a:ln>
            </c:spPr>
          </c:marker>
          <c:xVal>
            <c:numRef>
              <c:f>'Plot Data'!$BM$61:$BM$66</c:f>
              <c:numCache>
                <c:formatCode>0.00E+00</c:formatCode>
                <c:ptCount val="6"/>
                <c:pt idx="0">
                  <c:v>1309.1819229994153</c:v>
                </c:pt>
                <c:pt idx="1">
                  <c:v>10000000</c:v>
                </c:pt>
                <c:pt idx="2">
                  <c:v>#N/A</c:v>
                </c:pt>
                <c:pt idx="3">
                  <c:v>#N/A</c:v>
                </c:pt>
                <c:pt idx="4">
                  <c:v>10000000</c:v>
                </c:pt>
                <c:pt idx="5">
                  <c:v>10000000000</c:v>
                </c:pt>
              </c:numCache>
            </c:numRef>
          </c:xVal>
          <c:yVal>
            <c:numRef>
              <c:f>'Plot Data'!$BN$61:$BN$66</c:f>
              <c:numCache>
                <c:formatCode>0.0</c:formatCode>
                <c:ptCount val="6"/>
                <c:pt idx="0">
                  <c:v>145.03799999999998</c:v>
                </c:pt>
                <c:pt idx="1">
                  <c:v>15.51250028298948</c:v>
                </c:pt>
                <c:pt idx="2">
                  <c:v>#N/A</c:v>
                </c:pt>
                <c:pt idx="3">
                  <c:v>#N/A</c:v>
                </c:pt>
                <c:pt idx="4">
                  <c:v>15.514714859999996</c:v>
                </c:pt>
                <c:pt idx="5">
                  <c:v>15.514714859999996</c:v>
                </c:pt>
              </c:numCache>
            </c:numRef>
          </c:yVal>
          <c:smooth val="0"/>
        </c:ser>
        <c:ser>
          <c:idx val="6"/>
          <c:order val="6"/>
          <c:tx>
            <c:strRef>
              <c:f>'Plot Data'!$BP$60</c:f>
              <c:strCache>
                <c:ptCount val="1"/>
                <c:pt idx="0">
                  <c:v>DNV'05/'08/10/11 B1 In Air w/ SCF</c:v>
                </c:pt>
              </c:strCache>
            </c:strRef>
          </c:tx>
          <c:spPr>
            <a:ln w="12700">
              <a:solidFill>
                <a:srgbClr val="00FF00"/>
              </a:solidFill>
              <a:prstDash val="sysDash"/>
            </a:ln>
          </c:spPr>
          <c:marker>
            <c:symbol val="triangle"/>
            <c:size val="6"/>
            <c:spPr>
              <a:noFill/>
              <a:ln>
                <a:solidFill>
                  <a:srgbClr val="00FF00"/>
                </a:solidFill>
                <a:prstDash val="solid"/>
              </a:ln>
            </c:spPr>
          </c:marker>
          <c:xVal>
            <c:numRef>
              <c:f>'Plot Data'!$BP$61:$BP$66</c:f>
              <c:numCache>
                <c:formatCode>0.00E+00</c:formatCode>
                <c:ptCount val="6"/>
                <c:pt idx="0">
                  <c:v>1309.1819229994153</c:v>
                </c:pt>
                <c:pt idx="1">
                  <c:v>10000000</c:v>
                </c:pt>
                <c:pt idx="2">
                  <c:v>#N/A</c:v>
                </c:pt>
                <c:pt idx="3">
                  <c:v>#N/A</c:v>
                </c:pt>
                <c:pt idx="4">
                  <c:v>10000000</c:v>
                </c:pt>
                <c:pt idx="5">
                  <c:v>10000000000</c:v>
                </c:pt>
              </c:numCache>
            </c:numRef>
          </c:xVal>
          <c:yVal>
            <c:numRef>
              <c:f>'Plot Data'!$BQ$61:$BQ$66</c:f>
              <c:numCache>
                <c:formatCode>0.0</c:formatCode>
                <c:ptCount val="6"/>
                <c:pt idx="0">
                  <c:v>145.03799999999998</c:v>
                </c:pt>
                <c:pt idx="1">
                  <c:v>15.51250028298948</c:v>
                </c:pt>
                <c:pt idx="2">
                  <c:v>#N/A</c:v>
                </c:pt>
                <c:pt idx="3">
                  <c:v>#N/A</c:v>
                </c:pt>
                <c:pt idx="4">
                  <c:v>15.514714859999996</c:v>
                </c:pt>
                <c:pt idx="5">
                  <c:v>15.514714859999996</c:v>
                </c:pt>
              </c:numCache>
            </c:numRef>
          </c:yVal>
          <c:smooth val="0"/>
        </c:ser>
        <c:ser>
          <c:idx val="5"/>
          <c:order val="7"/>
          <c:tx>
            <c:strRef>
              <c:f>'Plot Data'!$BS$60</c:f>
              <c:strCache>
                <c:ptCount val="1"/>
                <c:pt idx="0">
                  <c:v>DNV'05/'08/10/11 B1 In Air w/ Tcorr</c:v>
                </c:pt>
              </c:strCache>
            </c:strRef>
          </c:tx>
          <c:spPr>
            <a:ln w="12700">
              <a:solidFill>
                <a:srgbClr val="008000"/>
              </a:solidFill>
              <a:prstDash val="lgDashDot"/>
            </a:ln>
          </c:spPr>
          <c:marker>
            <c:symbol val="x"/>
            <c:size val="9"/>
            <c:spPr>
              <a:noFill/>
              <a:ln>
                <a:solidFill>
                  <a:srgbClr val="008000"/>
                </a:solidFill>
                <a:prstDash val="solid"/>
              </a:ln>
            </c:spPr>
          </c:marker>
          <c:xVal>
            <c:numRef>
              <c:f>'Plot Data'!$BS$61:$BS$66</c:f>
              <c:numCache>
                <c:formatCode>0.00E+00</c:formatCode>
                <c:ptCount val="6"/>
                <c:pt idx="0">
                  <c:v>1309.1819229994153</c:v>
                </c:pt>
                <c:pt idx="1">
                  <c:v>10000000</c:v>
                </c:pt>
                <c:pt idx="2">
                  <c:v>#N/A</c:v>
                </c:pt>
                <c:pt idx="3">
                  <c:v>#N/A</c:v>
                </c:pt>
                <c:pt idx="4">
                  <c:v>10000000</c:v>
                </c:pt>
                <c:pt idx="5">
                  <c:v>10000000000</c:v>
                </c:pt>
              </c:numCache>
            </c:numRef>
          </c:xVal>
          <c:yVal>
            <c:numRef>
              <c:f>'Plot Data'!$BT$61:$BT$66</c:f>
              <c:numCache>
                <c:formatCode>0.0</c:formatCode>
                <c:ptCount val="6"/>
                <c:pt idx="0">
                  <c:v>145.03799999999998</c:v>
                </c:pt>
                <c:pt idx="1">
                  <c:v>15.51250028298948</c:v>
                </c:pt>
                <c:pt idx="2">
                  <c:v>#N/A</c:v>
                </c:pt>
                <c:pt idx="3">
                  <c:v>#N/A</c:v>
                </c:pt>
                <c:pt idx="4">
                  <c:v>15.514714859999996</c:v>
                </c:pt>
                <c:pt idx="5">
                  <c:v>15.514714859999996</c:v>
                </c:pt>
              </c:numCache>
            </c:numRef>
          </c:yVal>
          <c:smooth val="0"/>
        </c:ser>
        <c:dLbls>
          <c:showLegendKey val="0"/>
          <c:showVal val="0"/>
          <c:showCatName val="0"/>
          <c:showSerName val="0"/>
          <c:showPercent val="0"/>
          <c:showBubbleSize val="0"/>
        </c:dLbls>
        <c:axId val="-804792752"/>
        <c:axId val="-804793840"/>
      </c:scatterChart>
      <c:valAx>
        <c:axId val="-804792752"/>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2819089900111"/>
              <c:y val="0.81566068515497558"/>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93840"/>
        <c:crossesAt val="1.0000000000000001E-32"/>
        <c:crossBetween val="midCat"/>
      </c:valAx>
      <c:valAx>
        <c:axId val="-804793840"/>
        <c:scaling>
          <c:logBase val="10"/>
          <c:orientation val="minMax"/>
          <c:max val="100"/>
          <c:min val="1"/>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(ksi)</a:t>
                </a:r>
              </a:p>
            </c:rich>
          </c:tx>
          <c:layout>
            <c:manualLayout>
              <c:xMode val="edge"/>
              <c:yMode val="edge"/>
              <c:x val="0"/>
              <c:y val="0.35073409461663946"/>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4792752"/>
        <c:crossesAt val="1.0000000000000001E-32"/>
        <c:crossBetween val="midCat"/>
      </c:valAx>
      <c:spPr>
        <a:noFill/>
        <a:ln w="12700">
          <a:solidFill>
            <a:srgbClr val="000000"/>
          </a:solidFill>
          <a:prstDash val="solid"/>
        </a:ln>
      </c:spPr>
    </c:plotArea>
    <c:legend>
      <c:legendPos val="b"/>
      <c:layout>
        <c:manualLayout>
          <c:xMode val="edge"/>
          <c:yMode val="edge"/>
          <c:x val="5.7971049956158364E-2"/>
          <c:y val="0.87234041095597137"/>
          <c:w val="0.94202895004384168"/>
          <c:h val="0.1243863277286098"/>
        </c:manualLayout>
      </c:layout>
      <c:overlay val="0"/>
      <c:spPr>
        <a:solidFill>
          <a:srgbClr val="FFFFFF"/>
        </a:solidFill>
        <a:ln w="3175">
          <a:solidFill>
            <a:srgbClr val="000080"/>
          </a:solidFill>
          <a:prstDash val="solid"/>
        </a:ln>
      </c:spPr>
      <c:txPr>
        <a:bodyPr/>
        <a:lstStyle/>
        <a:p>
          <a:pPr>
            <a:defRPr sz="755"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DEMONSTRATE BASIC QUANTITIES USING TWO SLOPE CURVE
LOG-LOG SCALE</a:t>
            </a:r>
          </a:p>
        </c:rich>
      </c:tx>
      <c:layout>
        <c:manualLayout>
          <c:xMode val="edge"/>
          <c:yMode val="edge"/>
          <c:x val="0.14381267824318852"/>
          <c:y val="9.8199552135917762E-3"/>
        </c:manualLayout>
      </c:layout>
      <c:overlay val="0"/>
      <c:spPr>
        <a:noFill/>
        <a:ln w="25400">
          <a:noFill/>
        </a:ln>
      </c:spPr>
    </c:title>
    <c:autoTitleDeleted val="0"/>
    <c:plotArea>
      <c:layout>
        <c:manualLayout>
          <c:layoutTarget val="inner"/>
          <c:xMode val="edge"/>
          <c:yMode val="edge"/>
          <c:x val="9.5875139353400224E-2"/>
          <c:y val="0.132569558101473"/>
          <c:w val="0.85395763656633217"/>
          <c:h val="0.72340425531914898"/>
        </c:manualLayout>
      </c:layout>
      <c:scatterChart>
        <c:scatterStyle val="lineMarker"/>
        <c:varyColors val="0"/>
        <c:ser>
          <c:idx val="1"/>
          <c:order val="0"/>
          <c:tx>
            <c:strRef>
              <c:f>'Plot Data'!$N$78</c:f>
              <c:strCache>
                <c:ptCount val="1"/>
                <c:pt idx="0">
                  <c:v>DNV'05/'08/10/11 C2 In Air</c:v>
                </c:pt>
              </c:strCache>
            </c:strRef>
          </c:tx>
          <c:spPr>
            <a:ln w="12700">
              <a:solidFill>
                <a:srgbClr val="FF0000"/>
              </a:solidFill>
              <a:prstDash val="solid"/>
            </a:ln>
          </c:spPr>
          <c:marker>
            <c:symbol val="diamond"/>
            <c:size val="5"/>
            <c:spPr>
              <a:noFill/>
              <a:ln>
                <a:solidFill>
                  <a:srgbClr val="FF0000"/>
                </a:solidFill>
                <a:prstDash val="solid"/>
              </a:ln>
            </c:spPr>
          </c:marker>
          <c:xVal>
            <c:numRef>
              <c:f>'Plot Data'!$N$79:$N$84</c:f>
              <c:numCache>
                <c:formatCode>0.00E+00</c:formatCode>
                <c:ptCount val="6"/>
                <c:pt idx="0">
                  <c:v>1999.8618696327521</c:v>
                </c:pt>
                <c:pt idx="1">
                  <c:v>10000000</c:v>
                </c:pt>
                <c:pt idx="2">
                  <c:v>#N/A</c:v>
                </c:pt>
                <c:pt idx="3">
                  <c:v>#N/A</c:v>
                </c:pt>
                <c:pt idx="4">
                  <c:v>10000000</c:v>
                </c:pt>
                <c:pt idx="5">
                  <c:v>10000000000</c:v>
                </c:pt>
              </c:numCache>
            </c:numRef>
          </c:xVal>
          <c:yVal>
            <c:numRef>
              <c:f>'Plot Data'!$O$79:$O$84</c:f>
              <c:numCache>
                <c:formatCode>0.0</c:formatCode>
                <c:ptCount val="6"/>
                <c:pt idx="0">
                  <c:v>1000</c:v>
                </c:pt>
                <c:pt idx="1">
                  <c:v>58.479008414448153</c:v>
                </c:pt>
                <c:pt idx="2">
                  <c:v>#N/A</c:v>
                </c:pt>
                <c:pt idx="3">
                  <c:v>#N/A</c:v>
                </c:pt>
                <c:pt idx="4">
                  <c:v>58.48</c:v>
                </c:pt>
                <c:pt idx="5">
                  <c:v>58.48</c:v>
                </c:pt>
              </c:numCache>
            </c:numRef>
          </c:yVal>
          <c:smooth val="0"/>
        </c:ser>
        <c:dLbls>
          <c:showLegendKey val="0"/>
          <c:showVal val="0"/>
          <c:showCatName val="0"/>
          <c:showSerName val="0"/>
          <c:showPercent val="0"/>
          <c:showBubbleSize val="0"/>
        </c:dLbls>
        <c:axId val="-802329216"/>
        <c:axId val="-802322688"/>
      </c:scatterChart>
      <c:valAx>
        <c:axId val="-802329216"/>
        <c:scaling>
          <c:logBase val="10"/>
          <c:orientation val="minMax"/>
          <c:max val="100000000"/>
          <c:min val="10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7157191921487063"/>
              <c:y val="0.89852701528132806"/>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2322688"/>
        <c:crossesAt val="1.0000000000000001E-32"/>
        <c:crossBetween val="midCat"/>
      </c:valAx>
      <c:valAx>
        <c:axId val="-802322688"/>
        <c:scaling>
          <c:logBase val="10"/>
          <c:orientation val="minMax"/>
          <c:min val="1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30932901739647961"/>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802329216"/>
        <c:crossesAt val="1.0000000000000001E-32"/>
        <c:crossBetween val="midCat"/>
      </c:valAx>
      <c:spPr>
        <a:noFill/>
        <a:ln w="12700">
          <a:solidFill>
            <a:srgbClr val="000000"/>
          </a:solidFill>
          <a:prstDash val="solid"/>
        </a:ln>
      </c:spPr>
    </c:plotArea>
    <c:legend>
      <c:legendPos val="r"/>
      <c:layout>
        <c:manualLayout>
          <c:xMode val="edge"/>
          <c:yMode val="edge"/>
          <c:x val="0.37012266918355513"/>
          <c:y val="0.94435353003386813"/>
          <c:w val="0.32552958072249844"/>
          <c:h val="4.5826514752540071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chart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chart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chart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chart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chart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chartsheets/sheet1.xml><?xml version="1.0" encoding="utf-8"?>
<chartsheet xmlns="http://schemas.openxmlformats.org/spreadsheetml/2006/main" xmlns:r="http://schemas.openxmlformats.org/officeDocument/2006/relationships">
  <sheetPr codeName="Chart12">
    <tabColor indexed="44"/>
  </sheetPr>
  <sheetViews>
    <sheetView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codeName="Chart13">
    <tabColor indexed="44"/>
  </sheetPr>
  <sheetViews>
    <sheetView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6">
    <tabColor indexed="44"/>
  </sheetPr>
  <sheetViews>
    <sheetView zoomScale="85" workbookViewId="0"/>
  </sheetViews>
  <pageMargins left="0.75" right="0.75" top="1" bottom="1" header="0.5" footer="0.5"/>
  <pageSetup orientation="landscape" r:id="rId1"/>
  <headerFooter alignWithMargins="0"/>
  <drawing r:id="rId2"/>
  <legacyDrawing r:id="rId3"/>
</chartsheet>
</file>

<file path=xl/chartsheets/sheet4.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8">
    <tabColor indexed="44"/>
  </sheetPr>
  <sheetViews>
    <sheetView zoomScale="63" workbookViewId="0"/>
  </sheetViews>
  <pageMargins left="0.75" right="0.75" top="1" bottom="1" header="0.5" footer="0.5"/>
  <pageSetup orientation="landscape" r:id="rId1"/>
  <headerFooter alignWithMargins="0"/>
  <drawing r:id="rId2"/>
  <legacyDrawing r:id="rId3"/>
</chartsheet>
</file>

<file path=xl/chartsheets/sheet5.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7">
    <tabColor indexed="44"/>
  </sheetPr>
  <sheetViews>
    <sheetView zoomScale="115" workbookViewId="0"/>
  </sheetViews>
  <pageMargins left="0.75" right="0.75" top="1" bottom="1" header="0.5" footer="0.5"/>
  <pageSetup orientation="landscape" r:id="rId1"/>
  <headerFooter alignWithMargins="0"/>
  <drawing r:id="rId2"/>
  <legacyDrawing r:id="rId3"/>
</chartsheet>
</file>

<file path=xl/chartsheets/sheet6.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9">
    <tabColor indexed="44"/>
  </sheetPr>
  <sheetViews>
    <sheetView zoomScale="63" workbookViewId="0"/>
  </sheetViews>
  <pageMargins left="0.75" right="0.75" top="1" bottom="1" header="0.5" footer="0.5"/>
  <pageSetup orientation="landscape" r:id="rId1"/>
  <headerFooter alignWithMargins="0"/>
  <drawing r:id="rId2"/>
  <legacyDrawing r:id="rId3"/>
</chartsheet>
</file>

<file path=xl/chartsheets/sheet7.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5">
    <tabColor indexed="42"/>
  </sheetPr>
  <sheetViews>
    <sheetView workbookViewId="0"/>
  </sheetViews>
  <pageMargins left="0.75" right="0.75" top="1" bottom="1" header="0.5" footer="0.5"/>
  <pageSetup orientation="landscape" r:id="rId1"/>
  <headerFooter alignWithMargins="0"/>
  <drawing r:id="rId2"/>
  <legacyDrawing r:id="rId3"/>
</chartsheet>
</file>

<file path=xl/chartsheets/sheet8.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11">
    <tabColor indexed="42"/>
  </sheetPr>
  <sheetViews>
    <sheetView workbookViewId="0"/>
  </sheetViews>
  <pageMargins left="0.75" right="0.75" top="1" bottom="1" header="0.5" footer="0.5"/>
  <pageSetup orientation="landscape" r:id="rId1"/>
  <headerFooter alignWithMargins="0"/>
  <drawing r:id="rId2"/>
  <legacyDrawing r:id="rId3"/>
</chartsheet>
</file>

<file path=xl/chartsheets/sheet9.xml><?xml version="1.0" encoding="utf-8"?>
<chartsheet xmlns="http://schemas.openxmlformats.org/spreadsheetml/2006/main" xmlns:r="http://schemas.openxmlformats.org/officeDocument/2006/relationships">
  <sheetPr codeName="Chart10">
    <tabColor indexed="10"/>
  </sheetPr>
  <sheetViews>
    <sheetView workbookViewId="0"/>
  </sheetViews>
  <pageMargins left="0.75" right="0.75" top="1" bottom="1" header="0.5" footer="0.5"/>
  <pageSetup orientation="landscape" r:id="rId1"/>
  <headerFooter alignWithMargins="0"/>
  <drawing r:id="rId2"/>
</chartsheet>
</file>

<file path=xl/ctrlProps/ctrlProp1.xml><?xml version="1.0" encoding="utf-8"?>
<formControlPr xmlns="http://schemas.microsoft.com/office/spreadsheetml/2009/9/main" objectType="Drop" dropLines="30" dropStyle="combo" dx="16" fmlaLink="'Input-Output'!$A$6" fmlaRange="'Processed Data'!$C$5:$C$130" sel="31" val="28"/>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6.emf"/></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6.emf"/></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6.emf"/></Relationships>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image" Target="../media/image6.emf"/></Relationships>
</file>

<file path=xl/drawings/_rels/drawing1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9.xml.rels><?xml version="1.0" encoding="UTF-8" standalone="yes"?>
<Relationships xmlns="http://schemas.openxmlformats.org/package/2006/relationships"><Relationship Id="rId1"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9.emf"/></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6.emf"/></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6.emf"/></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1</xdr:col>
      <xdr:colOff>342900</xdr:colOff>
      <xdr:row>0</xdr:row>
      <xdr:rowOff>0</xdr:rowOff>
    </xdr:from>
    <xdr:to>
      <xdr:col>8</xdr:col>
      <xdr:colOff>428625</xdr:colOff>
      <xdr:row>0</xdr:row>
      <xdr:rowOff>0</xdr:rowOff>
    </xdr:to>
    <xdr:sp macro="" textlink="">
      <xdr:nvSpPr>
        <xdr:cNvPr id="43009" name="Text Box 1"/>
        <xdr:cNvSpPr txBox="1">
          <a:spLocks noChangeArrowheads="1"/>
        </xdr:cNvSpPr>
      </xdr:nvSpPr>
      <xdr:spPr bwMode="auto">
        <a:xfrm>
          <a:off x="952500" y="0"/>
          <a:ext cx="5343525" cy="0"/>
        </a:xfrm>
        <a:prstGeom prst="rect">
          <a:avLst/>
        </a:prstGeom>
        <a:solidFill>
          <a:srgbClr val="FFFFFF"/>
        </a:solidFill>
        <a:ln w="25400">
          <a:solidFill>
            <a:srgbClr val="000000"/>
          </a:solidFill>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HARD COPIES ARE UNCONTROLLED - FOR INFORMATION ONLY</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8587619" cy="583595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cdr:x>
      <cdr:y>0</cdr:y>
    </cdr:from>
    <cdr:to>
      <cdr:x>0.104</cdr:x>
      <cdr:y>0.0995</cdr:y>
    </cdr:to>
    <cdr:pic>
      <cdr:nvPicPr>
        <cdr:cNvPr id="208900"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2345" cy="58096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12.xml><?xml version="1.0" encoding="utf-8"?>
<xdr:wsDr xmlns:xdr="http://schemas.openxmlformats.org/drawingml/2006/spreadsheetDrawing" xmlns:a="http://schemas.openxmlformats.org/drawingml/2006/main">
  <xdr:absoluteAnchor>
    <xdr:pos x="0" y="0"/>
    <xdr:ext cx="8572500" cy="58309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cdr:y>
    </cdr:from>
    <cdr:to>
      <cdr:x>0.103</cdr:x>
      <cdr:y>0.0995</cdr:y>
    </cdr:to>
    <cdr:pic>
      <cdr:nvPicPr>
        <cdr:cNvPr id="206852"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2345" cy="58096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14.xml><?xml version="1.0" encoding="utf-8"?>
<xdr:wsDr xmlns:xdr="http://schemas.openxmlformats.org/drawingml/2006/spreadsheetDrawing" xmlns:a="http://schemas.openxmlformats.org/drawingml/2006/main">
  <xdr:absoluteAnchor>
    <xdr:pos x="0" y="0"/>
    <xdr:ext cx="8587619" cy="583595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cdr:y>
    </cdr:from>
    <cdr:to>
      <cdr:x>0.10375</cdr:x>
      <cdr:y>0.0995</cdr:y>
    </cdr:to>
    <cdr:pic>
      <cdr:nvPicPr>
        <cdr:cNvPr id="209924"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2345" cy="58096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16.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0.3165</cdr:x>
      <cdr:y>0.13875</cdr:y>
    </cdr:from>
    <cdr:to>
      <cdr:x>0.505</cdr:x>
      <cdr:y>0.168</cdr:y>
    </cdr:to>
    <cdr:sp macro="" textlink="'Plot Data'!$B$60">
      <cdr:nvSpPr>
        <cdr:cNvPr id="214028" name="Text Box 8"/>
        <cdr:cNvSpPr txBox="1">
          <a:spLocks xmlns:a="http://schemas.openxmlformats.org/drawingml/2006/main" noChangeArrowheads="1" noTextEdit="1"/>
        </cdr:cNvSpPr>
      </cdr:nvSpPr>
      <cdr:spPr bwMode="auto">
        <a:xfrm xmlns:a="http://schemas.openxmlformats.org/drawingml/2006/main">
          <a:off x="2608033" y="807494"/>
          <a:ext cx="1640434" cy="1702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r>
            <a:rPr lang="en-GB" sz="1000" b="0" i="0" u="none" strike="noStrike" baseline="0">
              <a:solidFill>
                <a:srgbClr val="FF0000"/>
              </a:solidFill>
              <a:latin typeface="Tahoma"/>
              <a:cs typeface="Tahoma"/>
            </a:rPr>
            <a:t>BP'08 B  Free Corrosion</a:t>
          </a:r>
          <a:endParaRPr lang="en-GB"/>
        </a:p>
      </cdr:txBody>
    </cdr:sp>
  </cdr:relSizeAnchor>
  <cdr:relSizeAnchor xmlns:cdr="http://schemas.openxmlformats.org/drawingml/2006/chartDrawing">
    <cdr:from>
      <cdr:x>0.572</cdr:x>
      <cdr:y>0.13775</cdr:y>
    </cdr:from>
    <cdr:to>
      <cdr:x>0.601</cdr:x>
      <cdr:y>0.1675</cdr:y>
    </cdr:to>
    <cdr:sp macro="" textlink="'Plot Data'!$S$49">
      <cdr:nvSpPr>
        <cdr:cNvPr id="214034" name="Text Box 8"/>
        <cdr:cNvSpPr txBox="1">
          <a:spLocks xmlns:a="http://schemas.openxmlformats.org/drawingml/2006/main" noChangeArrowheads="1" noTextEdit="1"/>
        </cdr:cNvSpPr>
      </cdr:nvSpPr>
      <cdr:spPr bwMode="auto">
        <a:xfrm xmlns:a="http://schemas.openxmlformats.org/drawingml/2006/main">
          <a:off x="4827318" y="801674"/>
          <a:ext cx="256317" cy="17313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00113283-923E-4008-9CE3-2F45F256D202}" type="TxLink">
            <a:rPr lang="en-US" sz="1000" b="0" i="0" u="none" strike="noStrike" baseline="0">
              <a:solidFill>
                <a:srgbClr val="FF0000"/>
              </a:solidFill>
              <a:latin typeface="Tahoma"/>
              <a:cs typeface="Tahoma"/>
            </a:rPr>
            <a:pPr algn="l" rtl="0">
              <a:defRPr sz="1000"/>
            </a:pPr>
            <a:t>1.0</a:t>
          </a:fld>
          <a:endParaRPr lang="en-US" sz="1000" b="0" i="0" u="none" strike="noStrike" baseline="0">
            <a:solidFill>
              <a:srgbClr val="FF0000"/>
            </a:solidFill>
            <a:latin typeface="Tahoma"/>
            <a:cs typeface="Tahoma"/>
          </a:endParaRPr>
        </a:p>
      </cdr:txBody>
    </cdr:sp>
  </cdr:relSizeAnchor>
  <cdr:relSizeAnchor xmlns:cdr="http://schemas.openxmlformats.org/drawingml/2006/chartDrawing">
    <cdr:from>
      <cdr:x>0.5375</cdr:x>
      <cdr:y>0.14075</cdr:y>
    </cdr:from>
    <cdr:to>
      <cdr:x>0.572</cdr:x>
      <cdr:y>0.1695</cdr:y>
    </cdr:to>
    <cdr:sp macro="" textlink="">
      <cdr:nvSpPr>
        <cdr:cNvPr id="214035" name="Text Box 19"/>
        <cdr:cNvSpPr txBox="1">
          <a:spLocks xmlns:a="http://schemas.openxmlformats.org/drawingml/2006/main" noChangeArrowheads="1"/>
        </cdr:cNvSpPr>
      </cdr:nvSpPr>
      <cdr:spPr bwMode="auto">
        <a:xfrm xmlns:a="http://schemas.openxmlformats.org/drawingml/2006/main">
          <a:off x="4528280" y="819133"/>
          <a:ext cx="299038" cy="16731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FF0000"/>
              </a:solidFill>
              <a:latin typeface="Tahoma"/>
              <a:cs typeface="Tahoma"/>
            </a:rPr>
            <a:t>SCF</a:t>
          </a:r>
        </a:p>
      </cdr:txBody>
    </cdr:sp>
  </cdr:relSizeAnchor>
  <cdr:relSizeAnchor xmlns:cdr="http://schemas.openxmlformats.org/drawingml/2006/chartDrawing">
    <cdr:from>
      <cdr:x>0.572</cdr:x>
      <cdr:y>0.18675</cdr:y>
    </cdr:from>
    <cdr:to>
      <cdr:x>0.601</cdr:x>
      <cdr:y>0.217</cdr:y>
    </cdr:to>
    <cdr:sp macro="" textlink="'Plot Data'!$S$53">
      <cdr:nvSpPr>
        <cdr:cNvPr id="214036" name="Text Box 8"/>
        <cdr:cNvSpPr txBox="1">
          <a:spLocks xmlns:a="http://schemas.openxmlformats.org/drawingml/2006/main" noChangeArrowheads="1" noTextEdit="1"/>
        </cdr:cNvSpPr>
      </cdr:nvSpPr>
      <cdr:spPr bwMode="auto">
        <a:xfrm xmlns:a="http://schemas.openxmlformats.org/drawingml/2006/main">
          <a:off x="4827318" y="1086843"/>
          <a:ext cx="256317" cy="1760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5E3C8F10-8B74-42D4-896E-1BB800956995}" type="TxLink">
            <a:rPr lang="en-US" sz="1000" b="0" i="0" u="none" strike="noStrike" baseline="0">
              <a:solidFill>
                <a:srgbClr val="0000FF"/>
              </a:solidFill>
              <a:latin typeface="Tahoma"/>
              <a:cs typeface="Tahoma"/>
            </a:rPr>
            <a:pPr algn="l" rtl="0">
              <a:defRPr sz="1000"/>
            </a:pPr>
            <a:t>1</a:t>
          </a:fld>
          <a:endParaRPr lang="en-US" sz="1000" b="0" i="0" u="none" strike="noStrike" baseline="0">
            <a:solidFill>
              <a:srgbClr val="0000FF"/>
            </a:solidFill>
            <a:latin typeface="Tahoma"/>
            <a:cs typeface="Tahoma"/>
          </a:endParaRPr>
        </a:p>
      </cdr:txBody>
    </cdr:sp>
  </cdr:relSizeAnchor>
  <cdr:relSizeAnchor xmlns:cdr="http://schemas.openxmlformats.org/drawingml/2006/chartDrawing">
    <cdr:from>
      <cdr:x>0.5375</cdr:x>
      <cdr:y>0.1895</cdr:y>
    </cdr:from>
    <cdr:to>
      <cdr:x>0.572</cdr:x>
      <cdr:y>0.219</cdr:y>
    </cdr:to>
    <cdr:sp macro="" textlink="">
      <cdr:nvSpPr>
        <cdr:cNvPr id="214037" name="Text Box 21"/>
        <cdr:cNvSpPr txBox="1">
          <a:spLocks xmlns:a="http://schemas.openxmlformats.org/drawingml/2006/main" noChangeArrowheads="1"/>
        </cdr:cNvSpPr>
      </cdr:nvSpPr>
      <cdr:spPr bwMode="auto">
        <a:xfrm xmlns:a="http://schemas.openxmlformats.org/drawingml/2006/main">
          <a:off x="4528280" y="1102847"/>
          <a:ext cx="299038" cy="17168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FF"/>
              </a:solidFill>
              <a:latin typeface="Tahoma"/>
              <a:cs typeface="Tahoma"/>
            </a:rPr>
            <a:t>SCF</a:t>
          </a:r>
        </a:p>
      </cdr:txBody>
    </cdr:sp>
  </cdr:relSizeAnchor>
  <cdr:relSizeAnchor xmlns:cdr="http://schemas.openxmlformats.org/drawingml/2006/chartDrawing">
    <cdr:from>
      <cdr:x>0.7775</cdr:x>
      <cdr:y>0.15525</cdr:y>
    </cdr:from>
    <cdr:to>
      <cdr:x>0.80625</cdr:x>
      <cdr:y>0.18525</cdr:y>
    </cdr:to>
    <cdr:sp macro="" textlink="'Plot Data'!$Q$49">
      <cdr:nvSpPr>
        <cdr:cNvPr id="214038" name="Text Box 8"/>
        <cdr:cNvSpPr txBox="1">
          <a:spLocks xmlns:a="http://schemas.openxmlformats.org/drawingml/2006/main" noChangeArrowheads="1" noTextEdit="1"/>
        </cdr:cNvSpPr>
      </cdr:nvSpPr>
      <cdr:spPr bwMode="auto">
        <a:xfrm xmlns:a="http://schemas.openxmlformats.org/drawingml/2006/main">
          <a:off x="6615134" y="903520"/>
          <a:ext cx="249910" cy="17459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D8A09355-6C68-4CB5-8872-A9A9F2558CF0}" type="TxLink">
            <a:rPr lang="en-US" sz="1000" b="0" i="0" u="none" strike="noStrike" baseline="0">
              <a:solidFill>
                <a:srgbClr val="008000"/>
              </a:solidFill>
              <a:latin typeface="Tahoma"/>
              <a:cs typeface="Tahoma"/>
            </a:rPr>
            <a:pPr algn="l" rtl="0">
              <a:defRPr sz="1000"/>
            </a:pPr>
            <a:t>30.6</a:t>
          </a:fld>
          <a:endParaRPr lang="en-US" sz="1000" b="0" i="0" u="none" strike="noStrike" baseline="0">
            <a:solidFill>
              <a:srgbClr val="008000"/>
            </a:solidFill>
            <a:latin typeface="Tahoma"/>
            <a:cs typeface="Tahoma"/>
          </a:endParaRPr>
        </a:p>
      </cdr:txBody>
    </cdr:sp>
  </cdr:relSizeAnchor>
  <cdr:relSizeAnchor xmlns:cdr="http://schemas.openxmlformats.org/drawingml/2006/chartDrawing">
    <cdr:from>
      <cdr:x>0.6415</cdr:x>
      <cdr:y>0.14725</cdr:y>
    </cdr:from>
    <cdr:to>
      <cdr:x>0.76925</cdr:x>
      <cdr:y>0.208</cdr:y>
    </cdr:to>
    <cdr:sp macro="" textlink="">
      <cdr:nvSpPr>
        <cdr:cNvPr id="214039" name="Text Box 23"/>
        <cdr:cNvSpPr txBox="1">
          <a:spLocks xmlns:a="http://schemas.openxmlformats.org/drawingml/2006/main" noChangeArrowheads="1"/>
        </cdr:cNvSpPr>
      </cdr:nvSpPr>
      <cdr:spPr bwMode="auto">
        <a:xfrm xmlns:a="http://schemas.openxmlformats.org/drawingml/2006/main">
          <a:off x="5429664" y="856962"/>
          <a:ext cx="1112847" cy="35355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0" i="0" u="none" strike="noStrike" baseline="0">
              <a:solidFill>
                <a:srgbClr val="008000"/>
              </a:solidFill>
              <a:latin typeface="Tahoma"/>
              <a:cs typeface="Tahoma"/>
            </a:rPr>
            <a:t>Thickness for both Curves (mm)</a:t>
          </a:r>
        </a:p>
      </cdr:txBody>
    </cdr:sp>
  </cdr:relSizeAnchor>
  <cdr:relSizeAnchor xmlns:cdr="http://schemas.openxmlformats.org/drawingml/2006/chartDrawing">
    <cdr:from>
      <cdr:x>0</cdr:x>
      <cdr:y>0</cdr:y>
    </cdr:from>
    <cdr:to>
      <cdr:x>0.1025</cdr:x>
      <cdr:y>0.09975</cdr:y>
    </cdr:to>
    <cdr:pic>
      <cdr:nvPicPr>
        <cdr:cNvPr id="214040" name="Picture 2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18.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0.308</cdr:x>
      <cdr:y>0.13875</cdr:y>
    </cdr:from>
    <cdr:to>
      <cdr:x>0.49975</cdr:x>
      <cdr:y>0.168</cdr:y>
    </cdr:to>
    <cdr:sp macro="" textlink="'Plot Data'!$B$60">
      <cdr:nvSpPr>
        <cdr:cNvPr id="220161" name="Text Box 8"/>
        <cdr:cNvSpPr txBox="1">
          <a:spLocks xmlns:a="http://schemas.openxmlformats.org/drawingml/2006/main" noChangeArrowheads="1" noTextEdit="1"/>
        </cdr:cNvSpPr>
      </cdr:nvSpPr>
      <cdr:spPr bwMode="auto">
        <a:xfrm xmlns:a="http://schemas.openxmlformats.org/drawingml/2006/main">
          <a:off x="2535410" y="807494"/>
          <a:ext cx="1668201" cy="1702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r>
            <a:rPr lang="en-GB" sz="1000" b="0" i="0" u="none" strike="noStrike" baseline="0">
              <a:solidFill>
                <a:srgbClr val="FF0000"/>
              </a:solidFill>
              <a:latin typeface="Tahoma"/>
              <a:cs typeface="Tahoma"/>
            </a:rPr>
            <a:t>BP'08 B  Free Corrosion</a:t>
          </a:r>
          <a:endParaRPr lang="en-GB"/>
        </a:p>
      </cdr:txBody>
    </cdr:sp>
  </cdr:relSizeAnchor>
  <cdr:relSizeAnchor xmlns:cdr="http://schemas.openxmlformats.org/drawingml/2006/chartDrawing">
    <cdr:from>
      <cdr:x>0.56625</cdr:x>
      <cdr:y>0.13775</cdr:y>
    </cdr:from>
    <cdr:to>
      <cdr:x>0.59675</cdr:x>
      <cdr:y>0.1675</cdr:y>
    </cdr:to>
    <cdr:sp macro="" textlink="'Plot Data'!$S$49">
      <cdr:nvSpPr>
        <cdr:cNvPr id="220166" name="Text Box 8"/>
        <cdr:cNvSpPr txBox="1">
          <a:spLocks xmlns:a="http://schemas.openxmlformats.org/drawingml/2006/main" noChangeArrowheads="1" noTextEdit="1"/>
        </cdr:cNvSpPr>
      </cdr:nvSpPr>
      <cdr:spPr bwMode="auto">
        <a:xfrm xmlns:a="http://schemas.openxmlformats.org/drawingml/2006/main">
          <a:off x="4780326" y="801674"/>
          <a:ext cx="266998" cy="17313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28031841-ED26-43B0-AE13-F4BD67ECADDB}" type="TxLink">
            <a:rPr lang="en-US" sz="1000" b="0" i="0" u="none" strike="noStrike" baseline="0">
              <a:solidFill>
                <a:srgbClr val="FF0000"/>
              </a:solidFill>
              <a:latin typeface="Tahoma"/>
              <a:cs typeface="Tahoma"/>
            </a:rPr>
            <a:pPr algn="l" rtl="0">
              <a:defRPr sz="1000"/>
            </a:pPr>
            <a:t>1.0</a:t>
          </a:fld>
          <a:endParaRPr lang="en-US" sz="1000" b="0" i="0" u="none" strike="noStrike" baseline="0">
            <a:solidFill>
              <a:srgbClr val="FF0000"/>
            </a:solidFill>
            <a:latin typeface="Tahoma"/>
            <a:cs typeface="Tahoma"/>
          </a:endParaRPr>
        </a:p>
      </cdr:txBody>
    </cdr:sp>
  </cdr:relSizeAnchor>
  <cdr:relSizeAnchor xmlns:cdr="http://schemas.openxmlformats.org/drawingml/2006/chartDrawing">
    <cdr:from>
      <cdr:x>0.53275</cdr:x>
      <cdr:y>0.14075</cdr:y>
    </cdr:from>
    <cdr:to>
      <cdr:x>0.56625</cdr:x>
      <cdr:y>0.1695</cdr:y>
    </cdr:to>
    <cdr:sp macro="" textlink="">
      <cdr:nvSpPr>
        <cdr:cNvPr id="220167" name="Text Box 7"/>
        <cdr:cNvSpPr txBox="1">
          <a:spLocks xmlns:a="http://schemas.openxmlformats.org/drawingml/2006/main" noChangeArrowheads="1"/>
        </cdr:cNvSpPr>
      </cdr:nvSpPr>
      <cdr:spPr bwMode="auto">
        <a:xfrm xmlns:a="http://schemas.openxmlformats.org/drawingml/2006/main">
          <a:off x="4485561" y="819133"/>
          <a:ext cx="294765" cy="16731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FF0000"/>
              </a:solidFill>
              <a:latin typeface="Tahoma"/>
              <a:cs typeface="Tahoma"/>
            </a:rPr>
            <a:t>SCF</a:t>
          </a:r>
        </a:p>
      </cdr:txBody>
    </cdr:sp>
  </cdr:relSizeAnchor>
  <cdr:relSizeAnchor xmlns:cdr="http://schemas.openxmlformats.org/drawingml/2006/chartDrawing">
    <cdr:from>
      <cdr:x>0.56625</cdr:x>
      <cdr:y>0.187</cdr:y>
    </cdr:from>
    <cdr:to>
      <cdr:x>0.59675</cdr:x>
      <cdr:y>0.217</cdr:y>
    </cdr:to>
    <cdr:sp macro="" textlink="'Plot Data'!$S$53">
      <cdr:nvSpPr>
        <cdr:cNvPr id="220168" name="Text Box 8"/>
        <cdr:cNvSpPr txBox="1">
          <a:spLocks xmlns:a="http://schemas.openxmlformats.org/drawingml/2006/main" noChangeArrowheads="1" noTextEdit="1"/>
        </cdr:cNvSpPr>
      </cdr:nvSpPr>
      <cdr:spPr bwMode="auto">
        <a:xfrm xmlns:a="http://schemas.openxmlformats.org/drawingml/2006/main">
          <a:off x="4780326" y="1088298"/>
          <a:ext cx="266998" cy="17459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E40F11F5-5DEE-4987-99E0-15017BAE45A8}" type="TxLink">
            <a:rPr lang="en-US" sz="1000" b="0" i="0" u="none" strike="noStrike" baseline="0">
              <a:solidFill>
                <a:srgbClr val="0000FF"/>
              </a:solidFill>
              <a:latin typeface="Tahoma"/>
              <a:cs typeface="Tahoma"/>
            </a:rPr>
            <a:pPr algn="l" rtl="0">
              <a:defRPr sz="1000"/>
            </a:pPr>
            <a:t>1</a:t>
          </a:fld>
          <a:endParaRPr lang="en-US" sz="1000" b="0" i="0" u="none" strike="noStrike" baseline="0">
            <a:solidFill>
              <a:srgbClr val="0000FF"/>
            </a:solidFill>
            <a:latin typeface="Tahoma"/>
            <a:cs typeface="Tahoma"/>
          </a:endParaRPr>
        </a:p>
      </cdr:txBody>
    </cdr:sp>
  </cdr:relSizeAnchor>
  <cdr:relSizeAnchor xmlns:cdr="http://schemas.openxmlformats.org/drawingml/2006/chartDrawing">
    <cdr:from>
      <cdr:x>0.53275</cdr:x>
      <cdr:y>0.1895</cdr:y>
    </cdr:from>
    <cdr:to>
      <cdr:x>0.56625</cdr:x>
      <cdr:y>0.219</cdr:y>
    </cdr:to>
    <cdr:sp macro="" textlink="">
      <cdr:nvSpPr>
        <cdr:cNvPr id="220169" name="Text Box 9"/>
        <cdr:cNvSpPr txBox="1">
          <a:spLocks xmlns:a="http://schemas.openxmlformats.org/drawingml/2006/main" noChangeArrowheads="1"/>
        </cdr:cNvSpPr>
      </cdr:nvSpPr>
      <cdr:spPr bwMode="auto">
        <a:xfrm xmlns:a="http://schemas.openxmlformats.org/drawingml/2006/main">
          <a:off x="4485561" y="1102847"/>
          <a:ext cx="294765" cy="17168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FF"/>
              </a:solidFill>
              <a:latin typeface="Tahoma"/>
              <a:cs typeface="Tahoma"/>
            </a:rPr>
            <a:t>SCF</a:t>
          </a:r>
        </a:p>
      </cdr:txBody>
    </cdr:sp>
  </cdr:relSizeAnchor>
  <cdr:relSizeAnchor xmlns:cdr="http://schemas.openxmlformats.org/drawingml/2006/chartDrawing">
    <cdr:from>
      <cdr:x>0.7755</cdr:x>
      <cdr:y>0.15525</cdr:y>
    </cdr:from>
    <cdr:to>
      <cdr:x>0.80425</cdr:x>
      <cdr:y>0.18525</cdr:y>
    </cdr:to>
    <cdr:sp macro="" textlink="'Plot Data'!$Q$49">
      <cdr:nvSpPr>
        <cdr:cNvPr id="220170" name="Text Box 8"/>
        <cdr:cNvSpPr txBox="1">
          <a:spLocks xmlns:a="http://schemas.openxmlformats.org/drawingml/2006/main" noChangeArrowheads="1" noTextEdit="1"/>
        </cdr:cNvSpPr>
      </cdr:nvSpPr>
      <cdr:spPr bwMode="auto">
        <a:xfrm xmlns:a="http://schemas.openxmlformats.org/drawingml/2006/main">
          <a:off x="6595910" y="903520"/>
          <a:ext cx="252046" cy="17459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5F0A6A5E-04A5-4ABE-8F4D-2A40D1F466A9}" type="TxLink">
            <a:rPr lang="en-US" sz="1000" b="0" i="0" u="none" strike="noStrike" baseline="0">
              <a:solidFill>
                <a:srgbClr val="008000"/>
              </a:solidFill>
              <a:latin typeface="Tahoma"/>
              <a:cs typeface="Tahoma"/>
            </a:rPr>
            <a:pPr algn="l" rtl="0">
              <a:defRPr sz="1000"/>
            </a:pPr>
            <a:t>30.6</a:t>
          </a:fld>
          <a:endParaRPr lang="en-US" sz="1000" b="0" i="0" u="none" strike="noStrike" baseline="0">
            <a:solidFill>
              <a:srgbClr val="008000"/>
            </a:solidFill>
            <a:latin typeface="Tahoma"/>
            <a:cs typeface="Tahoma"/>
          </a:endParaRPr>
        </a:p>
      </cdr:txBody>
    </cdr:sp>
  </cdr:relSizeAnchor>
  <cdr:relSizeAnchor xmlns:cdr="http://schemas.openxmlformats.org/drawingml/2006/chartDrawing">
    <cdr:from>
      <cdr:x>0.636</cdr:x>
      <cdr:y>0.14725</cdr:y>
    </cdr:from>
    <cdr:to>
      <cdr:x>0.767</cdr:x>
      <cdr:y>0.208</cdr:y>
    </cdr:to>
    <cdr:sp macro="" textlink="">
      <cdr:nvSpPr>
        <cdr:cNvPr id="220171" name="Text Box 11"/>
        <cdr:cNvSpPr txBox="1">
          <a:spLocks xmlns:a="http://schemas.openxmlformats.org/drawingml/2006/main" noChangeArrowheads="1"/>
        </cdr:cNvSpPr>
      </cdr:nvSpPr>
      <cdr:spPr bwMode="auto">
        <a:xfrm xmlns:a="http://schemas.openxmlformats.org/drawingml/2006/main">
          <a:off x="5389081" y="856962"/>
          <a:ext cx="1134206" cy="35355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0" i="0" u="none" strike="noStrike" baseline="0">
              <a:solidFill>
                <a:srgbClr val="008000"/>
              </a:solidFill>
              <a:latin typeface="Tahoma"/>
              <a:cs typeface="Tahoma"/>
            </a:rPr>
            <a:t>Thickness for both Curves (mm)</a:t>
          </a:r>
        </a:p>
      </cdr:txBody>
    </cdr:sp>
  </cdr:relSizeAnchor>
  <cdr:relSizeAnchor xmlns:cdr="http://schemas.openxmlformats.org/drawingml/2006/chartDrawing">
    <cdr:from>
      <cdr:x>0</cdr:x>
      <cdr:y>0</cdr:y>
    </cdr:from>
    <cdr:to>
      <cdr:x>0.10175</cdr:x>
      <cdr:y>0.09975</cdr:y>
    </cdr:to>
    <cdr:pic>
      <cdr:nvPicPr>
        <cdr:cNvPr id="220173" name="Picture 13"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2.xml><?xml version="1.0" encoding="utf-8"?>
<xdr:wsDr xmlns:xdr="http://schemas.openxmlformats.org/drawingml/2006/spreadsheetDrawing" xmlns:a="http://schemas.openxmlformats.org/drawingml/2006/main">
  <xdr:twoCellAnchor>
    <xdr:from>
      <xdr:col>0</xdr:col>
      <xdr:colOff>200025</xdr:colOff>
      <xdr:row>7</xdr:row>
      <xdr:rowOff>9525</xdr:rowOff>
    </xdr:from>
    <xdr:to>
      <xdr:col>7</xdr:col>
      <xdr:colOff>85725</xdr:colOff>
      <xdr:row>8</xdr:row>
      <xdr:rowOff>95250</xdr:rowOff>
    </xdr:to>
    <xdr:sp macro="" textlink="">
      <xdr:nvSpPr>
        <xdr:cNvPr id="186375" name="Text Box 1031"/>
        <xdr:cNvSpPr txBox="1">
          <a:spLocks noChangeArrowheads="1"/>
        </xdr:cNvSpPr>
      </xdr:nvSpPr>
      <xdr:spPr bwMode="auto">
        <a:xfrm>
          <a:off x="200025" y="1933575"/>
          <a:ext cx="5800725" cy="247650"/>
        </a:xfrm>
        <a:prstGeom prst="rect">
          <a:avLst/>
        </a:prstGeom>
        <a:solidFill>
          <a:srgbClr xmlns:mc="http://schemas.openxmlformats.org/markup-compatibility/2006" xmlns:a14="http://schemas.microsoft.com/office/drawing/2010/main" val="FFFFFF" mc:Ignorable="a14" a14:legacySpreadsheetColorIndex="9"/>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Tahoma"/>
              <a:cs typeface="Tahoma"/>
            </a:rPr>
            <a:t>HARD COPIES ARE UNCONTROLLED - FOR INFORMATION ONLY</a:t>
          </a:r>
        </a:p>
      </xdr:txBody>
    </xdr:sp>
    <xdr:clientData/>
  </xdr:twoCellAnchor>
  <xdr:twoCellAnchor editAs="oneCell">
    <xdr:from>
      <xdr:col>1</xdr:col>
      <xdr:colOff>19050</xdr:colOff>
      <xdr:row>0</xdr:row>
      <xdr:rowOff>381000</xdr:rowOff>
    </xdr:from>
    <xdr:to>
      <xdr:col>7</xdr:col>
      <xdr:colOff>428625</xdr:colOff>
      <xdr:row>1</xdr:row>
      <xdr:rowOff>0</xdr:rowOff>
    </xdr:to>
    <xdr:pic>
      <xdr:nvPicPr>
        <xdr:cNvPr id="186443" name="Picture 103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7725" y="381000"/>
          <a:ext cx="54959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762000</xdr:colOff>
      <xdr:row>27</xdr:row>
      <xdr:rowOff>76200</xdr:rowOff>
    </xdr:from>
    <xdr:to>
      <xdr:col>1</xdr:col>
      <xdr:colOff>552450</xdr:colOff>
      <xdr:row>28</xdr:row>
      <xdr:rowOff>114300</xdr:rowOff>
    </xdr:to>
    <xdr:pic>
      <xdr:nvPicPr>
        <xdr:cNvPr id="186444" name="Picture 103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 y="5353050"/>
          <a:ext cx="619125" cy="2000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409575</xdr:colOff>
      <xdr:row>40</xdr:row>
      <xdr:rowOff>9525</xdr:rowOff>
    </xdr:from>
    <xdr:to>
      <xdr:col>8</xdr:col>
      <xdr:colOff>514350</xdr:colOff>
      <xdr:row>68</xdr:row>
      <xdr:rowOff>28575</xdr:rowOff>
    </xdr:to>
    <xdr:pic>
      <xdr:nvPicPr>
        <xdr:cNvPr id="186445" name="Picture 103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09575" y="7391400"/>
          <a:ext cx="7077075" cy="455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342900</xdr:colOff>
      <xdr:row>77</xdr:row>
      <xdr:rowOff>133350</xdr:rowOff>
    </xdr:from>
    <xdr:to>
      <xdr:col>8</xdr:col>
      <xdr:colOff>409575</xdr:colOff>
      <xdr:row>105</xdr:row>
      <xdr:rowOff>123825</xdr:rowOff>
    </xdr:to>
    <xdr:grpSp>
      <xdr:nvGrpSpPr>
        <xdr:cNvPr id="186446" name="Group 1050"/>
        <xdr:cNvGrpSpPr>
          <a:grpSpLocks/>
        </xdr:cNvGrpSpPr>
      </xdr:nvGrpSpPr>
      <xdr:grpSpPr bwMode="auto">
        <a:xfrm>
          <a:off x="342900" y="13804526"/>
          <a:ext cx="7025528" cy="4383181"/>
          <a:chOff x="36" y="1470"/>
          <a:chExt cx="692" cy="475"/>
        </a:xfrm>
      </xdr:grpSpPr>
      <xdr:pic>
        <xdr:nvPicPr>
          <xdr:cNvPr id="186453" name="Picture 103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6" y="1470"/>
            <a:ext cx="692" cy="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6454" name="Oval 1040"/>
          <xdr:cNvSpPr>
            <a:spLocks noChangeArrowheads="1"/>
          </xdr:cNvSpPr>
        </xdr:nvSpPr>
        <xdr:spPr bwMode="auto">
          <a:xfrm rot="1122704">
            <a:off x="102" y="1589"/>
            <a:ext cx="203" cy="104"/>
          </a:xfrm>
          <a:prstGeom prst="ellipse">
            <a:avLst/>
          </a:prstGeom>
          <a:noFill/>
          <a:ln w="15875">
            <a:solidFill>
              <a:srgbClr xmlns:mc="http://schemas.openxmlformats.org/markup-compatibility/2006" xmlns:a14="http://schemas.microsoft.com/office/drawing/2010/main" val="993366" mc:Ignorable="a14" a14:legacySpreadsheetColorIndex="6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86386" name="Text Box 1042"/>
          <xdr:cNvSpPr txBox="1">
            <a:spLocks noChangeArrowheads="1"/>
          </xdr:cNvSpPr>
        </xdr:nvSpPr>
        <xdr:spPr bwMode="auto">
          <a:xfrm>
            <a:off x="251" y="1586"/>
            <a:ext cx="163" cy="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993366"/>
                </a:solidFill>
                <a:latin typeface="Arial"/>
                <a:cs typeface="Arial"/>
              </a:rPr>
              <a:t>Used for Single Slope</a:t>
            </a:r>
          </a:p>
        </xdr:txBody>
      </xdr:sp>
      <xdr:sp macro="" textlink="">
        <xdr:nvSpPr>
          <xdr:cNvPr id="186392" name="Text Box 1048"/>
          <xdr:cNvSpPr txBox="1">
            <a:spLocks noChangeArrowheads="1"/>
          </xdr:cNvSpPr>
        </xdr:nvSpPr>
        <xdr:spPr bwMode="auto">
          <a:xfrm>
            <a:off x="311" y="1664"/>
            <a:ext cx="72" cy="18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8000"/>
                </a:solidFill>
                <a:latin typeface="Arial"/>
                <a:cs typeface="Arial"/>
              </a:rPr>
              <a:t>Dominant/Driving Fatigue Stress Ranges</a:t>
            </a:r>
          </a:p>
        </xdr:txBody>
      </xdr:sp>
    </xdr:grpSp>
    <xdr:clientData/>
  </xdr:twoCellAnchor>
  <xdr:twoCellAnchor>
    <xdr:from>
      <xdr:col>0</xdr:col>
      <xdr:colOff>676275</xdr:colOff>
      <xdr:row>105</xdr:row>
      <xdr:rowOff>114300</xdr:rowOff>
    </xdr:from>
    <xdr:to>
      <xdr:col>8</xdr:col>
      <xdr:colOff>371475</xdr:colOff>
      <xdr:row>132</xdr:row>
      <xdr:rowOff>19050</xdr:rowOff>
    </xdr:to>
    <xdr:grpSp>
      <xdr:nvGrpSpPr>
        <xdr:cNvPr id="186447" name="Group 1051"/>
        <xdr:cNvGrpSpPr>
          <a:grpSpLocks/>
        </xdr:cNvGrpSpPr>
      </xdr:nvGrpSpPr>
      <xdr:grpSpPr bwMode="auto">
        <a:xfrm>
          <a:off x="676275" y="18178182"/>
          <a:ext cx="6654053" cy="4140574"/>
          <a:chOff x="71" y="1944"/>
          <a:chExt cx="653" cy="449"/>
        </a:xfrm>
      </xdr:grpSpPr>
      <xdr:pic>
        <xdr:nvPicPr>
          <xdr:cNvPr id="186449" name="Picture 103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 y="1944"/>
            <a:ext cx="653" cy="4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6450" name="Oval 1043"/>
          <xdr:cNvSpPr>
            <a:spLocks noChangeArrowheads="1"/>
          </xdr:cNvSpPr>
        </xdr:nvSpPr>
        <xdr:spPr bwMode="auto">
          <a:xfrm rot="1122704">
            <a:off x="125" y="2065"/>
            <a:ext cx="165" cy="76"/>
          </a:xfrm>
          <a:prstGeom prst="ellipse">
            <a:avLst/>
          </a:prstGeom>
          <a:noFill/>
          <a:ln w="15875">
            <a:solidFill>
              <a:srgbClr xmlns:mc="http://schemas.openxmlformats.org/markup-compatibility/2006" xmlns:a14="http://schemas.microsoft.com/office/drawing/2010/main" val="993366" mc:Ignorable="a14" a14:legacySpreadsheetColorIndex="6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86388" name="Text Box 1044"/>
          <xdr:cNvSpPr txBox="1">
            <a:spLocks noChangeArrowheads="1"/>
          </xdr:cNvSpPr>
        </xdr:nvSpPr>
        <xdr:spPr bwMode="auto">
          <a:xfrm>
            <a:off x="252" y="2054"/>
            <a:ext cx="163" cy="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993366"/>
                </a:solidFill>
                <a:latin typeface="Arial"/>
                <a:cs typeface="Arial"/>
              </a:rPr>
              <a:t>Used for Single Slope</a:t>
            </a:r>
          </a:p>
        </xdr:txBody>
      </xdr:sp>
      <xdr:sp macro="" textlink="">
        <xdr:nvSpPr>
          <xdr:cNvPr id="186393" name="Text Box 1049"/>
          <xdr:cNvSpPr txBox="1">
            <a:spLocks noChangeArrowheads="1"/>
          </xdr:cNvSpPr>
        </xdr:nvSpPr>
        <xdr:spPr bwMode="auto">
          <a:xfrm>
            <a:off x="318" y="2130"/>
            <a:ext cx="72" cy="18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8000"/>
                </a:solidFill>
                <a:latin typeface="Arial"/>
                <a:cs typeface="Arial"/>
              </a:rPr>
              <a:t>Dominant/Driving Fatigue Stress Ranges</a:t>
            </a:r>
          </a:p>
        </xdr:txBody>
      </xdr:sp>
    </xdr:grpSp>
    <xdr:clientData/>
  </xdr:twoCellAnchor>
  <xdr:twoCellAnchor editAs="oneCell">
    <xdr:from>
      <xdr:col>0</xdr:col>
      <xdr:colOff>0</xdr:colOff>
      <xdr:row>0</xdr:row>
      <xdr:rowOff>76200</xdr:rowOff>
    </xdr:from>
    <xdr:to>
      <xdr:col>0</xdr:col>
      <xdr:colOff>752475</xdr:colOff>
      <xdr:row>1</xdr:row>
      <xdr:rowOff>0</xdr:rowOff>
    </xdr:to>
    <xdr:pic>
      <xdr:nvPicPr>
        <xdr:cNvPr id="186448" name="Picture 1052" descr="2H_DarkBlue_RGB"/>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76200"/>
          <a:ext cx="7524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1361</xdr:colOff>
      <xdr:row>0</xdr:row>
      <xdr:rowOff>-4082</xdr:rowOff>
    </xdr:from>
    <xdr:to>
      <xdr:col>18</xdr:col>
      <xdr:colOff>347838</xdr:colOff>
      <xdr:row>0</xdr:row>
      <xdr:rowOff>-4082</xdr:rowOff>
    </xdr:to>
    <xdr:sp macro="" textlink="">
      <xdr:nvSpPr>
        <xdr:cNvPr id="44034" name="Text Box 2"/>
        <xdr:cNvSpPr txBox="1">
          <a:spLocks noChangeArrowheads="1"/>
        </xdr:cNvSpPr>
      </xdr:nvSpPr>
      <xdr:spPr bwMode="auto">
        <a:xfrm>
          <a:off x="771525" y="2667000"/>
          <a:ext cx="10734675" cy="247650"/>
        </a:xfrm>
        <a:prstGeom prst="rect">
          <a:avLst/>
        </a:prstGeom>
        <a:solidFill>
          <a:srgbClr val="FFFFFF"/>
        </a:solidFill>
        <a:ln w="25400">
          <a:solidFill>
            <a:srgbClr val="000000"/>
          </a:solidFill>
          <a:miter lim="800000"/>
          <a:headEnd/>
          <a:tailEnd/>
        </a:ln>
      </xdr:spPr>
      <xdr:txBody>
        <a:bodyPr vertOverflow="clip" wrap="square" lIns="36576" tIns="22860" rIns="36576" bIns="22860" anchor="ctr" upright="1"/>
        <a:lstStyle/>
        <a:p>
          <a:pPr algn="ctr" rtl="0">
            <a:defRPr sz="1000"/>
          </a:pPr>
          <a:r>
            <a:rPr lang="en-US" sz="1200" b="1" i="0" u="none" strike="noStrike" baseline="0">
              <a:solidFill>
                <a:srgbClr val="000000"/>
              </a:solidFill>
              <a:latin typeface="Tahoma"/>
              <a:ea typeface="Tahoma"/>
              <a:cs typeface="Tahoma"/>
            </a:rPr>
            <a:t>HARD COPIES ARE UNCONTROLLED - FOR INFORMATION ONLY</a:t>
          </a:r>
        </a:p>
      </xdr:txBody>
    </xdr:sp>
    <xdr:clientData/>
  </xdr:twoCellAnchor>
</xdr:wsDr>
</file>

<file path=xl/drawings/drawing2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0.77575</cdr:x>
      <cdr:y>0.47625</cdr:y>
    </cdr:from>
    <cdr:to>
      <cdr:x>0.926</cdr:x>
      <cdr:y>0.5645</cdr:y>
    </cdr:to>
    <cdr:sp macro="" textlink="">
      <cdr:nvSpPr>
        <cdr:cNvPr id="211972" name="Text Box 4"/>
        <cdr:cNvSpPr txBox="1">
          <a:spLocks xmlns:a="http://schemas.openxmlformats.org/drawingml/2006/main" noChangeArrowheads="1"/>
        </cdr:cNvSpPr>
      </cdr:nvSpPr>
      <cdr:spPr bwMode="auto">
        <a:xfrm xmlns:a="http://schemas.openxmlformats.org/drawingml/2006/main">
          <a:off x="6606590" y="2771668"/>
          <a:ext cx="1305085" cy="513595"/>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Endurance Limit of 58.5 MPa</a:t>
          </a:r>
        </a:p>
      </cdr:txBody>
    </cdr:sp>
  </cdr:relSizeAnchor>
  <cdr:relSizeAnchor xmlns:cdr="http://schemas.openxmlformats.org/drawingml/2006/chartDrawing">
    <cdr:from>
      <cdr:x>0.494</cdr:x>
      <cdr:y>0.4515</cdr:y>
    </cdr:from>
    <cdr:to>
      <cdr:x>0.56125</cdr:x>
      <cdr:y>0.51675</cdr:y>
    </cdr:to>
    <cdr:sp macro="" textlink="">
      <cdr:nvSpPr>
        <cdr:cNvPr id="211973" name="Line 5"/>
        <cdr:cNvSpPr>
          <a:spLocks xmlns:a="http://schemas.openxmlformats.org/drawingml/2006/main" noChangeShapeType="1"/>
        </cdr:cNvSpPr>
      </cdr:nvSpPr>
      <cdr:spPr bwMode="auto">
        <a:xfrm xmlns:a="http://schemas.openxmlformats.org/drawingml/2006/main" flipH="1">
          <a:off x="4154484" y="2627628"/>
          <a:ext cx="583122" cy="379741"/>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FF" mc:Ignorable="a14" a14:legacySpreadsheetColorIndex="12"/>
          </a:solidFill>
          <a:round/>
          <a:headEnd/>
          <a:tailEnd type="arrow"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0.56725</cdr:x>
      <cdr:y>0.4155</cdr:y>
    </cdr:from>
    <cdr:to>
      <cdr:x>0.735</cdr:x>
      <cdr:y>0.5045</cdr:y>
    </cdr:to>
    <cdr:sp macro="" textlink="">
      <cdr:nvSpPr>
        <cdr:cNvPr id="211974" name="Text Box 6"/>
        <cdr:cNvSpPr txBox="1">
          <a:spLocks xmlns:a="http://schemas.openxmlformats.org/drawingml/2006/main" noChangeArrowheads="1"/>
        </cdr:cNvSpPr>
      </cdr:nvSpPr>
      <cdr:spPr bwMode="auto">
        <a:xfrm xmlns:a="http://schemas.openxmlformats.org/drawingml/2006/main">
          <a:off x="4788870" y="2418117"/>
          <a:ext cx="1461011" cy="517959"/>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Slope of -1/k2 (or) </a:t>
          </a:r>
        </a:p>
        <a:p xmlns:a="http://schemas.openxmlformats.org/drawingml/2006/main">
          <a:pPr algn="l" rtl="0">
            <a:defRPr sz="1000"/>
          </a:pPr>
          <a:r>
            <a:rPr lang="en-US" sz="1300" b="0" i="0" u="none" strike="noStrike" baseline="0">
              <a:solidFill>
                <a:srgbClr val="000000"/>
              </a:solidFill>
              <a:latin typeface="Tahoma"/>
              <a:cs typeface="Tahoma"/>
            </a:rPr>
            <a:t>-1/5 (or) -0.20</a:t>
          </a:r>
        </a:p>
      </cdr:txBody>
    </cdr:sp>
  </cdr:relSizeAnchor>
  <cdr:relSizeAnchor xmlns:cdr="http://schemas.openxmlformats.org/drawingml/2006/chartDrawing">
    <cdr:from>
      <cdr:x>0.25125</cdr:x>
      <cdr:y>0.36325</cdr:y>
    </cdr:from>
    <cdr:to>
      <cdr:x>0.31725</cdr:x>
      <cdr:y>0.42925</cdr:y>
    </cdr:to>
    <cdr:sp macro="" textlink="">
      <cdr:nvSpPr>
        <cdr:cNvPr id="211975" name="Line 7"/>
        <cdr:cNvSpPr>
          <a:spLocks xmlns:a="http://schemas.openxmlformats.org/drawingml/2006/main" noChangeShapeType="1"/>
        </cdr:cNvSpPr>
      </cdr:nvSpPr>
      <cdr:spPr bwMode="auto">
        <a:xfrm xmlns:a="http://schemas.openxmlformats.org/drawingml/2006/main" flipH="1">
          <a:off x="2037726" y="2114033"/>
          <a:ext cx="576715" cy="384105"/>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FF" mc:Ignorable="a14" a14:legacySpreadsheetColorIndex="12"/>
          </a:solidFill>
          <a:round/>
          <a:headEnd/>
          <a:tailEnd type="arrow"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0.32325</cdr:x>
      <cdr:y>0.327</cdr:y>
    </cdr:from>
    <cdr:to>
      <cdr:x>0.50175</cdr:x>
      <cdr:y>0.4155</cdr:y>
    </cdr:to>
    <cdr:sp macro="" textlink="">
      <cdr:nvSpPr>
        <cdr:cNvPr id="211976" name="Text Box 8"/>
        <cdr:cNvSpPr txBox="1">
          <a:spLocks xmlns:a="http://schemas.openxmlformats.org/drawingml/2006/main" noChangeArrowheads="1"/>
        </cdr:cNvSpPr>
      </cdr:nvSpPr>
      <cdr:spPr bwMode="auto">
        <a:xfrm xmlns:a="http://schemas.openxmlformats.org/drawingml/2006/main">
          <a:off x="2665705" y="1903066"/>
          <a:ext cx="1554994" cy="515051"/>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Slope of -1/k1 (or) </a:t>
          </a:r>
        </a:p>
        <a:p xmlns:a="http://schemas.openxmlformats.org/drawingml/2006/main">
          <a:pPr algn="l" rtl="0">
            <a:defRPr sz="1000"/>
          </a:pPr>
          <a:r>
            <a:rPr lang="en-US" sz="1300" b="0" i="0" u="none" strike="noStrike" baseline="0">
              <a:solidFill>
                <a:srgbClr val="000000"/>
              </a:solidFill>
              <a:latin typeface="Tahoma"/>
              <a:cs typeface="Tahoma"/>
            </a:rPr>
            <a:t>-1/3 (or) -0.33</a:t>
          </a:r>
        </a:p>
      </cdr:txBody>
    </cdr:sp>
  </cdr:relSizeAnchor>
  <cdr:relSizeAnchor xmlns:cdr="http://schemas.openxmlformats.org/drawingml/2006/chartDrawing">
    <cdr:from>
      <cdr:x>0.4085</cdr:x>
      <cdr:y>0.5045</cdr:y>
    </cdr:from>
    <cdr:to>
      <cdr:x>0.448</cdr:x>
      <cdr:y>0.5875</cdr:y>
    </cdr:to>
    <cdr:sp macro="" textlink="">
      <cdr:nvSpPr>
        <cdr:cNvPr id="211977" name="Line 9"/>
        <cdr:cNvSpPr>
          <a:spLocks xmlns:a="http://schemas.openxmlformats.org/drawingml/2006/main" noChangeShapeType="1"/>
        </cdr:cNvSpPr>
      </cdr:nvSpPr>
      <cdr:spPr bwMode="auto">
        <a:xfrm xmlns:a="http://schemas.openxmlformats.org/drawingml/2006/main" flipH="1" flipV="1">
          <a:off x="3411162" y="2936076"/>
          <a:ext cx="341757" cy="483042"/>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FF" mc:Ignorable="a14" a14:legacySpreadsheetColorIndex="12"/>
          </a:solidFill>
          <a:round/>
          <a:headEnd/>
          <a:tailEnd type="arrow"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0.38625</cdr:x>
      <cdr:y>0.5875</cdr:y>
    </cdr:from>
    <cdr:to>
      <cdr:x>0.511</cdr:x>
      <cdr:y>0.662</cdr:y>
    </cdr:to>
    <cdr:sp macro="" textlink="">
      <cdr:nvSpPr>
        <cdr:cNvPr id="211978" name="Text Box 10"/>
        <cdr:cNvSpPr txBox="1">
          <a:spLocks xmlns:a="http://schemas.openxmlformats.org/drawingml/2006/main" noChangeArrowheads="1"/>
        </cdr:cNvSpPr>
      </cdr:nvSpPr>
      <cdr:spPr bwMode="auto">
        <a:xfrm xmlns:a="http://schemas.openxmlformats.org/drawingml/2006/main">
          <a:off x="3212516" y="3419118"/>
          <a:ext cx="1087214" cy="43357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Transfer Point</a:t>
          </a:r>
        </a:p>
      </cdr:txBody>
    </cdr:sp>
  </cdr:relSizeAnchor>
  <cdr:relSizeAnchor xmlns:cdr="http://schemas.openxmlformats.org/drawingml/2006/chartDrawing">
    <cdr:from>
      <cdr:x>0.68175</cdr:x>
      <cdr:y>0.57825</cdr:y>
    </cdr:from>
    <cdr:to>
      <cdr:x>0.722</cdr:x>
      <cdr:y>0.6615</cdr:y>
    </cdr:to>
    <cdr:sp macro="" textlink="">
      <cdr:nvSpPr>
        <cdr:cNvPr id="211979" name="Line 11"/>
        <cdr:cNvSpPr>
          <a:spLocks xmlns:a="http://schemas.openxmlformats.org/drawingml/2006/main" noChangeShapeType="1"/>
        </cdr:cNvSpPr>
      </cdr:nvSpPr>
      <cdr:spPr bwMode="auto">
        <a:xfrm xmlns:a="http://schemas.openxmlformats.org/drawingml/2006/main" flipH="1" flipV="1">
          <a:off x="5788509" y="3365285"/>
          <a:ext cx="343893" cy="484496"/>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FF" mc:Ignorable="a14" a14:legacySpreadsheetColorIndex="12"/>
          </a:solidFill>
          <a:round/>
          <a:headEnd/>
          <a:tailEnd type="arrow"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0.6605</cdr:x>
      <cdr:y>0.6615</cdr:y>
    </cdr:from>
    <cdr:to>
      <cdr:x>0.78425</cdr:x>
      <cdr:y>0.7365</cdr:y>
    </cdr:to>
    <cdr:sp macro="" textlink="">
      <cdr:nvSpPr>
        <cdr:cNvPr id="211980" name="Text Box 12"/>
        <cdr:cNvSpPr txBox="1">
          <a:spLocks xmlns:a="http://schemas.openxmlformats.org/drawingml/2006/main" noChangeArrowheads="1"/>
        </cdr:cNvSpPr>
      </cdr:nvSpPr>
      <cdr:spPr bwMode="auto">
        <a:xfrm xmlns:a="http://schemas.openxmlformats.org/drawingml/2006/main">
          <a:off x="5598407" y="3849781"/>
          <a:ext cx="1080806" cy="43648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Endurance Point</a:t>
          </a:r>
        </a:p>
      </cdr:txBody>
    </cdr:sp>
  </cdr:relSizeAnchor>
  <cdr:relSizeAnchor xmlns:cdr="http://schemas.openxmlformats.org/drawingml/2006/chartDrawing">
    <cdr:from>
      <cdr:x>0.4335</cdr:x>
      <cdr:y>0.1075</cdr:y>
    </cdr:from>
    <cdr:to>
      <cdr:x>0.99</cdr:x>
      <cdr:y>0.3155</cdr:y>
    </cdr:to>
    <cdr:pic>
      <cdr:nvPicPr>
        <cdr:cNvPr id="211981" name="Picture 13"/>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3622624" y="625626"/>
          <a:ext cx="4835862" cy="121051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CCFFFF" mc:Ignorable="a14" a14:legacySpreadsheetColorIndex="41"/>
        </a:solidFill>
        <a:ln xmlns:a="http://schemas.openxmlformats.org/drawingml/2006/main">
          <a:noFill/>
        </a:ln>
        <a:extLst xmlns:a="http://schemas.openxmlformats.org/drawingml/2006/main">
          <a:ext uri="{91240B29-F687-4F45-9708-019B960494DF}">
            <a14:hiddenLine xmlns:a14="http://schemas.microsoft.com/office/drawing/2010/main" w="9525">
              <a:solidFill>
                <a:srgbClr val="000000"/>
              </a:solidFill>
              <a:miter lim="800000"/>
              <a:headEnd/>
              <a:tailEnd/>
            </a14:hiddenLine>
          </a:ext>
        </a:extLst>
      </cdr:spPr>
    </cdr:pic>
  </cdr:relSizeAnchor>
  <cdr:relSizeAnchor xmlns:cdr="http://schemas.openxmlformats.org/drawingml/2006/chartDrawing">
    <cdr:from>
      <cdr:x>0</cdr:x>
      <cdr:y>0</cdr:y>
    </cdr:from>
    <cdr:to>
      <cdr:x>0.10225</cdr:x>
      <cdr:y>0.09975</cdr:y>
    </cdr:to>
    <cdr:pic>
      <cdr:nvPicPr>
        <cdr:cNvPr id="211982" name="Picture 1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95</xdr:row>
          <xdr:rowOff>104775</xdr:rowOff>
        </xdr:from>
        <xdr:to>
          <xdr:col>9</xdr:col>
          <xdr:colOff>571500</xdr:colOff>
          <xdr:row>106</xdr:row>
          <xdr:rowOff>0</xdr:rowOff>
        </xdr:to>
        <xdr:sp macro="" textlink="">
          <xdr:nvSpPr>
            <xdr:cNvPr id="188418" name="Object 2" hidden="1">
              <a:extLst>
                <a:ext uri="{63B3BB69-23CF-44E3-9099-C40C66FF867C}">
                  <a14:compatExt spid="_x0000_s1884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113</xdr:row>
          <xdr:rowOff>85725</xdr:rowOff>
        </xdr:from>
        <xdr:to>
          <xdr:col>9</xdr:col>
          <xdr:colOff>676275</xdr:colOff>
          <xdr:row>117</xdr:row>
          <xdr:rowOff>123825</xdr:rowOff>
        </xdr:to>
        <xdr:sp macro="" textlink="">
          <xdr:nvSpPr>
            <xdr:cNvPr id="188419" name="Object 3" hidden="1">
              <a:extLst>
                <a:ext uri="{63B3BB69-23CF-44E3-9099-C40C66FF867C}">
                  <a14:compatExt spid="_x0000_s18841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3</xdr:row>
          <xdr:rowOff>47625</xdr:rowOff>
        </xdr:from>
        <xdr:to>
          <xdr:col>2</xdr:col>
          <xdr:colOff>752475</xdr:colOff>
          <xdr:row>4</xdr:row>
          <xdr:rowOff>85725</xdr:rowOff>
        </xdr:to>
        <xdr:sp macro="" textlink="">
          <xdr:nvSpPr>
            <xdr:cNvPr id="188420" name="Drop Down 4" hidden="1">
              <a:extLst>
                <a:ext uri="{63B3BB69-23CF-44E3-9099-C40C66FF867C}">
                  <a14:compatExt spid="_x0000_s1884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0.1025</cdr:x>
      <cdr:y>0.09975</cdr:y>
    </cdr:to>
    <cdr:pic>
      <cdr:nvPicPr>
        <cdr:cNvPr id="223236"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6.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cdr:x>
      <cdr:y>0</cdr:y>
    </cdr:from>
    <cdr:to>
      <cdr:x>0.102</cdr:x>
      <cdr:y>0.09975</cdr:y>
    </cdr:to>
    <cdr:pic>
      <cdr:nvPicPr>
        <cdr:cNvPr id="224257" name="Picture 1"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8.xml><?xml version="1.0" encoding="utf-8"?>
<xdr:wsDr xmlns:xdr="http://schemas.openxmlformats.org/drawingml/2006/spreadsheetDrawing" xmlns:a="http://schemas.openxmlformats.org/drawingml/2006/main">
  <xdr:absoluteAnchor>
    <xdr:pos x="0" y="0"/>
    <xdr:ext cx="8583706" cy="58382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cdr:x>
      <cdr:y>0</cdr:y>
    </cdr:from>
    <cdr:to>
      <cdr:x>0.10325</cdr:x>
      <cdr:y>0.09975</cdr:y>
    </cdr:to>
    <cdr:pic>
      <cdr:nvPicPr>
        <cdr:cNvPr id="193540"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vmlDrawing" Target="../drawings/vmlDrawing1.vml"/><Relationship Id="rId7" Type="http://schemas.openxmlformats.org/officeDocument/2006/relationships/image" Target="../media/image8.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2.doc"/><Relationship Id="rId5" Type="http://schemas.openxmlformats.org/officeDocument/2006/relationships/image" Target="../media/image7.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tabSelected="1" view="pageBreakPreview" zoomScale="115" zoomScaleNormal="85" zoomScaleSheetLayoutView="115" workbookViewId="0">
      <selection sqref="A1:J1"/>
    </sheetView>
  </sheetViews>
  <sheetFormatPr defaultRowHeight="15.75" x14ac:dyDescent="0.25"/>
  <cols>
    <col min="1" max="1" width="7.7109375" style="1" customWidth="1"/>
    <col min="2" max="2" width="11.28515625" style="1" customWidth="1"/>
    <col min="3" max="3" width="9.42578125" style="1" customWidth="1"/>
    <col min="4" max="4" width="11.42578125" style="1" bestFit="1" customWidth="1"/>
    <col min="5" max="5" width="12.42578125" style="1" customWidth="1"/>
    <col min="6" max="6" width="12.140625" style="1" customWidth="1"/>
    <col min="7" max="7" width="9.140625" style="1"/>
    <col min="8" max="8" width="8.28515625" style="1" customWidth="1"/>
    <col min="9" max="9" width="10.7109375" style="1" customWidth="1"/>
    <col min="10" max="16384" width="9.140625" style="1"/>
  </cols>
  <sheetData>
    <row r="1" spans="1:10" s="44" customFormat="1" ht="18" x14ac:dyDescent="0.25">
      <c r="A1" s="353" t="s">
        <v>371</v>
      </c>
      <c r="B1" s="353"/>
      <c r="C1" s="353"/>
      <c r="D1" s="353"/>
      <c r="E1" s="353"/>
      <c r="F1" s="353"/>
      <c r="G1" s="353"/>
      <c r="H1" s="353"/>
      <c r="I1" s="353"/>
      <c r="J1" s="353"/>
    </row>
    <row r="2" spans="1:10" s="42" customFormat="1" ht="14.25" x14ac:dyDescent="0.2"/>
    <row r="3" spans="1:10" s="42" customFormat="1" ht="14.25" x14ac:dyDescent="0.2">
      <c r="A3" s="43" t="s">
        <v>28</v>
      </c>
    </row>
    <row r="4" spans="1:10" s="42" customFormat="1" ht="14.25" x14ac:dyDescent="0.2"/>
    <row r="5" spans="1:10" s="35" customFormat="1" ht="11.25" x14ac:dyDescent="0.15">
      <c r="A5" s="33" t="s">
        <v>76</v>
      </c>
      <c r="B5" s="33"/>
      <c r="C5" s="33"/>
      <c r="D5" s="33"/>
      <c r="E5" s="33"/>
      <c r="F5" s="33"/>
      <c r="G5" s="33"/>
      <c r="H5" s="33"/>
      <c r="I5" s="33"/>
      <c r="J5" s="33"/>
    </row>
    <row r="6" spans="1:10" s="35" customFormat="1" ht="11.25" x14ac:dyDescent="0.15">
      <c r="A6" s="354" t="s">
        <v>93</v>
      </c>
      <c r="B6" s="354"/>
      <c r="C6" s="354"/>
      <c r="D6" s="354"/>
      <c r="E6" s="354"/>
      <c r="F6" s="354"/>
      <c r="G6" s="354"/>
      <c r="H6" s="354"/>
      <c r="I6" s="354"/>
      <c r="J6" s="33"/>
    </row>
    <row r="7" spans="1:10" s="35" customFormat="1" ht="11.25" x14ac:dyDescent="0.15">
      <c r="A7" s="354" t="s">
        <v>92</v>
      </c>
      <c r="B7" s="354"/>
      <c r="C7" s="354"/>
      <c r="D7" s="354"/>
      <c r="E7" s="354"/>
      <c r="F7" s="354"/>
      <c r="G7" s="354"/>
      <c r="H7" s="354"/>
      <c r="I7" s="354"/>
      <c r="J7" s="33"/>
    </row>
    <row r="8" spans="1:10" s="35" customFormat="1" ht="11.25" x14ac:dyDescent="0.15">
      <c r="A8" s="33" t="s">
        <v>91</v>
      </c>
      <c r="B8" s="33"/>
      <c r="C8" s="33"/>
      <c r="D8" s="33"/>
      <c r="E8" s="33"/>
      <c r="F8" s="33"/>
      <c r="G8" s="33"/>
      <c r="H8" s="33"/>
      <c r="I8" s="33"/>
      <c r="J8" s="33"/>
    </row>
    <row r="9" spans="1:10" s="35" customFormat="1" ht="11.25" x14ac:dyDescent="0.15">
      <c r="A9" s="33"/>
      <c r="B9" s="33"/>
      <c r="C9" s="33"/>
      <c r="D9" s="33"/>
      <c r="E9" s="33"/>
      <c r="F9" s="33"/>
      <c r="G9" s="33"/>
      <c r="H9" s="33"/>
      <c r="I9" s="33"/>
      <c r="J9" s="33"/>
    </row>
    <row r="10" spans="1:10" s="35" customFormat="1" ht="11.25" x14ac:dyDescent="0.15">
      <c r="A10" s="33"/>
      <c r="B10" s="33"/>
      <c r="C10" s="33"/>
      <c r="D10" s="33"/>
      <c r="E10" s="33"/>
      <c r="F10" s="33"/>
      <c r="G10" s="33"/>
      <c r="H10" s="33"/>
      <c r="I10" s="33"/>
      <c r="J10" s="33"/>
    </row>
    <row r="11" spans="1:10" s="42" customFormat="1" ht="14.25" x14ac:dyDescent="0.2"/>
    <row r="12" spans="1:10" s="42" customFormat="1" ht="14.25" x14ac:dyDescent="0.2">
      <c r="A12" s="43" t="s">
        <v>29</v>
      </c>
    </row>
    <row r="13" spans="1:10" s="42" customFormat="1" ht="14.25" x14ac:dyDescent="0.2"/>
    <row r="14" spans="1:10" s="35" customFormat="1" ht="11.25" x14ac:dyDescent="0.15">
      <c r="A14" s="38" t="s">
        <v>20</v>
      </c>
      <c r="B14" s="38" t="s">
        <v>30</v>
      </c>
      <c r="C14" s="38" t="s">
        <v>21</v>
      </c>
      <c r="D14" s="38" t="s">
        <v>22</v>
      </c>
      <c r="E14" s="37" t="s">
        <v>31</v>
      </c>
      <c r="F14" s="33"/>
      <c r="G14" s="33"/>
      <c r="H14" s="33"/>
      <c r="I14" s="33"/>
      <c r="J14" s="33"/>
    </row>
    <row r="15" spans="1:10" s="35" customFormat="1" ht="11.25" x14ac:dyDescent="0.15">
      <c r="A15" s="39" t="s">
        <v>32</v>
      </c>
      <c r="B15" s="40">
        <v>38275</v>
      </c>
      <c r="C15" s="41" t="s">
        <v>35</v>
      </c>
      <c r="D15" s="41" t="s">
        <v>38</v>
      </c>
      <c r="E15" s="33" t="s">
        <v>33</v>
      </c>
      <c r="F15" s="33"/>
      <c r="G15" s="33"/>
      <c r="H15" s="33"/>
      <c r="I15" s="33"/>
      <c r="J15" s="33"/>
    </row>
    <row r="16" spans="1:10" s="35" customFormat="1" ht="11.25" x14ac:dyDescent="0.15">
      <c r="A16" s="39" t="s">
        <v>39</v>
      </c>
      <c r="B16" s="40">
        <v>39091</v>
      </c>
      <c r="C16" s="41" t="s">
        <v>40</v>
      </c>
      <c r="D16" s="41" t="s">
        <v>41</v>
      </c>
      <c r="E16" s="33" t="s">
        <v>42</v>
      </c>
      <c r="F16" s="33"/>
      <c r="G16" s="33"/>
      <c r="H16" s="33"/>
      <c r="I16" s="33"/>
      <c r="J16" s="33"/>
    </row>
    <row r="17" spans="1:10" s="35" customFormat="1" ht="56.25" customHeight="1" x14ac:dyDescent="0.15">
      <c r="A17" s="141" t="s">
        <v>68</v>
      </c>
      <c r="B17" s="142">
        <v>39344</v>
      </c>
      <c r="C17" s="143" t="s">
        <v>99</v>
      </c>
      <c r="D17" s="143" t="s">
        <v>79</v>
      </c>
      <c r="E17" s="356" t="s">
        <v>103</v>
      </c>
      <c r="F17" s="357"/>
      <c r="G17" s="357"/>
      <c r="H17" s="357"/>
      <c r="I17" s="357"/>
      <c r="J17" s="357"/>
    </row>
    <row r="18" spans="1:10" s="35" customFormat="1" ht="28.5" customHeight="1" x14ac:dyDescent="0.2">
      <c r="A18" s="141" t="s">
        <v>104</v>
      </c>
      <c r="B18" s="142">
        <v>39121</v>
      </c>
      <c r="C18" s="143" t="s">
        <v>79</v>
      </c>
      <c r="D18" s="143" t="s">
        <v>105</v>
      </c>
      <c r="E18" s="354" t="s">
        <v>118</v>
      </c>
      <c r="F18" s="354"/>
      <c r="G18" s="354"/>
      <c r="H18" s="354"/>
      <c r="I18" s="354"/>
      <c r="J18" s="355"/>
    </row>
    <row r="19" spans="1:10" s="35" customFormat="1" ht="37.5" customHeight="1" x14ac:dyDescent="0.15">
      <c r="A19" s="141" t="s">
        <v>153</v>
      </c>
      <c r="B19" s="142">
        <v>40298</v>
      </c>
      <c r="C19" s="143" t="s">
        <v>154</v>
      </c>
      <c r="D19" s="143" t="s">
        <v>155</v>
      </c>
      <c r="E19" s="356" t="s">
        <v>299</v>
      </c>
      <c r="F19" s="356"/>
      <c r="G19" s="356"/>
      <c r="H19" s="356"/>
      <c r="I19" s="356"/>
      <c r="J19" s="358"/>
    </row>
    <row r="20" spans="1:10" s="35" customFormat="1" ht="31.5" customHeight="1" x14ac:dyDescent="0.15">
      <c r="A20" s="141" t="s">
        <v>194</v>
      </c>
      <c r="B20" s="142">
        <v>40343</v>
      </c>
      <c r="C20" s="143" t="s">
        <v>195</v>
      </c>
      <c r="D20" s="143" t="s">
        <v>198</v>
      </c>
      <c r="E20" s="356" t="s">
        <v>196</v>
      </c>
      <c r="F20" s="358"/>
      <c r="G20" s="358"/>
      <c r="H20" s="358"/>
      <c r="I20" s="358"/>
      <c r="J20" s="358"/>
    </row>
    <row r="21" spans="1:10" s="35" customFormat="1" ht="111.75" customHeight="1" x14ac:dyDescent="0.15">
      <c r="A21" s="141" t="s">
        <v>197</v>
      </c>
      <c r="B21" s="142">
        <v>40445</v>
      </c>
      <c r="C21" s="143" t="s">
        <v>79</v>
      </c>
      <c r="D21" s="143" t="s">
        <v>258</v>
      </c>
      <c r="E21" s="356" t="s">
        <v>378</v>
      </c>
      <c r="F21" s="358"/>
      <c r="G21" s="358"/>
      <c r="H21" s="358"/>
      <c r="I21" s="358"/>
      <c r="J21" s="358"/>
    </row>
    <row r="22" spans="1:10" s="35" customFormat="1" ht="36" customHeight="1" x14ac:dyDescent="0.15">
      <c r="A22" s="141" t="s">
        <v>383</v>
      </c>
      <c r="B22" s="142">
        <v>40512</v>
      </c>
      <c r="C22" s="143" t="s">
        <v>79</v>
      </c>
      <c r="D22" s="143" t="s">
        <v>384</v>
      </c>
      <c r="E22" s="356" t="s">
        <v>385</v>
      </c>
      <c r="F22" s="358"/>
      <c r="G22" s="358"/>
      <c r="H22" s="358"/>
      <c r="I22" s="358"/>
      <c r="J22" s="358"/>
    </row>
    <row r="23" spans="1:10" s="35" customFormat="1" ht="40.5" customHeight="1" x14ac:dyDescent="0.15">
      <c r="A23" s="141" t="s">
        <v>387</v>
      </c>
      <c r="B23" s="328">
        <v>40961</v>
      </c>
      <c r="C23" s="143" t="s">
        <v>399</v>
      </c>
      <c r="D23" s="143" t="s">
        <v>400</v>
      </c>
      <c r="E23" s="359" t="s">
        <v>405</v>
      </c>
      <c r="F23" s="359"/>
      <c r="G23" s="359"/>
      <c r="H23" s="359"/>
      <c r="I23" s="359"/>
      <c r="J23" s="359"/>
    </row>
    <row r="24" spans="1:10" s="35" customFormat="1" ht="24" customHeight="1" x14ac:dyDescent="0.15">
      <c r="A24" s="141" t="s">
        <v>409</v>
      </c>
      <c r="B24" s="328">
        <v>41257</v>
      </c>
      <c r="C24" s="143" t="s">
        <v>410</v>
      </c>
      <c r="D24" s="143" t="s">
        <v>411</v>
      </c>
      <c r="E24" s="359" t="s">
        <v>412</v>
      </c>
      <c r="F24" s="359"/>
      <c r="G24" s="359"/>
      <c r="H24" s="359"/>
      <c r="I24" s="359"/>
      <c r="J24" s="359"/>
    </row>
    <row r="25" spans="1:10" s="35" customFormat="1" ht="24" customHeight="1" x14ac:dyDescent="0.15">
      <c r="A25" s="141" t="s">
        <v>413</v>
      </c>
      <c r="B25" s="328">
        <v>41388</v>
      </c>
      <c r="C25" s="143" t="s">
        <v>414</v>
      </c>
      <c r="D25" s="143" t="s">
        <v>433</v>
      </c>
      <c r="E25" s="359" t="s">
        <v>437</v>
      </c>
      <c r="F25" s="359"/>
      <c r="G25" s="359"/>
      <c r="H25" s="359"/>
      <c r="I25" s="359"/>
      <c r="J25" s="359"/>
    </row>
    <row r="26" spans="1:10" s="35" customFormat="1" ht="27.75" customHeight="1" x14ac:dyDescent="0.15">
      <c r="A26" s="141"/>
      <c r="B26" s="328"/>
      <c r="C26" s="143"/>
      <c r="D26" s="143"/>
      <c r="E26" s="349"/>
      <c r="F26" s="349"/>
      <c r="G26" s="349"/>
      <c r="H26" s="349"/>
      <c r="I26" s="349"/>
      <c r="J26" s="349"/>
    </row>
    <row r="27" spans="1:10" s="42" customFormat="1" ht="14.25" x14ac:dyDescent="0.2">
      <c r="A27" s="45"/>
      <c r="B27" s="46"/>
      <c r="C27" s="46"/>
      <c r="D27" s="47"/>
      <c r="E27" s="47"/>
      <c r="F27" s="47"/>
      <c r="G27" s="47"/>
      <c r="H27" s="47"/>
      <c r="I27" s="47"/>
      <c r="J27" s="47"/>
    </row>
    <row r="28" spans="1:10" s="42" customFormat="1" ht="14.25" x14ac:dyDescent="0.2">
      <c r="A28" s="43" t="s">
        <v>189</v>
      </c>
      <c r="B28" s="46"/>
      <c r="C28" s="46"/>
      <c r="D28" s="47"/>
      <c r="E28" s="47"/>
      <c r="F28" s="47"/>
      <c r="G28" s="47"/>
      <c r="H28" s="47"/>
      <c r="I28" s="47"/>
      <c r="J28" s="47"/>
    </row>
    <row r="29" spans="1:10" s="42" customFormat="1" ht="14.25" x14ac:dyDescent="0.2">
      <c r="A29" s="45"/>
      <c r="B29" s="46"/>
      <c r="C29" s="46"/>
      <c r="D29" s="47"/>
      <c r="E29" s="47"/>
      <c r="F29" s="47"/>
      <c r="G29" s="47"/>
      <c r="H29" s="47"/>
      <c r="I29" s="47"/>
      <c r="J29" s="47"/>
    </row>
    <row r="30" spans="1:10" s="42" customFormat="1" ht="14.25" x14ac:dyDescent="0.2">
      <c r="A30" s="37" t="s">
        <v>190</v>
      </c>
      <c r="B30" s="33"/>
      <c r="C30" s="33"/>
      <c r="D30" s="33"/>
      <c r="E30" s="37" t="s">
        <v>31</v>
      </c>
      <c r="F30" s="187"/>
      <c r="G30" s="187"/>
      <c r="H30" s="187"/>
      <c r="I30" s="187"/>
      <c r="J30" s="187"/>
    </row>
    <row r="31" spans="1:10" s="42" customFormat="1" ht="14.25" x14ac:dyDescent="0.2">
      <c r="A31" s="33" t="s">
        <v>191</v>
      </c>
      <c r="B31" s="33"/>
      <c r="C31" s="33"/>
      <c r="D31" s="33"/>
      <c r="E31" s="33" t="s">
        <v>192</v>
      </c>
      <c r="F31" s="187"/>
      <c r="G31" s="187"/>
      <c r="H31" s="187"/>
      <c r="I31" s="187"/>
      <c r="J31" s="187"/>
    </row>
    <row r="32" spans="1:10" s="42" customFormat="1" ht="14.25" x14ac:dyDescent="0.2">
      <c r="A32" s="33" t="s">
        <v>193</v>
      </c>
      <c r="B32" s="33"/>
      <c r="C32" s="33"/>
      <c r="D32" s="33"/>
      <c r="E32" s="33" t="s">
        <v>434</v>
      </c>
      <c r="F32" s="187"/>
      <c r="G32" s="187"/>
      <c r="H32" s="187"/>
      <c r="I32" s="187"/>
      <c r="J32" s="187"/>
    </row>
    <row r="33" spans="1:10" s="42" customFormat="1" ht="14.25" x14ac:dyDescent="0.2">
      <c r="A33" s="33" t="s">
        <v>256</v>
      </c>
      <c r="B33" s="33"/>
      <c r="C33" s="33"/>
      <c r="D33" s="33"/>
      <c r="E33" s="33" t="s">
        <v>257</v>
      </c>
      <c r="F33" s="187"/>
      <c r="G33" s="187"/>
      <c r="H33" s="187"/>
      <c r="I33" s="187"/>
      <c r="J33" s="187"/>
    </row>
    <row r="34" spans="1:10" s="42" customFormat="1" ht="14.25" x14ac:dyDescent="0.2">
      <c r="A34" s="33" t="s">
        <v>356</v>
      </c>
      <c r="B34" s="33"/>
      <c r="C34" s="33"/>
      <c r="D34" s="33"/>
      <c r="E34" s="33" t="s">
        <v>357</v>
      </c>
      <c r="F34" s="187"/>
      <c r="G34" s="187"/>
      <c r="H34" s="187"/>
      <c r="I34" s="187"/>
      <c r="J34" s="187"/>
    </row>
    <row r="35" spans="1:10" s="42" customFormat="1" ht="14.25" x14ac:dyDescent="0.2">
      <c r="A35" s="33" t="s">
        <v>315</v>
      </c>
      <c r="B35" s="33"/>
      <c r="C35" s="33"/>
      <c r="D35" s="33"/>
      <c r="E35" s="33" t="s">
        <v>358</v>
      </c>
      <c r="F35" s="187"/>
      <c r="G35" s="187"/>
      <c r="H35" s="187"/>
      <c r="I35" s="187"/>
      <c r="J35" s="187"/>
    </row>
    <row r="36" spans="1:10" s="42" customFormat="1" ht="14.25" x14ac:dyDescent="0.2">
      <c r="A36" s="33" t="s">
        <v>316</v>
      </c>
      <c r="B36" s="33"/>
      <c r="C36" s="33"/>
      <c r="D36" s="33"/>
      <c r="E36" s="33" t="s">
        <v>359</v>
      </c>
      <c r="F36" s="187"/>
      <c r="G36" s="187"/>
      <c r="H36" s="187"/>
      <c r="I36" s="187"/>
      <c r="J36" s="187"/>
    </row>
    <row r="37" spans="1:10" s="42" customFormat="1" ht="14.25" x14ac:dyDescent="0.2">
      <c r="A37" s="33" t="s">
        <v>282</v>
      </c>
      <c r="B37" s="33"/>
      <c r="C37" s="33"/>
      <c r="D37" s="33"/>
      <c r="E37" s="33" t="s">
        <v>360</v>
      </c>
      <c r="F37" s="187"/>
      <c r="G37" s="187"/>
      <c r="H37" s="187"/>
      <c r="I37" s="187"/>
      <c r="J37" s="187"/>
    </row>
    <row r="38" spans="1:10" s="42" customFormat="1" ht="14.25" x14ac:dyDescent="0.2">
      <c r="A38" s="33" t="s">
        <v>283</v>
      </c>
      <c r="B38" s="33"/>
      <c r="C38" s="33"/>
      <c r="D38" s="33"/>
      <c r="E38" s="33" t="s">
        <v>359</v>
      </c>
      <c r="F38" s="187"/>
      <c r="G38" s="187"/>
      <c r="H38" s="187"/>
      <c r="I38" s="187"/>
      <c r="J38" s="187"/>
    </row>
    <row r="39" spans="1:10" s="42" customFormat="1" ht="14.25" x14ac:dyDescent="0.2">
      <c r="A39" s="33" t="s">
        <v>317</v>
      </c>
      <c r="B39" s="33"/>
      <c r="C39" s="33"/>
      <c r="D39" s="33"/>
      <c r="E39" s="33" t="s">
        <v>435</v>
      </c>
      <c r="F39" s="187"/>
      <c r="G39" s="187"/>
      <c r="H39" s="187"/>
      <c r="I39" s="187"/>
      <c r="J39" s="187"/>
    </row>
    <row r="40" spans="1:10" s="42" customFormat="1" ht="14.25" x14ac:dyDescent="0.2">
      <c r="A40" s="33" t="s">
        <v>318</v>
      </c>
      <c r="B40" s="33"/>
      <c r="C40" s="33"/>
      <c r="D40" s="33"/>
      <c r="E40" s="33" t="s">
        <v>436</v>
      </c>
      <c r="F40" s="187"/>
      <c r="G40" s="187"/>
      <c r="H40" s="187"/>
      <c r="I40" s="187"/>
      <c r="J40" s="187"/>
    </row>
    <row r="41" spans="1:10" s="42" customFormat="1" ht="14.25" x14ac:dyDescent="0.2">
      <c r="A41" s="33" t="s">
        <v>284</v>
      </c>
      <c r="B41" s="33"/>
      <c r="C41" s="33"/>
      <c r="D41" s="33"/>
      <c r="E41" s="33" t="s">
        <v>302</v>
      </c>
      <c r="F41" s="187"/>
      <c r="G41" s="187"/>
      <c r="H41" s="187"/>
      <c r="I41" s="187"/>
      <c r="J41" s="187"/>
    </row>
    <row r="42" spans="1:10" s="42" customFormat="1" ht="14.25" x14ac:dyDescent="0.2">
      <c r="A42" s="33" t="s">
        <v>259</v>
      </c>
      <c r="B42" s="33"/>
      <c r="C42" s="33"/>
      <c r="D42" s="33"/>
      <c r="E42" s="33" t="s">
        <v>300</v>
      </c>
      <c r="F42" s="187"/>
      <c r="G42" s="187"/>
      <c r="H42" s="187"/>
      <c r="I42" s="187"/>
      <c r="J42" s="187"/>
    </row>
    <row r="43" spans="1:10" s="42" customFormat="1" ht="14.25" x14ac:dyDescent="0.2">
      <c r="A43" s="33" t="s">
        <v>260</v>
      </c>
      <c r="B43" s="33"/>
      <c r="C43" s="33"/>
      <c r="D43" s="33"/>
      <c r="E43" s="33" t="s">
        <v>301</v>
      </c>
      <c r="F43" s="187"/>
      <c r="G43" s="187"/>
      <c r="H43" s="187"/>
      <c r="I43" s="187"/>
      <c r="J43" s="187"/>
    </row>
    <row r="44" spans="1:10" s="42" customFormat="1" ht="14.25" x14ac:dyDescent="0.2">
      <c r="A44" s="33" t="s">
        <v>285</v>
      </c>
      <c r="B44" s="33"/>
      <c r="C44" s="33"/>
      <c r="D44" s="33"/>
      <c r="E44" s="33" t="s">
        <v>286</v>
      </c>
      <c r="F44" s="187"/>
      <c r="G44" s="187"/>
      <c r="H44" s="187"/>
      <c r="I44" s="187"/>
      <c r="J44" s="187"/>
    </row>
    <row r="45" spans="1:10" s="42" customFormat="1" ht="14.25" x14ac:dyDescent="0.2">
      <c r="A45" s="33" t="s">
        <v>281</v>
      </c>
      <c r="B45" s="33"/>
      <c r="C45" s="33"/>
      <c r="D45" s="33"/>
      <c r="E45" s="33" t="s">
        <v>355</v>
      </c>
      <c r="F45" s="187"/>
      <c r="G45" s="187"/>
      <c r="H45" s="187"/>
      <c r="I45" s="187"/>
      <c r="J45" s="187"/>
    </row>
    <row r="46" spans="1:10" s="42" customFormat="1" ht="14.25" x14ac:dyDescent="0.2">
      <c r="A46" s="188"/>
      <c r="B46" s="189"/>
      <c r="C46" s="189"/>
      <c r="D46" s="187"/>
      <c r="E46" s="33"/>
      <c r="F46" s="187"/>
      <c r="G46" s="187"/>
      <c r="H46" s="187"/>
      <c r="I46" s="187"/>
      <c r="J46" s="187"/>
    </row>
    <row r="47" spans="1:10" s="42" customFormat="1" ht="14.25" x14ac:dyDescent="0.2">
      <c r="A47" s="45"/>
      <c r="B47" s="46"/>
      <c r="C47" s="46"/>
      <c r="D47" s="47"/>
      <c r="E47" s="47"/>
      <c r="F47" s="47"/>
      <c r="G47" s="47"/>
      <c r="H47" s="47"/>
      <c r="I47" s="47"/>
      <c r="J47" s="47"/>
    </row>
    <row r="48" spans="1:10" s="42" customFormat="1" ht="14.25" x14ac:dyDescent="0.2">
      <c r="A48" s="43" t="s">
        <v>34</v>
      </c>
      <c r="B48" s="46"/>
      <c r="C48" s="46"/>
      <c r="D48" s="47"/>
      <c r="E48" s="47"/>
      <c r="F48" s="47"/>
      <c r="G48" s="47"/>
      <c r="H48" s="47"/>
      <c r="I48" s="47"/>
      <c r="J48" s="47"/>
    </row>
    <row r="49" spans="1:13" s="42" customFormat="1" ht="14.25" x14ac:dyDescent="0.2"/>
    <row r="50" spans="1:13" s="35" customFormat="1" ht="11.25" x14ac:dyDescent="0.15">
      <c r="A50" s="33" t="s">
        <v>320</v>
      </c>
      <c r="B50" s="33"/>
      <c r="C50" s="33"/>
      <c r="D50" s="33"/>
      <c r="E50" s="33"/>
      <c r="F50" s="33"/>
      <c r="G50" s="33"/>
      <c r="H50" s="33"/>
      <c r="I50" s="33"/>
      <c r="J50" s="33"/>
      <c r="K50" s="34"/>
      <c r="L50" s="34"/>
      <c r="M50" s="34"/>
    </row>
    <row r="51" spans="1:13" s="35" customFormat="1" ht="11.25" x14ac:dyDescent="0.15">
      <c r="A51" s="90" t="s">
        <v>379</v>
      </c>
      <c r="B51" s="33"/>
      <c r="C51" s="33"/>
      <c r="D51" s="33"/>
      <c r="E51" s="33"/>
      <c r="F51" s="33"/>
      <c r="G51" s="33"/>
      <c r="H51" s="33"/>
      <c r="I51" s="33"/>
      <c r="J51" s="33"/>
      <c r="K51" s="34"/>
      <c r="L51" s="34"/>
      <c r="M51" s="34"/>
    </row>
    <row r="52" spans="1:13" s="35" customFormat="1" ht="11.25" x14ac:dyDescent="0.15">
      <c r="A52" s="33" t="s">
        <v>37</v>
      </c>
      <c r="B52" s="33"/>
      <c r="C52" s="33"/>
      <c r="D52" s="33"/>
      <c r="E52" s="33"/>
      <c r="F52" s="33"/>
      <c r="G52" s="33"/>
      <c r="H52" s="33"/>
      <c r="I52" s="33"/>
      <c r="J52" s="33"/>
      <c r="K52" s="34"/>
      <c r="L52" s="34"/>
      <c r="M52" s="34"/>
    </row>
    <row r="53" spans="1:13" s="35" customFormat="1" ht="11.25" x14ac:dyDescent="0.15">
      <c r="A53" s="33" t="s">
        <v>74</v>
      </c>
      <c r="B53" s="33"/>
      <c r="C53" s="33"/>
      <c r="D53" s="33"/>
      <c r="E53" s="33"/>
      <c r="F53" s="33"/>
      <c r="G53" s="33"/>
      <c r="H53" s="33"/>
      <c r="I53" s="33"/>
      <c r="J53" s="33"/>
      <c r="K53" s="34"/>
      <c r="L53" s="34"/>
      <c r="M53" s="34"/>
    </row>
    <row r="54" spans="1:13" s="35" customFormat="1" ht="11.25" x14ac:dyDescent="0.15">
      <c r="A54" s="33" t="s">
        <v>75</v>
      </c>
      <c r="B54" s="36"/>
      <c r="C54" s="33"/>
      <c r="D54" s="33"/>
      <c r="E54" s="33"/>
      <c r="F54" s="33"/>
      <c r="G54" s="33"/>
      <c r="H54" s="33"/>
      <c r="I54" s="33"/>
      <c r="J54" s="33"/>
      <c r="K54" s="34"/>
      <c r="L54" s="34"/>
      <c r="M54" s="34"/>
    </row>
    <row r="55" spans="1:13" s="35" customFormat="1" ht="25.15" customHeight="1" x14ac:dyDescent="0.2">
      <c r="A55" s="354" t="s">
        <v>90</v>
      </c>
      <c r="B55" s="355"/>
      <c r="C55" s="355"/>
      <c r="D55" s="355"/>
      <c r="E55" s="355"/>
      <c r="F55" s="355"/>
      <c r="G55" s="355"/>
      <c r="H55" s="355"/>
      <c r="I55" s="355"/>
      <c r="J55" s="33"/>
      <c r="K55" s="34"/>
      <c r="L55" s="34"/>
      <c r="M55" s="34"/>
    </row>
    <row r="56" spans="1:13" s="35" customFormat="1" ht="11.25" x14ac:dyDescent="0.15">
      <c r="A56" s="136"/>
      <c r="B56" s="36"/>
      <c r="C56" s="33"/>
      <c r="D56" s="33"/>
      <c r="E56" s="33"/>
      <c r="F56" s="33"/>
      <c r="G56" s="33"/>
      <c r="H56" s="33"/>
      <c r="I56" s="33"/>
      <c r="J56" s="33"/>
      <c r="K56" s="34"/>
      <c r="L56" s="34"/>
      <c r="M56" s="34"/>
    </row>
    <row r="57" spans="1:13" s="35" customFormat="1" ht="11.25" x14ac:dyDescent="0.15">
      <c r="A57" s="34"/>
      <c r="B57" s="34"/>
      <c r="C57" s="34"/>
      <c r="D57" s="34"/>
      <c r="E57" s="34"/>
      <c r="F57" s="34"/>
      <c r="G57" s="34"/>
      <c r="H57" s="34"/>
      <c r="I57" s="34"/>
      <c r="J57" s="34"/>
      <c r="K57" s="34"/>
      <c r="L57" s="34"/>
      <c r="M57" s="34"/>
    </row>
    <row r="58" spans="1:13" s="35" customFormat="1" ht="14.25" x14ac:dyDescent="0.2">
      <c r="A58" s="43" t="s">
        <v>188</v>
      </c>
      <c r="B58" s="34"/>
      <c r="C58" s="34"/>
      <c r="D58" s="34"/>
      <c r="E58" s="34"/>
      <c r="F58" s="34"/>
      <c r="G58" s="34"/>
      <c r="H58" s="34"/>
      <c r="I58" s="34"/>
      <c r="J58" s="34"/>
      <c r="K58" s="34"/>
      <c r="L58" s="34"/>
      <c r="M58" s="34"/>
    </row>
    <row r="59" spans="1:13" s="35" customFormat="1" ht="11.25" x14ac:dyDescent="0.15">
      <c r="A59" s="34"/>
      <c r="B59" s="34"/>
      <c r="C59" s="34"/>
      <c r="D59" s="34"/>
      <c r="E59" s="34"/>
      <c r="F59" s="34"/>
      <c r="G59" s="34"/>
      <c r="H59" s="34"/>
      <c r="I59" s="34"/>
      <c r="J59" s="34"/>
      <c r="K59" s="34"/>
      <c r="L59" s="34"/>
      <c r="M59" s="34"/>
    </row>
    <row r="60" spans="1:13" s="35" customFormat="1" ht="11.25" x14ac:dyDescent="0.15">
      <c r="A60" s="33" t="s">
        <v>287</v>
      </c>
      <c r="B60" s="33"/>
      <c r="C60" s="33"/>
      <c r="D60" s="33"/>
      <c r="E60" s="33"/>
      <c r="F60" s="33"/>
      <c r="G60" s="33"/>
      <c r="H60" s="33"/>
      <c r="I60" s="33"/>
      <c r="J60" s="33"/>
      <c r="K60" s="34"/>
      <c r="L60" s="34"/>
      <c r="M60" s="34"/>
    </row>
    <row r="61" spans="1:13" s="35" customFormat="1" ht="11.25" x14ac:dyDescent="0.15">
      <c r="A61" s="33" t="s">
        <v>288</v>
      </c>
      <c r="B61" s="36"/>
      <c r="C61" s="36"/>
      <c r="D61" s="36"/>
      <c r="E61" s="36"/>
      <c r="F61" s="36"/>
      <c r="G61" s="36"/>
      <c r="H61" s="36"/>
      <c r="I61" s="36"/>
      <c r="J61" s="36"/>
      <c r="K61" s="34"/>
      <c r="L61" s="34"/>
      <c r="M61" s="34"/>
    </row>
    <row r="62" spans="1:13" s="35" customFormat="1" ht="11.25" x14ac:dyDescent="0.15">
      <c r="A62" s="33" t="s">
        <v>289</v>
      </c>
      <c r="B62" s="36"/>
      <c r="C62" s="36"/>
      <c r="D62" s="36"/>
      <c r="E62" s="36"/>
      <c r="F62" s="36"/>
      <c r="G62" s="36"/>
      <c r="H62" s="36"/>
      <c r="I62" s="36"/>
      <c r="J62" s="36"/>
      <c r="K62" s="34"/>
      <c r="L62" s="34"/>
      <c r="M62" s="34"/>
    </row>
    <row r="63" spans="1:13" s="35" customFormat="1" ht="11.25" x14ac:dyDescent="0.15">
      <c r="A63" s="36" t="s">
        <v>319</v>
      </c>
      <c r="B63" s="36"/>
      <c r="C63" s="36"/>
      <c r="D63" s="36"/>
      <c r="E63" s="36"/>
      <c r="F63" s="36"/>
      <c r="G63" s="36"/>
      <c r="H63" s="36"/>
      <c r="I63" s="36"/>
      <c r="J63" s="36"/>
      <c r="K63" s="34"/>
      <c r="L63" s="34"/>
      <c r="M63" s="34"/>
    </row>
    <row r="64" spans="1:13" s="35" customFormat="1" ht="11.25" x14ac:dyDescent="0.15">
      <c r="A64" s="36"/>
      <c r="B64" s="36"/>
      <c r="C64" s="36"/>
      <c r="D64" s="36"/>
      <c r="E64" s="36"/>
      <c r="F64" s="36"/>
      <c r="G64" s="36"/>
      <c r="H64" s="36"/>
      <c r="I64" s="36"/>
      <c r="J64" s="36"/>
      <c r="K64" s="34"/>
      <c r="L64" s="34"/>
      <c r="M64" s="34"/>
    </row>
    <row r="65" spans="1:13" s="35" customFormat="1" ht="11.25" x14ac:dyDescent="0.15">
      <c r="A65" s="34"/>
      <c r="B65" s="34"/>
      <c r="C65" s="34"/>
      <c r="D65" s="34"/>
      <c r="E65" s="34"/>
      <c r="F65" s="34"/>
      <c r="G65" s="34"/>
      <c r="H65" s="34"/>
      <c r="I65" s="34"/>
      <c r="J65" s="34"/>
      <c r="K65" s="34"/>
      <c r="L65" s="34"/>
      <c r="M65" s="34"/>
    </row>
    <row r="66" spans="1:13" s="35" customFormat="1" ht="14.25" x14ac:dyDescent="0.2">
      <c r="A66" s="87" t="s">
        <v>187</v>
      </c>
      <c r="B66" s="34"/>
      <c r="C66" s="34"/>
      <c r="D66" s="34"/>
      <c r="E66" s="34"/>
      <c r="F66" s="34"/>
      <c r="G66" s="34"/>
      <c r="H66" s="34"/>
      <c r="I66" s="34"/>
      <c r="J66" s="34"/>
      <c r="K66" s="34"/>
      <c r="L66" s="34"/>
      <c r="M66" s="34"/>
    </row>
    <row r="67" spans="1:13" s="35" customFormat="1" ht="11.25" x14ac:dyDescent="0.15">
      <c r="A67" s="88"/>
      <c r="B67" s="34"/>
      <c r="C67" s="34"/>
      <c r="D67" s="34"/>
      <c r="E67" s="34"/>
      <c r="F67" s="34"/>
      <c r="G67" s="34"/>
      <c r="H67" s="34"/>
      <c r="I67" s="34"/>
      <c r="J67" s="34"/>
      <c r="K67" s="34"/>
      <c r="L67" s="34"/>
      <c r="M67" s="34"/>
    </row>
    <row r="68" spans="1:13" x14ac:dyDescent="0.25">
      <c r="A68" s="33" t="s">
        <v>363</v>
      </c>
      <c r="B68" s="33"/>
      <c r="C68" s="33"/>
      <c r="D68" s="33"/>
      <c r="E68" s="33"/>
      <c r="F68" s="33"/>
      <c r="G68" s="33"/>
      <c r="H68" s="33"/>
      <c r="I68" s="33"/>
      <c r="J68" s="33"/>
    </row>
    <row r="69" spans="1:13" x14ac:dyDescent="0.25">
      <c r="A69" s="33"/>
      <c r="B69" s="36"/>
      <c r="C69" s="36"/>
      <c r="D69" s="36"/>
      <c r="E69" s="36"/>
      <c r="F69" s="36"/>
      <c r="G69" s="36"/>
      <c r="H69" s="36"/>
      <c r="I69" s="36"/>
      <c r="J69" s="36"/>
    </row>
  </sheetData>
  <mergeCells count="13">
    <mergeCell ref="A1:J1"/>
    <mergeCell ref="A6:I6"/>
    <mergeCell ref="A55:I55"/>
    <mergeCell ref="A7:I7"/>
    <mergeCell ref="E17:J17"/>
    <mergeCell ref="E18:J18"/>
    <mergeCell ref="E19:J19"/>
    <mergeCell ref="E20:J20"/>
    <mergeCell ref="E24:J24"/>
    <mergeCell ref="E21:J21"/>
    <mergeCell ref="E22:J22"/>
    <mergeCell ref="E23:J23"/>
    <mergeCell ref="E25:J25"/>
  </mergeCells>
  <phoneticPr fontId="0" type="noConversion"/>
  <pageMargins left="0.62" right="0.56999999999999995" top="0.74803149606299213" bottom="0.78740157480314965" header="0.74803149606299213" footer="0.47244094488188981"/>
  <pageSetup scale="80" orientation="portrait" r:id="rId1"/>
  <headerFooter alignWithMargins="0">
    <oddHeader xml:space="preserve">&amp;R
        </oddHeader>
    <oddFooter>&amp;L&amp;F&amp;C&amp;A&amp;RSheet &amp;P of &amp;N</oddFooter>
  </headerFooter>
  <rowBreaks count="1" manualBreakCount="1">
    <brk id="47" max="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149"/>
  <sheetViews>
    <sheetView zoomScale="85" workbookViewId="0"/>
  </sheetViews>
  <sheetFormatPr defaultRowHeight="12.75" x14ac:dyDescent="0.2"/>
  <cols>
    <col min="1" max="1" width="12.42578125" style="190" customWidth="1"/>
    <col min="2" max="2" width="13" style="190" customWidth="1"/>
    <col min="3" max="3" width="17.42578125" style="190" bestFit="1" customWidth="1"/>
    <col min="4" max="4" width="11.28515625" style="190" customWidth="1"/>
    <col min="5" max="5" width="10.28515625" style="190" customWidth="1"/>
    <col min="6" max="6" width="15.140625" style="190" customWidth="1"/>
    <col min="7" max="7" width="9.140625" style="190"/>
    <col min="8" max="8" width="15.85546875" style="190" customWidth="1"/>
    <col min="9" max="10" width="9.140625" style="190"/>
    <col min="11" max="11" width="11.140625" style="190" bestFit="1" customWidth="1"/>
    <col min="12" max="16384" width="9.140625" style="190"/>
  </cols>
  <sheetData>
    <row r="1" spans="1:16" customFormat="1" ht="51.75" customHeight="1" x14ac:dyDescent="0.3">
      <c r="B1" s="299"/>
      <c r="F1" s="300"/>
    </row>
    <row r="2" spans="1:16" customFormat="1" ht="36" customHeight="1" x14ac:dyDescent="0.2">
      <c r="A2" s="301"/>
      <c r="D2" s="301"/>
      <c r="E2" s="301"/>
      <c r="F2" s="301"/>
      <c r="G2" s="301"/>
      <c r="H2" s="301"/>
      <c r="I2" s="301"/>
      <c r="J2" s="301"/>
      <c r="K2" s="301"/>
      <c r="L2" s="301"/>
      <c r="M2" s="301"/>
      <c r="N2" s="301"/>
      <c r="O2" s="301"/>
      <c r="P2" s="301"/>
    </row>
    <row r="3" spans="1:16" s="179" customFormat="1" x14ac:dyDescent="0.2">
      <c r="A3" s="302" t="s">
        <v>339</v>
      </c>
      <c r="B3" s="5" t="s">
        <v>340</v>
      </c>
      <c r="C3" s="3"/>
      <c r="D3" s="3"/>
      <c r="E3" s="302" t="s">
        <v>342</v>
      </c>
      <c r="F3" s="5" t="s">
        <v>372</v>
      </c>
      <c r="G3" s="3"/>
      <c r="H3" s="3"/>
      <c r="I3" s="3"/>
      <c r="J3" s="3"/>
      <c r="K3" s="303"/>
    </row>
    <row r="4" spans="1:16" s="179" customFormat="1" x14ac:dyDescent="0.2">
      <c r="A4" s="302" t="s">
        <v>15</v>
      </c>
      <c r="B4" s="5" t="s">
        <v>341</v>
      </c>
      <c r="C4" s="3"/>
      <c r="D4" s="3"/>
      <c r="E4" s="302" t="s">
        <v>344</v>
      </c>
      <c r="F4" s="305">
        <v>1</v>
      </c>
      <c r="G4" s="3"/>
      <c r="H4" s="3"/>
      <c r="I4" s="3"/>
      <c r="J4" s="3"/>
      <c r="K4" s="303"/>
      <c r="M4" s="304"/>
    </row>
    <row r="5" spans="1:16" s="179" customFormat="1" x14ac:dyDescent="0.2">
      <c r="A5" s="302" t="s">
        <v>16</v>
      </c>
      <c r="B5" s="305" t="s">
        <v>341</v>
      </c>
      <c r="C5" s="3"/>
      <c r="D5" s="3"/>
      <c r="E5" s="302" t="s">
        <v>345</v>
      </c>
      <c r="F5" s="310" t="str">
        <f>F3&amp;"-"&amp;F4</f>
        <v>XXXX-CAL-000X-1</v>
      </c>
      <c r="G5" s="3"/>
      <c r="H5" s="3"/>
      <c r="I5" s="3"/>
      <c r="J5" s="3"/>
      <c r="K5" s="303"/>
    </row>
    <row r="6" spans="1:16" s="179" customFormat="1" x14ac:dyDescent="0.2">
      <c r="A6" s="302" t="s">
        <v>17</v>
      </c>
      <c r="B6" s="306" t="s">
        <v>364</v>
      </c>
      <c r="C6" s="3"/>
      <c r="D6" s="3"/>
      <c r="E6" s="3"/>
      <c r="F6" s="302"/>
      <c r="G6" s="3"/>
      <c r="H6" s="3"/>
      <c r="I6" s="3"/>
      <c r="J6" s="3"/>
      <c r="K6" s="303"/>
    </row>
    <row r="7" spans="1:16" s="179" customFormat="1" x14ac:dyDescent="0.2">
      <c r="A7" s="3"/>
      <c r="B7" s="302"/>
      <c r="C7" s="3"/>
      <c r="D7" s="3"/>
      <c r="E7" s="3"/>
      <c r="F7" s="3"/>
      <c r="G7" s="3"/>
      <c r="H7" s="3"/>
      <c r="I7" s="3"/>
      <c r="J7" s="3"/>
      <c r="K7" s="303"/>
    </row>
    <row r="8" spans="1:16" s="179" customFormat="1" x14ac:dyDescent="0.2">
      <c r="C8" s="3"/>
      <c r="J8" s="3"/>
      <c r="K8" s="303"/>
    </row>
    <row r="9" spans="1:16" s="179" customFormat="1" x14ac:dyDescent="0.2">
      <c r="C9" s="3"/>
      <c r="J9" s="3"/>
      <c r="K9" s="303"/>
    </row>
    <row r="10" spans="1:16" s="179" customFormat="1" x14ac:dyDescent="0.2">
      <c r="C10" s="3"/>
      <c r="J10" s="3"/>
      <c r="K10" s="303"/>
    </row>
    <row r="11" spans="1:16" s="179" customFormat="1" x14ac:dyDescent="0.2">
      <c r="A11" s="325" t="s">
        <v>401</v>
      </c>
      <c r="B11" s="307" t="s">
        <v>373</v>
      </c>
      <c r="C11" s="360"/>
      <c r="D11" s="361"/>
      <c r="E11" s="325" t="s">
        <v>402</v>
      </c>
      <c r="F11" s="308" t="s">
        <v>343</v>
      </c>
      <c r="G11" s="360"/>
      <c r="H11" s="361"/>
      <c r="I11" s="311"/>
      <c r="J11" s="3"/>
      <c r="K11" s="303"/>
    </row>
    <row r="12" spans="1:16" s="179" customFormat="1" ht="24" customHeight="1" x14ac:dyDescent="0.2">
      <c r="A12" s="325"/>
      <c r="B12" s="309"/>
      <c r="C12" s="362"/>
      <c r="D12" s="363"/>
      <c r="E12" s="325"/>
      <c r="F12" s="309"/>
      <c r="G12" s="362"/>
      <c r="H12" s="363"/>
      <c r="I12" s="311"/>
      <c r="J12" s="3"/>
      <c r="K12" s="303"/>
    </row>
    <row r="13" spans="1:16" s="179" customFormat="1" x14ac:dyDescent="0.2">
      <c r="A13" s="325" t="s">
        <v>18</v>
      </c>
      <c r="B13" s="307" t="s">
        <v>373</v>
      </c>
      <c r="C13" s="3"/>
      <c r="E13" s="325" t="s">
        <v>18</v>
      </c>
      <c r="F13" s="308" t="s">
        <v>343</v>
      </c>
      <c r="G13" s="3"/>
      <c r="H13" s="3"/>
      <c r="I13" s="3"/>
      <c r="J13" s="3"/>
      <c r="K13" s="303"/>
    </row>
    <row r="14" spans="1:16" s="179" customFormat="1" x14ac:dyDescent="0.2">
      <c r="A14" s="326"/>
      <c r="F14" s="3"/>
      <c r="G14" s="3"/>
      <c r="H14" s="3"/>
      <c r="I14" s="3"/>
      <c r="J14" s="3"/>
      <c r="K14" s="303"/>
    </row>
    <row r="15" spans="1:16" s="331" customFormat="1" ht="15" x14ac:dyDescent="0.2">
      <c r="A15" s="329"/>
      <c r="B15" s="330"/>
      <c r="C15" s="330"/>
      <c r="D15" s="330"/>
      <c r="E15" s="330"/>
      <c r="F15" s="330"/>
      <c r="G15" s="330"/>
      <c r="H15" s="330"/>
      <c r="I15" s="330"/>
      <c r="J15" s="330"/>
      <c r="K15" s="330"/>
    </row>
    <row r="16" spans="1:16" s="312" customFormat="1" ht="15" x14ac:dyDescent="0.2">
      <c r="A16" s="332" t="s">
        <v>19</v>
      </c>
      <c r="B16" s="333"/>
      <c r="C16" s="333"/>
      <c r="D16" s="333"/>
      <c r="E16" s="333"/>
      <c r="F16" s="333"/>
      <c r="G16" s="333"/>
      <c r="H16" s="333"/>
      <c r="I16" s="333"/>
      <c r="J16" s="333"/>
      <c r="K16" s="334"/>
    </row>
    <row r="17" spans="1:37" s="312" customFormat="1" x14ac:dyDescent="0.2">
      <c r="A17" s="333"/>
      <c r="B17" s="333"/>
      <c r="C17" s="333"/>
      <c r="D17" s="333"/>
      <c r="E17" s="333"/>
      <c r="F17" s="333"/>
      <c r="G17" s="333"/>
      <c r="H17" s="333"/>
      <c r="I17" s="333"/>
      <c r="J17" s="333"/>
      <c r="K17" s="334"/>
    </row>
    <row r="18" spans="1:37" s="331" customFormat="1" x14ac:dyDescent="0.2">
      <c r="A18" s="335" t="s">
        <v>353</v>
      </c>
      <c r="B18" s="330"/>
      <c r="C18" s="330"/>
      <c r="D18" s="330"/>
      <c r="E18" s="330"/>
      <c r="F18" s="330"/>
      <c r="G18" s="330"/>
      <c r="H18" s="330"/>
      <c r="I18" s="330"/>
      <c r="J18" s="330"/>
      <c r="K18" s="330"/>
    </row>
    <row r="19" spans="1:37" s="331" customFormat="1" x14ac:dyDescent="0.2">
      <c r="A19" s="336"/>
      <c r="B19" s="330"/>
      <c r="C19" s="330"/>
      <c r="D19" s="330"/>
      <c r="E19" s="330"/>
      <c r="F19" s="330"/>
      <c r="G19" s="330"/>
      <c r="H19" s="330"/>
      <c r="I19" s="330"/>
      <c r="J19" s="330"/>
      <c r="K19" s="330"/>
    </row>
    <row r="20" spans="1:37" s="312" customFormat="1" ht="15" x14ac:dyDescent="0.2">
      <c r="A20" s="332" t="s">
        <v>23</v>
      </c>
      <c r="B20" s="333"/>
      <c r="C20" s="333"/>
      <c r="D20" s="333"/>
      <c r="E20" s="333"/>
      <c r="F20" s="333"/>
      <c r="G20" s="333"/>
      <c r="H20" s="333"/>
      <c r="I20" s="333"/>
      <c r="J20" s="333"/>
      <c r="K20" s="334"/>
    </row>
    <row r="21" spans="1:37" s="312" customFormat="1" ht="13.15" customHeight="1" x14ac:dyDescent="0.2">
      <c r="A21" s="337"/>
      <c r="B21" s="338"/>
      <c r="C21" s="338"/>
      <c r="D21" s="338"/>
      <c r="E21" s="338"/>
      <c r="F21" s="333"/>
      <c r="G21" s="333"/>
      <c r="H21" s="333"/>
      <c r="I21" s="333"/>
      <c r="J21" s="333"/>
      <c r="K21" s="334"/>
    </row>
    <row r="22" spans="1:37" s="312" customFormat="1" x14ac:dyDescent="0.2">
      <c r="A22" s="339" t="s">
        <v>20</v>
      </c>
      <c r="B22" s="339" t="s">
        <v>21</v>
      </c>
      <c r="C22" s="337" t="s">
        <v>22</v>
      </c>
      <c r="D22" s="337" t="s">
        <v>346</v>
      </c>
      <c r="E22" s="338"/>
      <c r="F22" s="333"/>
      <c r="G22" s="333"/>
      <c r="H22" s="333"/>
      <c r="I22" s="333"/>
      <c r="J22" s="333"/>
      <c r="K22" s="334"/>
    </row>
    <row r="23" spans="1:37" s="312" customFormat="1" x14ac:dyDescent="0.2">
      <c r="A23" s="340" t="s">
        <v>32</v>
      </c>
      <c r="B23" s="341" t="s">
        <v>347</v>
      </c>
      <c r="C23" s="341" t="s">
        <v>347</v>
      </c>
      <c r="D23" s="342" t="s">
        <v>348</v>
      </c>
      <c r="E23" s="338"/>
      <c r="F23" s="333"/>
      <c r="G23" s="333"/>
      <c r="H23" s="333"/>
      <c r="I23" s="333"/>
      <c r="J23" s="333"/>
      <c r="K23" s="334"/>
    </row>
    <row r="24" spans="1:37" s="312" customFormat="1" x14ac:dyDescent="0.2">
      <c r="A24" s="340"/>
      <c r="B24" s="340"/>
      <c r="C24" s="340"/>
      <c r="D24" s="343"/>
      <c r="E24" s="338"/>
      <c r="F24" s="333"/>
      <c r="G24" s="333"/>
      <c r="H24" s="333"/>
      <c r="I24" s="333"/>
      <c r="J24" s="333"/>
      <c r="K24" s="334"/>
    </row>
    <row r="25" spans="1:37" s="312" customFormat="1" ht="15" x14ac:dyDescent="0.2">
      <c r="A25" s="332" t="s">
        <v>26</v>
      </c>
      <c r="B25" s="333"/>
      <c r="C25" s="333"/>
      <c r="D25" s="333"/>
      <c r="E25" s="333"/>
      <c r="F25" s="333"/>
      <c r="G25" s="333"/>
      <c r="H25" s="333"/>
      <c r="I25" s="333"/>
      <c r="J25" s="333"/>
      <c r="K25" s="334"/>
    </row>
    <row r="26" spans="1:37" s="331" customFormat="1" x14ac:dyDescent="0.2">
      <c r="A26" s="207"/>
      <c r="B26" s="344"/>
      <c r="C26" s="344"/>
      <c r="D26" s="344"/>
      <c r="E26" s="344"/>
      <c r="F26" s="344"/>
      <c r="G26" s="344"/>
      <c r="H26" s="344"/>
      <c r="I26" s="344"/>
      <c r="J26" s="344"/>
      <c r="K26" s="344"/>
    </row>
    <row r="27" spans="1:37" s="8" customFormat="1" x14ac:dyDescent="0.2">
      <c r="A27" s="207" t="s">
        <v>7</v>
      </c>
      <c r="B27" s="207"/>
      <c r="C27" s="207"/>
      <c r="D27" s="207"/>
      <c r="E27" s="345"/>
      <c r="F27" s="345"/>
      <c r="G27" s="345"/>
      <c r="H27" s="345"/>
      <c r="I27" s="345"/>
      <c r="J27" s="345"/>
      <c r="K27" s="207"/>
      <c r="L27" s="207"/>
      <c r="M27" s="207"/>
      <c r="N27" s="207"/>
      <c r="O27" s="207"/>
      <c r="P27" s="346"/>
      <c r="Q27" s="346"/>
      <c r="R27" s="347"/>
    </row>
    <row r="28" spans="1:37" s="2" customFormat="1" x14ac:dyDescent="0.2">
      <c r="A28" s="14"/>
      <c r="B28" s="14"/>
      <c r="C28" s="14"/>
      <c r="D28" s="14"/>
      <c r="E28" s="14"/>
      <c r="F28" s="14"/>
      <c r="G28" s="14"/>
      <c r="H28" s="14"/>
      <c r="I28" s="14"/>
      <c r="J28" s="14"/>
      <c r="K28" s="14"/>
      <c r="L28" s="14"/>
      <c r="M28" s="14"/>
      <c r="N28" s="14"/>
      <c r="O28" s="14"/>
      <c r="P28" s="53"/>
      <c r="Q28" s="53"/>
      <c r="R28" s="10"/>
      <c r="S28" s="8"/>
      <c r="T28" s="8"/>
      <c r="U28" s="8"/>
      <c r="V28" s="8"/>
      <c r="W28" s="8"/>
      <c r="X28" s="8"/>
      <c r="Y28" s="8"/>
      <c r="Z28" s="8"/>
      <c r="AA28" s="8"/>
      <c r="AB28" s="8"/>
      <c r="AC28" s="8"/>
      <c r="AD28" s="8"/>
      <c r="AE28" s="8"/>
      <c r="AF28" s="8"/>
      <c r="AG28" s="8"/>
      <c r="AH28" s="8"/>
      <c r="AI28" s="8"/>
      <c r="AJ28" s="8"/>
      <c r="AK28" s="8"/>
    </row>
    <row r="29" spans="1:37" s="2" customFormat="1" x14ac:dyDescent="0.2">
      <c r="A29" s="14"/>
      <c r="B29" s="14"/>
      <c r="C29" s="14"/>
      <c r="D29" s="14"/>
      <c r="E29" s="14"/>
      <c r="F29" s="14"/>
      <c r="G29" s="14"/>
      <c r="H29" s="14"/>
      <c r="I29" s="14"/>
      <c r="J29" s="14"/>
      <c r="K29" s="14"/>
      <c r="L29" s="14"/>
      <c r="M29" s="14"/>
      <c r="N29" s="14"/>
      <c r="O29" s="14"/>
      <c r="P29" s="53"/>
      <c r="Q29" s="53"/>
      <c r="R29" s="10"/>
      <c r="S29" s="8"/>
      <c r="T29" s="8"/>
      <c r="U29" s="8"/>
      <c r="V29" s="8"/>
      <c r="W29" s="8"/>
      <c r="X29" s="8"/>
      <c r="Y29" s="8"/>
      <c r="Z29" s="8"/>
      <c r="AA29" s="8"/>
      <c r="AB29" s="8"/>
      <c r="AC29" s="8"/>
      <c r="AD29" s="8"/>
      <c r="AE29" s="8"/>
      <c r="AF29" s="8"/>
      <c r="AG29" s="8"/>
      <c r="AH29" s="8"/>
      <c r="AI29" s="8"/>
      <c r="AJ29" s="8"/>
      <c r="AK29" s="8"/>
    </row>
    <row r="30" spans="1:37" s="2" customFormat="1" x14ac:dyDescent="0.2">
      <c r="A30" s="14"/>
      <c r="B30" s="14"/>
      <c r="C30" s="14"/>
      <c r="D30" s="14"/>
      <c r="E30" s="14"/>
      <c r="F30" s="14"/>
      <c r="G30" s="14"/>
      <c r="H30" s="14"/>
      <c r="I30" s="14"/>
      <c r="J30" s="14"/>
      <c r="K30" s="14"/>
      <c r="L30" s="14"/>
      <c r="M30" s="14"/>
      <c r="N30" s="14"/>
      <c r="O30" s="14"/>
      <c r="P30" s="53"/>
      <c r="Q30" s="53"/>
      <c r="R30" s="10"/>
      <c r="S30" s="8"/>
      <c r="T30" s="8"/>
      <c r="U30" s="8"/>
      <c r="V30" s="8"/>
      <c r="W30" s="8"/>
      <c r="X30" s="8"/>
      <c r="Y30" s="8"/>
      <c r="Z30" s="8"/>
      <c r="AA30" s="8"/>
      <c r="AB30" s="8"/>
      <c r="AC30" s="8"/>
      <c r="AD30" s="8"/>
      <c r="AE30" s="8"/>
      <c r="AF30" s="8"/>
      <c r="AG30" s="8"/>
      <c r="AH30" s="8"/>
      <c r="AI30" s="8"/>
      <c r="AJ30" s="8"/>
      <c r="AK30" s="8"/>
    </row>
    <row r="31" spans="1:37" s="2" customFormat="1" x14ac:dyDescent="0.2">
      <c r="A31" s="14" t="s">
        <v>77</v>
      </c>
      <c r="B31" s="14" t="s">
        <v>78</v>
      </c>
      <c r="C31" s="14"/>
      <c r="D31" s="14"/>
      <c r="E31" s="14"/>
      <c r="F31" s="14"/>
      <c r="G31" s="14"/>
      <c r="H31" s="14"/>
      <c r="I31" s="14"/>
      <c r="J31" s="14"/>
      <c r="K31" s="14"/>
      <c r="L31" s="14"/>
      <c r="M31" s="14"/>
      <c r="N31" s="14"/>
      <c r="O31" s="14"/>
      <c r="P31" s="53"/>
      <c r="Q31" s="53"/>
      <c r="R31" s="10"/>
      <c r="S31" s="8"/>
      <c r="T31" s="8"/>
      <c r="U31" s="8"/>
      <c r="V31" s="8"/>
      <c r="W31" s="8"/>
      <c r="X31" s="8"/>
      <c r="Y31" s="8"/>
      <c r="Z31" s="8"/>
      <c r="AA31" s="8"/>
      <c r="AB31" s="8"/>
      <c r="AC31" s="8"/>
      <c r="AD31" s="8"/>
      <c r="AE31" s="8"/>
      <c r="AF31" s="8"/>
      <c r="AG31" s="8"/>
      <c r="AH31" s="8"/>
      <c r="AI31" s="8"/>
      <c r="AJ31" s="8"/>
      <c r="AK31" s="8"/>
    </row>
    <row r="32" spans="1:37" s="2" customFormat="1" x14ac:dyDescent="0.2">
      <c r="A32" s="14"/>
      <c r="B32" s="14"/>
      <c r="C32" s="14"/>
      <c r="D32" s="14"/>
      <c r="E32" s="14"/>
      <c r="F32" s="14"/>
      <c r="G32" s="14"/>
      <c r="H32" s="14"/>
      <c r="I32" s="14"/>
      <c r="J32" s="14"/>
      <c r="K32" s="14"/>
      <c r="L32" s="14"/>
      <c r="M32" s="14"/>
      <c r="N32" s="14"/>
      <c r="O32" s="14"/>
      <c r="P32" s="53"/>
      <c r="Q32" s="53"/>
      <c r="R32" s="10"/>
      <c r="S32" s="8"/>
      <c r="T32" s="8"/>
      <c r="U32" s="8"/>
      <c r="V32" s="8"/>
      <c r="W32" s="8"/>
      <c r="X32" s="8"/>
      <c r="Y32" s="8"/>
      <c r="Z32" s="8"/>
      <c r="AA32" s="8"/>
      <c r="AB32" s="8"/>
      <c r="AC32" s="8"/>
      <c r="AD32" s="8"/>
      <c r="AE32" s="8"/>
      <c r="AF32" s="8"/>
      <c r="AG32" s="8"/>
      <c r="AH32" s="8"/>
      <c r="AI32" s="8"/>
      <c r="AJ32" s="8"/>
      <c r="AK32" s="8"/>
    </row>
    <row r="33" spans="1:37" s="2" customFormat="1" x14ac:dyDescent="0.2">
      <c r="A33" s="14" t="s">
        <v>13</v>
      </c>
      <c r="B33" s="14"/>
      <c r="C33" s="14"/>
      <c r="D33" s="14"/>
      <c r="E33" s="14"/>
      <c r="F33" s="14"/>
      <c r="G33" s="14"/>
      <c r="H33" s="14"/>
      <c r="I33" s="14"/>
      <c r="J33" s="14"/>
      <c r="K33" s="14"/>
      <c r="L33" s="14"/>
      <c r="M33" s="14"/>
      <c r="N33" s="14"/>
      <c r="O33" s="14"/>
      <c r="P33" s="53"/>
      <c r="Q33" s="53"/>
      <c r="R33" s="10"/>
      <c r="S33" s="8"/>
      <c r="T33" s="8"/>
      <c r="U33" s="8"/>
      <c r="V33" s="8"/>
      <c r="W33" s="8"/>
      <c r="X33" s="8"/>
      <c r="Y33" s="8"/>
      <c r="Z33" s="8"/>
      <c r="AA33" s="8"/>
      <c r="AB33" s="8"/>
      <c r="AC33" s="8"/>
      <c r="AD33" s="8"/>
      <c r="AE33" s="8"/>
      <c r="AF33" s="8"/>
      <c r="AG33" s="8"/>
      <c r="AH33" s="8"/>
      <c r="AI33" s="8"/>
      <c r="AJ33" s="8"/>
      <c r="AK33" s="8"/>
    </row>
    <row r="34" spans="1:37" s="2" customFormat="1" x14ac:dyDescent="0.2">
      <c r="A34" s="14"/>
      <c r="B34" s="14"/>
      <c r="C34" s="14"/>
      <c r="D34" s="14"/>
      <c r="E34" s="14"/>
      <c r="F34" s="14"/>
      <c r="G34" s="14"/>
      <c r="H34" s="14"/>
      <c r="I34" s="14"/>
      <c r="J34" s="14"/>
      <c r="K34" s="14"/>
      <c r="L34" s="14"/>
      <c r="M34" s="14"/>
      <c r="N34" s="14"/>
      <c r="O34" s="14"/>
      <c r="P34" s="53"/>
      <c r="Q34" s="53"/>
      <c r="R34" s="10"/>
      <c r="S34" s="8"/>
      <c r="T34" s="8"/>
      <c r="U34" s="8"/>
      <c r="V34" s="8"/>
      <c r="W34" s="8"/>
      <c r="X34" s="8"/>
      <c r="Y34" s="8"/>
      <c r="Z34" s="8"/>
      <c r="AA34" s="8"/>
      <c r="AB34" s="8"/>
      <c r="AC34" s="8"/>
      <c r="AD34" s="8"/>
      <c r="AE34" s="8"/>
      <c r="AF34" s="8"/>
      <c r="AG34" s="8"/>
      <c r="AH34" s="8"/>
      <c r="AI34" s="8"/>
      <c r="AJ34" s="8"/>
      <c r="AK34" s="8"/>
    </row>
    <row r="35" spans="1:37" s="2" customFormat="1" x14ac:dyDescent="0.2">
      <c r="A35" s="14" t="s">
        <v>349</v>
      </c>
      <c r="B35" s="14"/>
      <c r="C35" s="14"/>
      <c r="D35" s="14"/>
      <c r="E35" s="14"/>
      <c r="F35" s="14"/>
      <c r="G35" s="14"/>
      <c r="H35" s="14"/>
      <c r="I35" s="14"/>
      <c r="J35" s="14"/>
      <c r="K35" s="14"/>
      <c r="L35" s="14"/>
      <c r="M35" s="14"/>
      <c r="N35" s="14"/>
      <c r="O35" s="14"/>
      <c r="P35" s="53"/>
      <c r="Q35" s="53"/>
      <c r="R35" s="10"/>
      <c r="S35" s="8"/>
      <c r="T35" s="8"/>
      <c r="U35" s="8"/>
      <c r="V35" s="8"/>
      <c r="W35" s="8"/>
      <c r="X35" s="8"/>
      <c r="Y35" s="8"/>
      <c r="Z35" s="8"/>
      <c r="AA35" s="8"/>
      <c r="AB35" s="8"/>
      <c r="AC35" s="8"/>
      <c r="AD35" s="8"/>
      <c r="AE35" s="8"/>
      <c r="AF35" s="8"/>
      <c r="AG35" s="8"/>
      <c r="AH35" s="8"/>
      <c r="AI35" s="8"/>
      <c r="AJ35" s="8"/>
      <c r="AK35" s="8"/>
    </row>
    <row r="36" spans="1:37" s="2" customFormat="1" x14ac:dyDescent="0.2">
      <c r="R36" s="10"/>
      <c r="S36" s="8"/>
      <c r="T36" s="8"/>
      <c r="U36" s="8"/>
      <c r="V36" s="8"/>
      <c r="W36" s="8"/>
      <c r="X36" s="8"/>
      <c r="Y36" s="8"/>
      <c r="Z36" s="8"/>
      <c r="AA36" s="8"/>
      <c r="AB36" s="8"/>
      <c r="AC36" s="8"/>
      <c r="AD36" s="8"/>
      <c r="AE36" s="8"/>
      <c r="AF36" s="8"/>
      <c r="AG36" s="8"/>
      <c r="AH36" s="8"/>
      <c r="AI36" s="8"/>
      <c r="AJ36" s="8"/>
      <c r="AK36" s="8"/>
    </row>
    <row r="37" spans="1:37" s="2" customFormat="1" x14ac:dyDescent="0.2">
      <c r="A37" s="2" t="s">
        <v>350</v>
      </c>
      <c r="R37" s="10"/>
      <c r="S37" s="8"/>
      <c r="T37" s="8"/>
      <c r="U37" s="8"/>
      <c r="V37" s="8"/>
      <c r="W37" s="8"/>
      <c r="X37" s="8"/>
      <c r="Y37" s="8"/>
      <c r="Z37" s="8"/>
      <c r="AA37" s="8"/>
      <c r="AB37" s="8"/>
      <c r="AC37" s="8"/>
      <c r="AD37" s="8"/>
      <c r="AE37" s="8"/>
      <c r="AF37" s="8"/>
      <c r="AG37" s="8"/>
      <c r="AH37" s="8"/>
      <c r="AI37" s="8"/>
      <c r="AJ37" s="8"/>
      <c r="AK37" s="8"/>
    </row>
    <row r="38" spans="1:37" s="2" customFormat="1" x14ac:dyDescent="0.2">
      <c r="B38" s="2" t="s">
        <v>98</v>
      </c>
      <c r="R38" s="10"/>
      <c r="S38" s="8"/>
      <c r="T38" s="8"/>
      <c r="U38" s="8"/>
      <c r="V38" s="8"/>
      <c r="W38" s="8"/>
      <c r="X38" s="8"/>
      <c r="Y38" s="8"/>
      <c r="Z38" s="8"/>
      <c r="AA38" s="8"/>
      <c r="AB38" s="8"/>
      <c r="AC38" s="8"/>
      <c r="AD38" s="8"/>
      <c r="AE38" s="8"/>
      <c r="AF38" s="8"/>
      <c r="AG38" s="8"/>
      <c r="AH38" s="8"/>
      <c r="AI38" s="8"/>
      <c r="AJ38" s="8"/>
      <c r="AK38" s="8"/>
    </row>
    <row r="39" spans="1:37" s="2" customFormat="1" x14ac:dyDescent="0.2">
      <c r="B39" s="2" t="s">
        <v>97</v>
      </c>
      <c r="R39" s="10"/>
      <c r="S39" s="8"/>
      <c r="T39" s="8"/>
      <c r="U39" s="8"/>
      <c r="V39" s="8"/>
      <c r="W39" s="8"/>
      <c r="X39" s="8"/>
      <c r="Y39" s="8"/>
      <c r="Z39" s="8"/>
      <c r="AA39" s="8"/>
      <c r="AB39" s="8"/>
      <c r="AC39" s="8"/>
      <c r="AD39" s="8"/>
      <c r="AE39" s="8"/>
      <c r="AF39" s="8"/>
      <c r="AG39" s="8"/>
      <c r="AH39" s="8"/>
      <c r="AI39" s="8"/>
      <c r="AJ39" s="8"/>
      <c r="AK39" s="8"/>
    </row>
    <row r="40" spans="1:37" s="2" customFormat="1" x14ac:dyDescent="0.2">
      <c r="R40" s="10"/>
      <c r="S40" s="8"/>
      <c r="T40" s="8"/>
      <c r="U40" s="8"/>
      <c r="V40" s="8"/>
      <c r="W40" s="8"/>
      <c r="X40" s="8"/>
      <c r="Y40" s="8"/>
      <c r="Z40" s="8"/>
      <c r="AA40" s="8"/>
      <c r="AB40" s="8"/>
      <c r="AC40" s="8"/>
      <c r="AD40" s="8"/>
      <c r="AE40" s="8"/>
      <c r="AF40" s="8"/>
      <c r="AG40" s="8"/>
      <c r="AH40" s="8"/>
      <c r="AI40" s="8"/>
      <c r="AJ40" s="8"/>
      <c r="AK40" s="8"/>
    </row>
    <row r="41" spans="1:37" s="2" customFormat="1" x14ac:dyDescent="0.2">
      <c r="R41" s="10"/>
      <c r="S41" s="8"/>
      <c r="T41" s="8"/>
      <c r="U41" s="8"/>
      <c r="V41" s="8"/>
      <c r="W41" s="8"/>
      <c r="X41" s="8"/>
      <c r="Y41" s="8"/>
      <c r="Z41" s="8"/>
      <c r="AA41" s="8"/>
      <c r="AB41" s="8"/>
      <c r="AC41" s="8"/>
      <c r="AD41" s="8"/>
      <c r="AE41" s="8"/>
      <c r="AF41" s="8"/>
      <c r="AG41" s="8"/>
      <c r="AH41" s="8"/>
      <c r="AI41" s="8"/>
      <c r="AJ41" s="8"/>
      <c r="AK41" s="8"/>
    </row>
    <row r="42" spans="1:37" s="2" customFormat="1" x14ac:dyDescent="0.2">
      <c r="R42" s="10"/>
      <c r="S42" s="8"/>
      <c r="T42" s="8"/>
      <c r="U42" s="8"/>
      <c r="V42" s="8"/>
      <c r="W42" s="8"/>
      <c r="X42" s="8"/>
      <c r="Y42" s="8"/>
      <c r="Z42" s="8"/>
      <c r="AA42" s="8"/>
      <c r="AB42" s="8"/>
      <c r="AC42" s="8"/>
      <c r="AD42" s="8"/>
      <c r="AE42" s="8"/>
      <c r="AF42" s="8"/>
      <c r="AG42" s="8"/>
      <c r="AH42" s="8"/>
      <c r="AI42" s="8"/>
      <c r="AJ42" s="8"/>
      <c r="AK42" s="8"/>
    </row>
    <row r="43" spans="1:37" s="2" customFormat="1" x14ac:dyDescent="0.2">
      <c r="R43" s="10"/>
      <c r="S43" s="8"/>
      <c r="T43" s="8"/>
      <c r="U43" s="8"/>
      <c r="V43" s="8"/>
      <c r="W43" s="8"/>
      <c r="X43" s="8"/>
      <c r="Y43" s="8"/>
      <c r="Z43" s="8"/>
      <c r="AA43" s="8"/>
      <c r="AB43" s="8"/>
      <c r="AC43" s="8"/>
      <c r="AD43" s="8"/>
      <c r="AE43" s="8"/>
      <c r="AF43" s="8"/>
      <c r="AG43" s="8"/>
      <c r="AH43" s="8"/>
      <c r="AI43" s="8"/>
      <c r="AJ43" s="8"/>
      <c r="AK43" s="8"/>
    </row>
    <row r="44" spans="1:37" s="2" customFormat="1" x14ac:dyDescent="0.2">
      <c r="R44" s="10"/>
      <c r="S44" s="8"/>
      <c r="T44" s="8"/>
      <c r="U44" s="8"/>
      <c r="V44" s="8"/>
      <c r="W44" s="8"/>
      <c r="X44" s="8"/>
      <c r="Y44" s="8"/>
      <c r="Z44" s="8"/>
      <c r="AA44" s="8"/>
      <c r="AB44" s="8"/>
      <c r="AC44" s="8"/>
      <c r="AD44" s="8"/>
      <c r="AE44" s="8"/>
      <c r="AF44" s="8"/>
      <c r="AG44" s="8"/>
      <c r="AH44" s="8"/>
      <c r="AI44" s="8"/>
      <c r="AJ44" s="8"/>
      <c r="AK44" s="8"/>
    </row>
    <row r="45" spans="1:37" s="2" customFormat="1" x14ac:dyDescent="0.2">
      <c r="R45" s="10"/>
      <c r="S45" s="8"/>
      <c r="T45" s="8"/>
      <c r="U45" s="8"/>
      <c r="V45" s="8"/>
      <c r="W45" s="8"/>
      <c r="X45" s="8"/>
      <c r="Y45" s="8"/>
      <c r="Z45" s="8"/>
      <c r="AA45" s="8"/>
      <c r="AB45" s="8"/>
      <c r="AC45" s="8"/>
      <c r="AD45" s="8"/>
      <c r="AE45" s="8"/>
      <c r="AF45" s="8"/>
      <c r="AG45" s="8"/>
      <c r="AH45" s="8"/>
      <c r="AI45" s="8"/>
      <c r="AJ45" s="8"/>
      <c r="AK45" s="8"/>
    </row>
    <row r="46" spans="1:37" s="2" customFormat="1" x14ac:dyDescent="0.2">
      <c r="R46" s="10"/>
      <c r="S46" s="8"/>
      <c r="T46" s="8"/>
      <c r="U46" s="8"/>
      <c r="V46" s="8"/>
      <c r="W46" s="8"/>
      <c r="X46" s="8"/>
      <c r="Y46" s="8"/>
      <c r="Z46" s="8"/>
      <c r="AA46" s="8"/>
      <c r="AB46" s="8"/>
      <c r="AC46" s="8"/>
      <c r="AD46" s="8"/>
      <c r="AE46" s="8"/>
      <c r="AF46" s="8"/>
      <c r="AG46" s="8"/>
      <c r="AH46" s="8"/>
      <c r="AI46" s="8"/>
      <c r="AJ46" s="8"/>
      <c r="AK46" s="8"/>
    </row>
    <row r="47" spans="1:37" s="2" customFormat="1" x14ac:dyDescent="0.2">
      <c r="R47" s="10"/>
      <c r="S47" s="8"/>
      <c r="T47" s="8"/>
      <c r="U47" s="8"/>
      <c r="V47" s="8"/>
      <c r="W47" s="8"/>
      <c r="X47" s="8"/>
      <c r="Y47" s="8"/>
      <c r="Z47" s="8"/>
      <c r="AA47" s="8"/>
      <c r="AB47" s="8"/>
      <c r="AC47" s="8"/>
      <c r="AD47" s="8"/>
      <c r="AE47" s="8"/>
      <c r="AF47" s="8"/>
      <c r="AG47" s="8"/>
      <c r="AH47" s="8"/>
      <c r="AI47" s="8"/>
      <c r="AJ47" s="8"/>
      <c r="AK47" s="8"/>
    </row>
    <row r="48" spans="1:37" s="2" customFormat="1" x14ac:dyDescent="0.2">
      <c r="R48" s="10"/>
      <c r="S48" s="8"/>
      <c r="T48" s="8"/>
      <c r="U48" s="8"/>
      <c r="V48" s="8"/>
      <c r="W48" s="8"/>
      <c r="X48" s="8"/>
      <c r="Y48" s="8"/>
      <c r="Z48" s="8"/>
      <c r="AA48" s="8"/>
      <c r="AB48" s="8"/>
      <c r="AC48" s="8"/>
      <c r="AD48" s="8"/>
      <c r="AE48" s="8"/>
      <c r="AF48" s="8"/>
      <c r="AG48" s="8"/>
      <c r="AH48" s="8"/>
      <c r="AI48" s="8"/>
      <c r="AJ48" s="8"/>
      <c r="AK48" s="8"/>
    </row>
    <row r="49" spans="18:37" s="2" customFormat="1" x14ac:dyDescent="0.2">
      <c r="R49" s="10"/>
      <c r="S49" s="8"/>
      <c r="T49" s="8"/>
      <c r="U49" s="8"/>
      <c r="V49" s="8"/>
      <c r="W49" s="8"/>
      <c r="X49" s="8"/>
      <c r="Y49" s="8"/>
      <c r="Z49" s="8"/>
      <c r="AA49" s="8"/>
      <c r="AB49" s="8"/>
      <c r="AC49" s="8"/>
      <c r="AD49" s="8"/>
      <c r="AE49" s="8"/>
      <c r="AF49" s="8"/>
      <c r="AG49" s="8"/>
      <c r="AH49" s="8"/>
      <c r="AI49" s="8"/>
      <c r="AJ49" s="8"/>
      <c r="AK49" s="8"/>
    </row>
    <row r="50" spans="18:37" s="2" customFormat="1" x14ac:dyDescent="0.2">
      <c r="R50" s="10"/>
      <c r="S50" s="8"/>
      <c r="T50" s="8"/>
      <c r="U50" s="8"/>
      <c r="V50" s="8"/>
      <c r="W50" s="8"/>
      <c r="X50" s="8"/>
      <c r="Y50" s="8"/>
      <c r="Z50" s="8"/>
      <c r="AA50" s="8"/>
      <c r="AB50" s="8"/>
      <c r="AC50" s="8"/>
      <c r="AD50" s="8"/>
      <c r="AE50" s="8"/>
      <c r="AF50" s="8"/>
      <c r="AG50" s="8"/>
      <c r="AH50" s="8"/>
      <c r="AI50" s="8"/>
      <c r="AJ50" s="8"/>
      <c r="AK50" s="8"/>
    </row>
    <row r="51" spans="18:37" s="2" customFormat="1" x14ac:dyDescent="0.2">
      <c r="R51" s="10"/>
      <c r="S51" s="8"/>
      <c r="T51" s="8"/>
      <c r="U51" s="8"/>
      <c r="V51" s="8"/>
      <c r="W51" s="8"/>
      <c r="X51" s="8"/>
      <c r="Y51" s="8"/>
      <c r="Z51" s="8"/>
      <c r="AA51" s="8"/>
      <c r="AB51" s="8"/>
      <c r="AC51" s="8"/>
      <c r="AD51" s="8"/>
      <c r="AE51" s="8"/>
      <c r="AF51" s="8"/>
      <c r="AG51" s="8"/>
      <c r="AH51" s="8"/>
      <c r="AI51" s="8"/>
      <c r="AJ51" s="8"/>
      <c r="AK51" s="8"/>
    </row>
    <row r="52" spans="18:37" s="2" customFormat="1" x14ac:dyDescent="0.2">
      <c r="R52" s="10"/>
      <c r="S52" s="8"/>
      <c r="T52" s="8"/>
      <c r="U52" s="8"/>
      <c r="V52" s="8"/>
      <c r="W52" s="8"/>
      <c r="X52" s="8"/>
      <c r="Y52" s="8"/>
      <c r="Z52" s="8"/>
      <c r="AA52" s="8"/>
      <c r="AB52" s="8"/>
      <c r="AC52" s="8"/>
      <c r="AD52" s="8"/>
      <c r="AE52" s="8"/>
      <c r="AF52" s="8"/>
      <c r="AG52" s="8"/>
      <c r="AH52" s="8"/>
      <c r="AI52" s="8"/>
      <c r="AJ52" s="8"/>
      <c r="AK52" s="8"/>
    </row>
    <row r="53" spans="18:37" s="2" customFormat="1" x14ac:dyDescent="0.2">
      <c r="R53" s="10"/>
      <c r="S53" s="8"/>
      <c r="T53" s="8"/>
      <c r="U53" s="8"/>
      <c r="V53" s="8"/>
      <c r="W53" s="8"/>
      <c r="X53" s="8"/>
      <c r="Y53" s="8"/>
      <c r="Z53" s="8"/>
      <c r="AA53" s="8"/>
      <c r="AB53" s="8"/>
      <c r="AC53" s="8"/>
      <c r="AD53" s="8"/>
      <c r="AE53" s="8"/>
      <c r="AF53" s="8"/>
      <c r="AG53" s="8"/>
      <c r="AH53" s="8"/>
      <c r="AI53" s="8"/>
      <c r="AJ53" s="8"/>
      <c r="AK53" s="8"/>
    </row>
    <row r="54" spans="18:37" s="2" customFormat="1" x14ac:dyDescent="0.2">
      <c r="R54" s="10"/>
      <c r="S54" s="8"/>
      <c r="T54" s="8"/>
      <c r="U54" s="8"/>
      <c r="V54" s="8"/>
      <c r="W54" s="8"/>
      <c r="X54" s="8"/>
      <c r="Y54" s="8"/>
      <c r="Z54" s="8"/>
      <c r="AA54" s="8"/>
      <c r="AB54" s="8"/>
      <c r="AC54" s="8"/>
      <c r="AD54" s="8"/>
      <c r="AE54" s="8"/>
      <c r="AF54" s="8"/>
      <c r="AG54" s="8"/>
      <c r="AH54" s="8"/>
      <c r="AI54" s="8"/>
      <c r="AJ54" s="8"/>
      <c r="AK54" s="8"/>
    </row>
    <row r="55" spans="18:37" s="2" customFormat="1" x14ac:dyDescent="0.2">
      <c r="R55" s="10"/>
      <c r="S55" s="8"/>
      <c r="T55" s="8"/>
      <c r="U55" s="8"/>
      <c r="V55" s="8"/>
      <c r="W55" s="8"/>
      <c r="X55" s="8"/>
      <c r="Y55" s="8"/>
      <c r="Z55" s="8"/>
      <c r="AA55" s="8"/>
      <c r="AB55" s="8"/>
      <c r="AC55" s="8"/>
      <c r="AD55" s="8"/>
      <c r="AE55" s="8"/>
      <c r="AF55" s="8"/>
      <c r="AG55" s="8"/>
      <c r="AH55" s="8"/>
      <c r="AI55" s="8"/>
      <c r="AJ55" s="8"/>
      <c r="AK55" s="8"/>
    </row>
    <row r="56" spans="18:37" s="2" customFormat="1" x14ac:dyDescent="0.2">
      <c r="R56" s="10"/>
      <c r="S56" s="8"/>
      <c r="T56" s="8"/>
      <c r="U56" s="8"/>
      <c r="V56" s="8"/>
      <c r="W56" s="8"/>
      <c r="X56" s="8"/>
      <c r="Y56" s="8"/>
      <c r="Z56" s="8"/>
      <c r="AA56" s="8"/>
      <c r="AB56" s="8"/>
      <c r="AC56" s="8"/>
      <c r="AD56" s="8"/>
      <c r="AE56" s="8"/>
      <c r="AF56" s="8"/>
      <c r="AG56" s="8"/>
      <c r="AH56" s="8"/>
      <c r="AI56" s="8"/>
      <c r="AJ56" s="8"/>
      <c r="AK56" s="8"/>
    </row>
    <row r="57" spans="18:37" s="2" customFormat="1" x14ac:dyDescent="0.2">
      <c r="R57" s="10"/>
      <c r="S57" s="8"/>
      <c r="T57" s="8"/>
      <c r="U57" s="8"/>
      <c r="V57" s="8"/>
      <c r="W57" s="8"/>
      <c r="X57" s="8"/>
      <c r="Y57" s="8"/>
      <c r="Z57" s="8"/>
      <c r="AA57" s="8"/>
      <c r="AB57" s="8"/>
      <c r="AC57" s="8"/>
      <c r="AD57" s="8"/>
      <c r="AE57" s="8"/>
      <c r="AF57" s="8"/>
      <c r="AG57" s="8"/>
      <c r="AH57" s="8"/>
      <c r="AI57" s="8"/>
      <c r="AJ57" s="8"/>
      <c r="AK57" s="8"/>
    </row>
    <row r="58" spans="18:37" s="2" customFormat="1" x14ac:dyDescent="0.2">
      <c r="R58" s="10"/>
      <c r="S58" s="8"/>
      <c r="T58" s="8"/>
      <c r="U58" s="8"/>
      <c r="V58" s="8"/>
      <c r="W58" s="8"/>
      <c r="X58" s="8"/>
      <c r="Y58" s="8"/>
      <c r="Z58" s="8"/>
      <c r="AA58" s="8"/>
      <c r="AB58" s="8"/>
      <c r="AC58" s="8"/>
      <c r="AD58" s="8"/>
      <c r="AE58" s="8"/>
      <c r="AF58" s="8"/>
      <c r="AG58" s="8"/>
      <c r="AH58" s="8"/>
      <c r="AI58" s="8"/>
      <c r="AJ58" s="8"/>
      <c r="AK58" s="8"/>
    </row>
    <row r="59" spans="18:37" s="2" customFormat="1" x14ac:dyDescent="0.2">
      <c r="R59" s="10"/>
      <c r="S59" s="8"/>
      <c r="T59" s="8"/>
      <c r="U59" s="8"/>
      <c r="V59" s="8"/>
      <c r="W59" s="8"/>
      <c r="X59" s="8"/>
      <c r="Y59" s="8"/>
      <c r="Z59" s="8"/>
      <c r="AA59" s="8"/>
      <c r="AB59" s="8"/>
      <c r="AC59" s="8"/>
      <c r="AD59" s="8"/>
      <c r="AE59" s="8"/>
      <c r="AF59" s="8"/>
      <c r="AG59" s="8"/>
      <c r="AH59" s="8"/>
      <c r="AI59" s="8"/>
      <c r="AJ59" s="8"/>
      <c r="AK59" s="8"/>
    </row>
    <row r="60" spans="18:37" s="2" customFormat="1" x14ac:dyDescent="0.2">
      <c r="R60" s="10"/>
      <c r="S60" s="8"/>
      <c r="T60" s="8"/>
      <c r="U60" s="8"/>
      <c r="V60" s="8"/>
      <c r="W60" s="8"/>
      <c r="X60" s="8"/>
      <c r="Y60" s="8"/>
      <c r="Z60" s="8"/>
      <c r="AA60" s="8"/>
      <c r="AB60" s="8"/>
      <c r="AC60" s="8"/>
      <c r="AD60" s="8"/>
      <c r="AE60" s="8"/>
      <c r="AF60" s="8"/>
      <c r="AG60" s="8"/>
      <c r="AH60" s="8"/>
      <c r="AI60" s="8"/>
      <c r="AJ60" s="8"/>
      <c r="AK60" s="8"/>
    </row>
    <row r="61" spans="18:37" s="2" customFormat="1" x14ac:dyDescent="0.2">
      <c r="R61" s="10"/>
      <c r="S61" s="8"/>
      <c r="T61" s="8"/>
      <c r="U61" s="8"/>
      <c r="V61" s="8"/>
      <c r="W61" s="8"/>
      <c r="X61" s="8"/>
      <c r="Y61" s="8"/>
      <c r="Z61" s="8"/>
      <c r="AA61" s="8"/>
      <c r="AB61" s="8"/>
      <c r="AC61" s="8"/>
      <c r="AD61" s="8"/>
      <c r="AE61" s="8"/>
      <c r="AF61" s="8"/>
      <c r="AG61" s="8"/>
      <c r="AH61" s="8"/>
      <c r="AI61" s="8"/>
      <c r="AJ61" s="8"/>
      <c r="AK61" s="8"/>
    </row>
    <row r="62" spans="18:37" s="2" customFormat="1" x14ac:dyDescent="0.2">
      <c r="R62" s="10"/>
      <c r="S62" s="8"/>
      <c r="T62" s="8"/>
      <c r="U62" s="8"/>
      <c r="V62" s="8"/>
      <c r="W62" s="8"/>
      <c r="X62" s="8"/>
      <c r="Y62" s="8"/>
      <c r="Z62" s="8"/>
      <c r="AA62" s="8"/>
      <c r="AB62" s="8"/>
      <c r="AC62" s="8"/>
      <c r="AD62" s="8"/>
      <c r="AE62" s="8"/>
      <c r="AF62" s="8"/>
      <c r="AG62" s="8"/>
      <c r="AH62" s="8"/>
      <c r="AI62" s="8"/>
      <c r="AJ62" s="8"/>
      <c r="AK62" s="8"/>
    </row>
    <row r="63" spans="18:37" s="2" customFormat="1" x14ac:dyDescent="0.2">
      <c r="R63" s="10"/>
      <c r="S63" s="8"/>
      <c r="T63" s="8"/>
      <c r="U63" s="8"/>
      <c r="V63" s="8"/>
      <c r="W63" s="8"/>
      <c r="X63" s="8"/>
      <c r="Y63" s="8"/>
      <c r="Z63" s="8"/>
      <c r="AA63" s="8"/>
      <c r="AB63" s="8"/>
      <c r="AC63" s="8"/>
      <c r="AD63" s="8"/>
      <c r="AE63" s="8"/>
      <c r="AF63" s="8"/>
      <c r="AG63" s="8"/>
      <c r="AH63" s="8"/>
      <c r="AI63" s="8"/>
      <c r="AJ63" s="8"/>
      <c r="AK63" s="8"/>
    </row>
    <row r="64" spans="18:37" s="2" customFormat="1" x14ac:dyDescent="0.2">
      <c r="R64" s="10"/>
      <c r="S64" s="8"/>
      <c r="T64" s="8"/>
      <c r="U64" s="8"/>
      <c r="V64" s="8"/>
      <c r="W64" s="8"/>
      <c r="X64" s="8"/>
      <c r="Y64" s="8"/>
      <c r="Z64" s="8"/>
      <c r="AA64" s="8"/>
      <c r="AB64" s="8"/>
      <c r="AC64" s="8"/>
      <c r="AD64" s="8"/>
      <c r="AE64" s="8"/>
      <c r="AF64" s="8"/>
      <c r="AG64" s="8"/>
      <c r="AH64" s="8"/>
      <c r="AI64" s="8"/>
      <c r="AJ64" s="8"/>
      <c r="AK64" s="8"/>
    </row>
    <row r="65" spans="1:37" s="2" customFormat="1" x14ac:dyDescent="0.2">
      <c r="R65" s="10"/>
      <c r="S65" s="8"/>
      <c r="T65" s="8"/>
      <c r="U65" s="8"/>
      <c r="V65" s="8"/>
      <c r="W65" s="8"/>
      <c r="X65" s="8"/>
      <c r="Y65" s="8"/>
      <c r="Z65" s="8"/>
      <c r="AA65" s="8"/>
      <c r="AB65" s="8"/>
      <c r="AC65" s="8"/>
      <c r="AD65" s="8"/>
      <c r="AE65" s="8"/>
      <c r="AF65" s="8"/>
      <c r="AG65" s="8"/>
      <c r="AH65" s="8"/>
      <c r="AI65" s="8"/>
      <c r="AJ65" s="8"/>
      <c r="AK65" s="8"/>
    </row>
    <row r="66" spans="1:37" s="2" customFormat="1" x14ac:dyDescent="0.2">
      <c r="R66" s="10"/>
      <c r="S66" s="8"/>
      <c r="T66" s="8"/>
      <c r="U66" s="8"/>
      <c r="V66" s="8"/>
      <c r="W66" s="8"/>
      <c r="X66" s="8"/>
      <c r="Y66" s="8"/>
      <c r="Z66" s="8"/>
      <c r="AA66" s="8"/>
      <c r="AB66" s="8"/>
      <c r="AC66" s="8"/>
      <c r="AD66" s="8"/>
      <c r="AE66" s="8"/>
      <c r="AF66" s="8"/>
      <c r="AG66" s="8"/>
      <c r="AH66" s="8"/>
      <c r="AI66" s="8"/>
      <c r="AJ66" s="8"/>
      <c r="AK66" s="8"/>
    </row>
    <row r="67" spans="1:37" s="2" customFormat="1" x14ac:dyDescent="0.2">
      <c r="R67" s="10"/>
      <c r="S67" s="8"/>
      <c r="T67" s="8"/>
      <c r="U67" s="8"/>
      <c r="V67" s="8"/>
      <c r="W67" s="8"/>
      <c r="X67" s="8"/>
      <c r="Y67" s="8"/>
      <c r="Z67" s="8"/>
      <c r="AA67" s="8"/>
      <c r="AB67" s="8"/>
      <c r="AC67" s="8"/>
      <c r="AD67" s="8"/>
      <c r="AE67" s="8"/>
      <c r="AF67" s="8"/>
      <c r="AG67" s="8"/>
      <c r="AH67" s="8"/>
      <c r="AI67" s="8"/>
      <c r="AJ67" s="8"/>
      <c r="AK67" s="8"/>
    </row>
    <row r="68" spans="1:37" s="2" customFormat="1" x14ac:dyDescent="0.2">
      <c r="R68" s="10"/>
      <c r="S68" s="8"/>
      <c r="T68" s="8"/>
      <c r="U68" s="8"/>
      <c r="V68" s="8"/>
      <c r="W68" s="8"/>
      <c r="X68" s="8"/>
      <c r="Y68" s="8"/>
      <c r="Z68" s="8"/>
      <c r="AA68" s="8"/>
      <c r="AB68" s="8"/>
      <c r="AC68" s="8"/>
      <c r="AD68" s="8"/>
      <c r="AE68" s="8"/>
      <c r="AF68" s="8"/>
      <c r="AG68" s="8"/>
      <c r="AH68" s="8"/>
      <c r="AI68" s="8"/>
      <c r="AJ68" s="8"/>
      <c r="AK68" s="8"/>
    </row>
    <row r="69" spans="1:37" s="2" customFormat="1" x14ac:dyDescent="0.2">
      <c r="R69" s="10"/>
      <c r="S69" s="8"/>
      <c r="T69" s="8"/>
      <c r="U69" s="8"/>
      <c r="V69" s="8"/>
      <c r="W69" s="8"/>
      <c r="X69" s="8"/>
      <c r="Y69" s="8"/>
      <c r="Z69" s="8"/>
      <c r="AA69" s="8"/>
      <c r="AB69" s="8"/>
      <c r="AC69" s="8"/>
      <c r="AD69" s="8"/>
      <c r="AE69" s="8"/>
      <c r="AF69" s="8"/>
      <c r="AG69" s="8"/>
      <c r="AH69" s="8"/>
      <c r="AI69" s="8"/>
      <c r="AJ69" s="8"/>
      <c r="AK69" s="8"/>
    </row>
    <row r="70" spans="1:37" s="2" customFormat="1" x14ac:dyDescent="0.2">
      <c r="R70" s="10"/>
      <c r="S70" s="8"/>
      <c r="T70" s="8"/>
      <c r="U70" s="8"/>
      <c r="V70" s="8"/>
      <c r="W70" s="8"/>
      <c r="X70" s="8"/>
      <c r="Y70" s="8"/>
      <c r="Z70" s="8"/>
      <c r="AA70" s="8"/>
      <c r="AB70" s="8"/>
      <c r="AC70" s="8"/>
      <c r="AD70" s="8"/>
      <c r="AE70" s="8"/>
      <c r="AF70" s="8"/>
      <c r="AG70" s="8"/>
      <c r="AH70" s="8"/>
      <c r="AI70" s="8"/>
      <c r="AJ70" s="8"/>
      <c r="AK70" s="8"/>
    </row>
    <row r="71" spans="1:37" s="2" customFormat="1" x14ac:dyDescent="0.2">
      <c r="R71" s="10"/>
      <c r="S71" s="8"/>
      <c r="T71" s="8"/>
      <c r="U71" s="8"/>
      <c r="V71" s="8"/>
      <c r="W71" s="8"/>
      <c r="X71" s="8"/>
      <c r="Y71" s="8"/>
      <c r="Z71" s="8"/>
      <c r="AA71" s="8"/>
      <c r="AB71" s="8"/>
      <c r="AC71" s="8"/>
      <c r="AD71" s="8"/>
      <c r="AE71" s="8"/>
      <c r="AF71" s="8"/>
      <c r="AG71" s="8"/>
      <c r="AH71" s="8"/>
      <c r="AI71" s="8"/>
      <c r="AJ71" s="8"/>
      <c r="AK71" s="8"/>
    </row>
    <row r="72" spans="1:37" s="2" customFormat="1" ht="15" x14ac:dyDescent="0.2">
      <c r="A72" s="318" t="s">
        <v>380</v>
      </c>
      <c r="R72" s="10"/>
      <c r="S72" s="8"/>
      <c r="T72" s="8"/>
      <c r="U72" s="8"/>
      <c r="V72" s="8"/>
      <c r="W72" s="8"/>
      <c r="X72" s="8"/>
      <c r="Y72" s="8"/>
      <c r="Z72" s="8"/>
      <c r="AA72" s="8"/>
      <c r="AB72" s="8"/>
      <c r="AC72" s="8"/>
      <c r="AD72" s="8"/>
      <c r="AE72" s="8"/>
      <c r="AF72" s="8"/>
      <c r="AG72" s="8"/>
      <c r="AH72" s="8"/>
      <c r="AI72" s="8"/>
      <c r="AJ72" s="8"/>
      <c r="AK72" s="8"/>
    </row>
    <row r="73" spans="1:37" s="2" customFormat="1" x14ac:dyDescent="0.2">
      <c r="R73" s="10"/>
      <c r="S73" s="8"/>
      <c r="T73" s="8"/>
      <c r="U73" s="8"/>
      <c r="V73" s="8"/>
      <c r="W73" s="8"/>
      <c r="X73" s="8"/>
      <c r="Y73" s="8"/>
      <c r="Z73" s="8"/>
      <c r="AA73" s="8"/>
      <c r="AB73" s="8"/>
      <c r="AC73" s="8"/>
      <c r="AD73" s="8"/>
      <c r="AE73" s="8"/>
      <c r="AF73" s="8"/>
      <c r="AG73" s="8"/>
      <c r="AH73" s="8"/>
      <c r="AI73" s="8"/>
      <c r="AJ73" s="8"/>
      <c r="AK73" s="8"/>
    </row>
    <row r="74" spans="1:37" s="2" customFormat="1" x14ac:dyDescent="0.2">
      <c r="R74" s="10"/>
      <c r="S74" s="8"/>
      <c r="T74" s="8"/>
      <c r="U74" s="8"/>
      <c r="V74" s="8"/>
      <c r="W74" s="8"/>
      <c r="X74" s="8"/>
      <c r="Y74" s="8"/>
      <c r="Z74" s="8"/>
      <c r="AA74" s="8"/>
      <c r="AB74" s="8"/>
      <c r="AC74" s="8"/>
      <c r="AD74" s="8"/>
      <c r="AE74" s="8"/>
      <c r="AF74" s="8"/>
      <c r="AG74" s="8"/>
      <c r="AH74" s="8"/>
      <c r="AI74" s="8"/>
      <c r="AJ74" s="8"/>
      <c r="AK74" s="8"/>
    </row>
    <row r="75" spans="1:37" s="2" customFormat="1" ht="18.75" customHeight="1" x14ac:dyDescent="0.2">
      <c r="A75" s="2" t="s">
        <v>381</v>
      </c>
      <c r="R75" s="10"/>
      <c r="S75" s="8"/>
      <c r="T75" s="8"/>
      <c r="U75" s="8"/>
      <c r="V75" s="8"/>
      <c r="W75" s="8"/>
      <c r="X75" s="8"/>
      <c r="Y75" s="8"/>
      <c r="Z75" s="8"/>
      <c r="AA75" s="8"/>
      <c r="AB75" s="8"/>
      <c r="AC75" s="8"/>
      <c r="AD75" s="8"/>
      <c r="AE75" s="8"/>
      <c r="AF75" s="8"/>
      <c r="AG75" s="8"/>
      <c r="AH75" s="8"/>
      <c r="AI75" s="8"/>
      <c r="AJ75" s="8"/>
      <c r="AK75" s="8"/>
    </row>
    <row r="76" spans="1:37" s="2" customFormat="1" ht="43.5" customHeight="1" x14ac:dyDescent="0.2">
      <c r="A76" s="365" t="s">
        <v>386</v>
      </c>
      <c r="B76" s="365"/>
      <c r="C76" s="365"/>
      <c r="D76" s="365"/>
      <c r="E76" s="365"/>
      <c r="F76" s="365"/>
      <c r="G76" s="365"/>
      <c r="H76" s="365"/>
      <c r="I76" s="365"/>
      <c r="J76" s="365"/>
      <c r="R76" s="10"/>
      <c r="S76" s="8"/>
      <c r="T76" s="8"/>
      <c r="U76" s="8"/>
      <c r="V76" s="8"/>
      <c r="W76" s="8"/>
      <c r="X76" s="8"/>
      <c r="Y76" s="8"/>
      <c r="Z76" s="8"/>
      <c r="AA76" s="8"/>
      <c r="AB76" s="8"/>
      <c r="AC76" s="8"/>
      <c r="AD76" s="8"/>
      <c r="AE76" s="8"/>
      <c r="AF76" s="8"/>
      <c r="AG76" s="8"/>
      <c r="AH76" s="8"/>
      <c r="AI76" s="8"/>
      <c r="AJ76" s="8"/>
      <c r="AK76" s="8"/>
    </row>
    <row r="77" spans="1:37" s="2" customFormat="1" x14ac:dyDescent="0.2">
      <c r="R77" s="10"/>
      <c r="S77" s="8"/>
      <c r="T77" s="8"/>
      <c r="U77" s="8"/>
      <c r="V77" s="8"/>
      <c r="W77" s="8"/>
      <c r="X77" s="8"/>
      <c r="Y77" s="8"/>
      <c r="Z77" s="8"/>
      <c r="AA77" s="8"/>
      <c r="AB77" s="8"/>
      <c r="AC77" s="8"/>
      <c r="AD77" s="8"/>
      <c r="AE77" s="8"/>
      <c r="AF77" s="8"/>
      <c r="AG77" s="8"/>
      <c r="AH77" s="8"/>
      <c r="AI77" s="8"/>
      <c r="AJ77" s="8"/>
      <c r="AK77" s="8"/>
    </row>
    <row r="78" spans="1:37" s="2" customFormat="1" x14ac:dyDescent="0.2">
      <c r="R78" s="10"/>
      <c r="S78" s="8"/>
      <c r="T78" s="8"/>
      <c r="U78" s="8"/>
      <c r="V78" s="8"/>
      <c r="W78" s="8"/>
      <c r="X78" s="8"/>
      <c r="Y78" s="8"/>
      <c r="Z78" s="8"/>
      <c r="AA78" s="8"/>
      <c r="AB78" s="8"/>
      <c r="AC78" s="8"/>
      <c r="AD78" s="8"/>
      <c r="AE78" s="8"/>
      <c r="AF78" s="8"/>
      <c r="AG78" s="8"/>
      <c r="AH78" s="8"/>
      <c r="AI78" s="8"/>
      <c r="AJ78" s="8"/>
      <c r="AK78" s="8"/>
    </row>
    <row r="79" spans="1:37" s="2" customFormat="1" x14ac:dyDescent="0.2">
      <c r="R79" s="10"/>
      <c r="S79" s="8"/>
      <c r="T79" s="8"/>
      <c r="U79" s="8"/>
      <c r="V79" s="8"/>
      <c r="W79" s="8"/>
      <c r="X79" s="8"/>
      <c r="Y79" s="8"/>
      <c r="Z79" s="8"/>
      <c r="AA79" s="8"/>
      <c r="AB79" s="8"/>
      <c r="AC79" s="8"/>
      <c r="AD79" s="8"/>
      <c r="AE79" s="8"/>
      <c r="AF79" s="8"/>
      <c r="AG79" s="8"/>
      <c r="AH79" s="8"/>
      <c r="AI79" s="8"/>
      <c r="AJ79" s="8"/>
      <c r="AK79" s="8"/>
    </row>
    <row r="80" spans="1:37" s="2" customFormat="1" x14ac:dyDescent="0.2">
      <c r="R80" s="10"/>
      <c r="S80" s="8"/>
      <c r="T80" s="8"/>
      <c r="U80" s="8"/>
      <c r="V80" s="8"/>
      <c r="W80" s="8"/>
      <c r="X80" s="8"/>
      <c r="Y80" s="8"/>
      <c r="Z80" s="8"/>
      <c r="AA80" s="8"/>
      <c r="AB80" s="8"/>
      <c r="AC80" s="8"/>
      <c r="AD80" s="8"/>
      <c r="AE80" s="8"/>
      <c r="AF80" s="8"/>
      <c r="AG80" s="8"/>
      <c r="AH80" s="8"/>
      <c r="AI80" s="8"/>
      <c r="AJ80" s="8"/>
      <c r="AK80" s="8"/>
    </row>
    <row r="81" spans="18:37" s="2" customFormat="1" x14ac:dyDescent="0.2">
      <c r="R81" s="10"/>
      <c r="S81" s="8"/>
      <c r="T81" s="8"/>
      <c r="U81" s="8"/>
      <c r="V81" s="8"/>
      <c r="W81" s="8"/>
      <c r="X81" s="8"/>
      <c r="Y81" s="8"/>
      <c r="Z81" s="8"/>
      <c r="AA81" s="8"/>
      <c r="AB81" s="8"/>
      <c r="AC81" s="8"/>
      <c r="AD81" s="8"/>
      <c r="AE81" s="8"/>
      <c r="AF81" s="8"/>
      <c r="AG81" s="8"/>
      <c r="AH81" s="8"/>
      <c r="AI81" s="8"/>
      <c r="AJ81" s="8"/>
      <c r="AK81" s="8"/>
    </row>
    <row r="82" spans="18:37" s="2" customFormat="1" x14ac:dyDescent="0.2">
      <c r="R82" s="10"/>
      <c r="S82" s="8"/>
      <c r="T82" s="8"/>
      <c r="U82" s="8"/>
      <c r="V82" s="8"/>
      <c r="W82" s="8"/>
      <c r="X82" s="8"/>
      <c r="Y82" s="8"/>
      <c r="Z82" s="8"/>
      <c r="AA82" s="8"/>
      <c r="AB82" s="8"/>
      <c r="AC82" s="8"/>
      <c r="AD82" s="8"/>
      <c r="AE82" s="8"/>
      <c r="AF82" s="8"/>
      <c r="AG82" s="8"/>
      <c r="AH82" s="8"/>
      <c r="AI82" s="8"/>
      <c r="AJ82" s="8"/>
      <c r="AK82" s="8"/>
    </row>
    <row r="83" spans="18:37" s="2" customFormat="1" x14ac:dyDescent="0.2">
      <c r="R83" s="10"/>
      <c r="S83" s="8"/>
      <c r="T83" s="8"/>
      <c r="U83" s="8"/>
      <c r="V83" s="8"/>
      <c r="W83" s="8"/>
      <c r="X83" s="8"/>
      <c r="Y83" s="8"/>
      <c r="Z83" s="8"/>
      <c r="AA83" s="8"/>
      <c r="AB83" s="8"/>
      <c r="AC83" s="8"/>
      <c r="AD83" s="8"/>
      <c r="AE83" s="8"/>
      <c r="AF83" s="8"/>
      <c r="AG83" s="8"/>
      <c r="AH83" s="8"/>
      <c r="AI83" s="8"/>
      <c r="AJ83" s="8"/>
      <c r="AK83" s="8"/>
    </row>
    <row r="84" spans="18:37" s="2" customFormat="1" x14ac:dyDescent="0.2">
      <c r="R84" s="10"/>
      <c r="S84" s="8"/>
      <c r="T84" s="8"/>
      <c r="U84" s="8"/>
      <c r="V84" s="8"/>
      <c r="W84" s="8"/>
      <c r="X84" s="8"/>
      <c r="Y84" s="8"/>
      <c r="Z84" s="8"/>
      <c r="AA84" s="8"/>
      <c r="AB84" s="8"/>
      <c r="AC84" s="8"/>
      <c r="AD84" s="8"/>
      <c r="AE84" s="8"/>
      <c r="AF84" s="8"/>
      <c r="AG84" s="8"/>
      <c r="AH84" s="8"/>
      <c r="AI84" s="8"/>
      <c r="AJ84" s="8"/>
      <c r="AK84" s="8"/>
    </row>
    <row r="85" spans="18:37" s="2" customFormat="1" x14ac:dyDescent="0.2">
      <c r="R85" s="10"/>
      <c r="S85" s="8"/>
      <c r="T85" s="8"/>
      <c r="U85" s="8"/>
      <c r="V85" s="8"/>
      <c r="W85" s="8"/>
      <c r="X85" s="8"/>
      <c r="Y85" s="8"/>
      <c r="Z85" s="8"/>
      <c r="AA85" s="8"/>
      <c r="AB85" s="8"/>
      <c r="AC85" s="8"/>
      <c r="AD85" s="8"/>
      <c r="AE85" s="8"/>
      <c r="AF85" s="8"/>
      <c r="AG85" s="8"/>
      <c r="AH85" s="8"/>
      <c r="AI85" s="8"/>
      <c r="AJ85" s="8"/>
      <c r="AK85" s="8"/>
    </row>
    <row r="86" spans="18:37" s="2" customFormat="1" x14ac:dyDescent="0.2">
      <c r="R86" s="10"/>
      <c r="S86" s="8"/>
      <c r="T86" s="8"/>
      <c r="U86" s="8"/>
      <c r="V86" s="8"/>
      <c r="W86" s="8"/>
      <c r="X86" s="8"/>
      <c r="Y86" s="8"/>
      <c r="Z86" s="8"/>
      <c r="AA86" s="8"/>
      <c r="AB86" s="8"/>
      <c r="AC86" s="8"/>
      <c r="AD86" s="8"/>
      <c r="AE86" s="8"/>
      <c r="AF86" s="8"/>
      <c r="AG86" s="8"/>
      <c r="AH86" s="8"/>
      <c r="AI86" s="8"/>
      <c r="AJ86" s="8"/>
      <c r="AK86" s="8"/>
    </row>
    <row r="87" spans="18:37" s="2" customFormat="1" x14ac:dyDescent="0.2">
      <c r="R87" s="10"/>
      <c r="S87" s="8"/>
      <c r="T87" s="8"/>
      <c r="U87" s="8"/>
      <c r="V87" s="8"/>
      <c r="W87" s="8"/>
      <c r="X87" s="8"/>
      <c r="Y87" s="8"/>
      <c r="Z87" s="8"/>
      <c r="AA87" s="8"/>
      <c r="AB87" s="8"/>
      <c r="AC87" s="8"/>
      <c r="AD87" s="8"/>
      <c r="AE87" s="8"/>
      <c r="AF87" s="8"/>
      <c r="AG87" s="8"/>
      <c r="AH87" s="8"/>
      <c r="AI87" s="8"/>
      <c r="AJ87" s="8"/>
      <c r="AK87" s="8"/>
    </row>
    <row r="88" spans="18:37" s="2" customFormat="1" x14ac:dyDescent="0.2">
      <c r="R88" s="10"/>
      <c r="S88" s="8"/>
      <c r="T88" s="8"/>
      <c r="U88" s="8"/>
      <c r="V88" s="8"/>
      <c r="W88" s="8"/>
      <c r="X88" s="8"/>
      <c r="Y88" s="8"/>
      <c r="Z88" s="8"/>
      <c r="AA88" s="8"/>
      <c r="AB88" s="8"/>
      <c r="AC88" s="8"/>
      <c r="AD88" s="8"/>
      <c r="AE88" s="8"/>
      <c r="AF88" s="8"/>
      <c r="AG88" s="8"/>
      <c r="AH88" s="8"/>
      <c r="AI88" s="8"/>
      <c r="AJ88" s="8"/>
      <c r="AK88" s="8"/>
    </row>
    <row r="89" spans="18:37" s="2" customFormat="1" x14ac:dyDescent="0.2">
      <c r="R89" s="10"/>
      <c r="S89" s="8"/>
      <c r="T89" s="8"/>
      <c r="U89" s="8"/>
      <c r="V89" s="8"/>
      <c r="W89" s="8"/>
      <c r="X89" s="8"/>
      <c r="Y89" s="8"/>
      <c r="Z89" s="8"/>
      <c r="AA89" s="8"/>
      <c r="AB89" s="8"/>
      <c r="AC89" s="8"/>
      <c r="AD89" s="8"/>
      <c r="AE89" s="8"/>
      <c r="AF89" s="8"/>
      <c r="AG89" s="8"/>
      <c r="AH89" s="8"/>
      <c r="AI89" s="8"/>
      <c r="AJ89" s="8"/>
      <c r="AK89" s="8"/>
    </row>
    <row r="90" spans="18:37" s="2" customFormat="1" x14ac:dyDescent="0.2">
      <c r="R90" s="10"/>
      <c r="S90" s="8"/>
      <c r="T90" s="8"/>
      <c r="U90" s="8"/>
      <c r="V90" s="8"/>
      <c r="W90" s="8"/>
      <c r="X90" s="8"/>
      <c r="Y90" s="8"/>
      <c r="Z90" s="8"/>
      <c r="AA90" s="8"/>
      <c r="AB90" s="8"/>
      <c r="AC90" s="8"/>
      <c r="AD90" s="8"/>
      <c r="AE90" s="8"/>
      <c r="AF90" s="8"/>
      <c r="AG90" s="8"/>
      <c r="AH90" s="8"/>
      <c r="AI90" s="8"/>
      <c r="AJ90" s="8"/>
      <c r="AK90" s="8"/>
    </row>
    <row r="91" spans="18:37" s="2" customFormat="1" x14ac:dyDescent="0.2">
      <c r="R91" s="10"/>
      <c r="S91" s="8"/>
      <c r="T91" s="8"/>
      <c r="U91" s="8"/>
      <c r="V91" s="8"/>
      <c r="W91" s="8"/>
      <c r="X91" s="8"/>
      <c r="Y91" s="8"/>
      <c r="Z91" s="8"/>
      <c r="AA91" s="8"/>
      <c r="AB91" s="8"/>
      <c r="AC91" s="8"/>
      <c r="AD91" s="8"/>
      <c r="AE91" s="8"/>
      <c r="AF91" s="8"/>
      <c r="AG91" s="8"/>
      <c r="AH91" s="8"/>
      <c r="AI91" s="8"/>
      <c r="AJ91" s="8"/>
      <c r="AK91" s="8"/>
    </row>
    <row r="92" spans="18:37" s="2" customFormat="1" x14ac:dyDescent="0.2">
      <c r="R92" s="10"/>
      <c r="S92" s="8"/>
      <c r="T92" s="8"/>
      <c r="U92" s="8"/>
      <c r="V92" s="8"/>
      <c r="W92" s="8"/>
      <c r="X92" s="8"/>
      <c r="Y92" s="8"/>
      <c r="Z92" s="8"/>
      <c r="AA92" s="8"/>
      <c r="AB92" s="8"/>
      <c r="AC92" s="8"/>
      <c r="AD92" s="8"/>
      <c r="AE92" s="8"/>
      <c r="AF92" s="8"/>
      <c r="AG92" s="8"/>
      <c r="AH92" s="8"/>
      <c r="AI92" s="8"/>
      <c r="AJ92" s="8"/>
      <c r="AK92" s="8"/>
    </row>
    <row r="93" spans="18:37" s="2" customFormat="1" x14ac:dyDescent="0.2">
      <c r="R93" s="10"/>
      <c r="S93" s="8"/>
      <c r="T93" s="8"/>
      <c r="U93" s="8"/>
      <c r="V93" s="8"/>
      <c r="W93" s="8"/>
      <c r="X93" s="8"/>
      <c r="Y93" s="8"/>
      <c r="Z93" s="8"/>
      <c r="AA93" s="8"/>
      <c r="AB93" s="8"/>
      <c r="AC93" s="8"/>
      <c r="AD93" s="8"/>
      <c r="AE93" s="8"/>
      <c r="AF93" s="8"/>
      <c r="AG93" s="8"/>
      <c r="AH93" s="8"/>
      <c r="AI93" s="8"/>
      <c r="AJ93" s="8"/>
      <c r="AK93" s="8"/>
    </row>
    <row r="94" spans="18:37" s="2" customFormat="1" x14ac:dyDescent="0.2">
      <c r="R94" s="10"/>
      <c r="S94" s="8"/>
      <c r="T94" s="8"/>
      <c r="U94" s="8"/>
      <c r="V94" s="8"/>
      <c r="W94" s="8"/>
      <c r="X94" s="8"/>
      <c r="Y94" s="8"/>
      <c r="Z94" s="8"/>
      <c r="AA94" s="8"/>
      <c r="AB94" s="8"/>
      <c r="AC94" s="8"/>
      <c r="AD94" s="8"/>
      <c r="AE94" s="8"/>
      <c r="AF94" s="8"/>
      <c r="AG94" s="8"/>
      <c r="AH94" s="8"/>
      <c r="AI94" s="8"/>
      <c r="AJ94" s="8"/>
      <c r="AK94" s="8"/>
    </row>
    <row r="95" spans="18:37" s="2" customFormat="1" x14ac:dyDescent="0.2">
      <c r="R95" s="10"/>
      <c r="S95" s="8"/>
      <c r="T95" s="8"/>
      <c r="U95" s="8"/>
      <c r="V95" s="8"/>
      <c r="W95" s="8"/>
      <c r="X95" s="8"/>
      <c r="Y95" s="8"/>
      <c r="Z95" s="8"/>
      <c r="AA95" s="8"/>
      <c r="AB95" s="8"/>
      <c r="AC95" s="8"/>
      <c r="AD95" s="8"/>
      <c r="AE95" s="8"/>
      <c r="AF95" s="8"/>
      <c r="AG95" s="8"/>
      <c r="AH95" s="8"/>
      <c r="AI95" s="8"/>
      <c r="AJ95" s="8"/>
      <c r="AK95" s="8"/>
    </row>
    <row r="96" spans="18:37" s="2" customFormat="1" x14ac:dyDescent="0.2">
      <c r="R96" s="10"/>
      <c r="S96" s="8"/>
      <c r="T96" s="8"/>
      <c r="U96" s="8"/>
      <c r="V96" s="8"/>
      <c r="W96" s="8"/>
      <c r="X96" s="8"/>
      <c r="Y96" s="8"/>
      <c r="Z96" s="8"/>
      <c r="AA96" s="8"/>
      <c r="AB96" s="8"/>
      <c r="AC96" s="8"/>
      <c r="AD96" s="8"/>
      <c r="AE96" s="8"/>
      <c r="AF96" s="8"/>
      <c r="AG96" s="8"/>
      <c r="AH96" s="8"/>
      <c r="AI96" s="8"/>
      <c r="AJ96" s="8"/>
      <c r="AK96" s="8"/>
    </row>
    <row r="97" spans="18:37" s="2" customFormat="1" x14ac:dyDescent="0.2">
      <c r="R97" s="10"/>
      <c r="S97" s="8"/>
      <c r="T97" s="8"/>
      <c r="U97" s="8"/>
      <c r="V97" s="8"/>
      <c r="W97" s="8"/>
      <c r="X97" s="8"/>
      <c r="Y97" s="8"/>
      <c r="Z97" s="8"/>
      <c r="AA97" s="8"/>
      <c r="AB97" s="8"/>
      <c r="AC97" s="8"/>
      <c r="AD97" s="8"/>
      <c r="AE97" s="8"/>
      <c r="AF97" s="8"/>
      <c r="AG97" s="8"/>
      <c r="AH97" s="8"/>
      <c r="AI97" s="8"/>
      <c r="AJ97" s="8"/>
      <c r="AK97" s="8"/>
    </row>
    <row r="98" spans="18:37" s="2" customFormat="1" x14ac:dyDescent="0.2">
      <c r="R98" s="10"/>
      <c r="S98" s="8"/>
      <c r="T98" s="8"/>
      <c r="U98" s="8"/>
      <c r="V98" s="8"/>
      <c r="W98" s="8"/>
      <c r="X98" s="8"/>
      <c r="Y98" s="8"/>
      <c r="Z98" s="8"/>
      <c r="AA98" s="8"/>
      <c r="AB98" s="8"/>
      <c r="AC98" s="8"/>
      <c r="AD98" s="8"/>
      <c r="AE98" s="8"/>
      <c r="AF98" s="8"/>
      <c r="AG98" s="8"/>
      <c r="AH98" s="8"/>
      <c r="AI98" s="8"/>
      <c r="AJ98" s="8"/>
      <c r="AK98" s="8"/>
    </row>
    <row r="99" spans="18:37" s="2" customFormat="1" x14ac:dyDescent="0.2">
      <c r="R99" s="10"/>
      <c r="S99" s="8"/>
      <c r="T99" s="8"/>
      <c r="U99" s="8"/>
      <c r="V99" s="8"/>
      <c r="W99" s="8"/>
      <c r="X99" s="8"/>
      <c r="Y99" s="8"/>
      <c r="Z99" s="8"/>
      <c r="AA99" s="8"/>
      <c r="AB99" s="8"/>
      <c r="AC99" s="8"/>
      <c r="AD99" s="8"/>
      <c r="AE99" s="8"/>
      <c r="AF99" s="8"/>
      <c r="AG99" s="8"/>
      <c r="AH99" s="8"/>
      <c r="AI99" s="8"/>
      <c r="AJ99" s="8"/>
      <c r="AK99" s="8"/>
    </row>
    <row r="100" spans="18:37" s="2" customFormat="1" x14ac:dyDescent="0.2">
      <c r="R100" s="10"/>
      <c r="S100" s="8"/>
      <c r="T100" s="8"/>
      <c r="U100" s="8"/>
      <c r="V100" s="8"/>
      <c r="W100" s="8"/>
      <c r="X100" s="8"/>
      <c r="Y100" s="8"/>
      <c r="Z100" s="8"/>
      <c r="AA100" s="8"/>
      <c r="AB100" s="8"/>
      <c r="AC100" s="8"/>
      <c r="AD100" s="8"/>
      <c r="AE100" s="8"/>
      <c r="AF100" s="8"/>
      <c r="AG100" s="8"/>
      <c r="AH100" s="8"/>
      <c r="AI100" s="8"/>
      <c r="AJ100" s="8"/>
      <c r="AK100" s="8"/>
    </row>
    <row r="101" spans="18:37" s="2" customFormat="1" x14ac:dyDescent="0.2">
      <c r="R101" s="10"/>
      <c r="S101" s="8"/>
      <c r="T101" s="8"/>
      <c r="U101" s="8"/>
      <c r="V101" s="8"/>
      <c r="W101" s="8"/>
      <c r="X101" s="8"/>
      <c r="Y101" s="8"/>
      <c r="Z101" s="8"/>
      <c r="AA101" s="8"/>
      <c r="AB101" s="8"/>
      <c r="AC101" s="8"/>
      <c r="AD101" s="8"/>
      <c r="AE101" s="8"/>
      <c r="AF101" s="8"/>
      <c r="AG101" s="8"/>
      <c r="AH101" s="8"/>
      <c r="AI101" s="8"/>
      <c r="AJ101" s="8"/>
      <c r="AK101" s="8"/>
    </row>
    <row r="102" spans="18:37" s="2" customFormat="1" x14ac:dyDescent="0.2">
      <c r="R102" s="10"/>
      <c r="S102" s="8"/>
      <c r="T102" s="8"/>
      <c r="U102" s="8"/>
      <c r="V102" s="8"/>
      <c r="W102" s="8"/>
      <c r="X102" s="8"/>
      <c r="Y102" s="8"/>
      <c r="Z102" s="8"/>
      <c r="AA102" s="8"/>
      <c r="AB102" s="8"/>
      <c r="AC102" s="8"/>
      <c r="AD102" s="8"/>
      <c r="AE102" s="8"/>
      <c r="AF102" s="8"/>
      <c r="AG102" s="8"/>
      <c r="AH102" s="8"/>
      <c r="AI102" s="8"/>
      <c r="AJ102" s="8"/>
      <c r="AK102" s="8"/>
    </row>
    <row r="103" spans="18:37" s="2" customFormat="1" x14ac:dyDescent="0.2">
      <c r="R103" s="10"/>
      <c r="S103" s="8"/>
      <c r="T103" s="8"/>
      <c r="U103" s="8"/>
      <c r="V103" s="8"/>
      <c r="W103" s="8"/>
      <c r="X103" s="8"/>
      <c r="Y103" s="8"/>
      <c r="Z103" s="8"/>
      <c r="AA103" s="8"/>
      <c r="AB103" s="8"/>
      <c r="AC103" s="8"/>
      <c r="AD103" s="8"/>
      <c r="AE103" s="8"/>
      <c r="AF103" s="8"/>
      <c r="AG103" s="8"/>
      <c r="AH103" s="8"/>
      <c r="AI103" s="8"/>
      <c r="AJ103" s="8"/>
      <c r="AK103" s="8"/>
    </row>
    <row r="104" spans="18:37" s="2" customFormat="1" x14ac:dyDescent="0.2">
      <c r="R104" s="10"/>
      <c r="S104" s="8"/>
      <c r="T104" s="8"/>
      <c r="U104" s="8"/>
      <c r="V104" s="8"/>
      <c r="W104" s="8"/>
      <c r="X104" s="8"/>
      <c r="Y104" s="8"/>
      <c r="Z104" s="8"/>
      <c r="AA104" s="8"/>
      <c r="AB104" s="8"/>
      <c r="AC104" s="8"/>
      <c r="AD104" s="8"/>
      <c r="AE104" s="8"/>
      <c r="AF104" s="8"/>
      <c r="AG104" s="8"/>
      <c r="AH104" s="8"/>
      <c r="AI104" s="8"/>
      <c r="AJ104" s="8"/>
      <c r="AK104" s="8"/>
    </row>
    <row r="105" spans="18:37" s="2" customFormat="1" x14ac:dyDescent="0.2">
      <c r="R105" s="10"/>
      <c r="S105" s="8"/>
      <c r="T105" s="8"/>
      <c r="U105" s="8"/>
      <c r="V105" s="8"/>
      <c r="W105" s="8"/>
      <c r="X105" s="8"/>
      <c r="Y105" s="8"/>
      <c r="Z105" s="8"/>
      <c r="AA105" s="8"/>
      <c r="AB105" s="8"/>
      <c r="AC105" s="8"/>
      <c r="AD105" s="8"/>
      <c r="AE105" s="8"/>
      <c r="AF105" s="8"/>
      <c r="AG105" s="8"/>
      <c r="AH105" s="8"/>
      <c r="AI105" s="8"/>
      <c r="AJ105" s="8"/>
      <c r="AK105" s="8"/>
    </row>
    <row r="106" spans="18:37" s="2" customFormat="1" x14ac:dyDescent="0.2">
      <c r="R106" s="10"/>
      <c r="S106" s="8"/>
      <c r="T106" s="8"/>
      <c r="U106" s="8"/>
      <c r="V106" s="8"/>
      <c r="W106" s="8"/>
      <c r="X106" s="8"/>
      <c r="Y106" s="8"/>
      <c r="Z106" s="8"/>
      <c r="AA106" s="8"/>
      <c r="AB106" s="8"/>
      <c r="AC106" s="8"/>
      <c r="AD106" s="8"/>
      <c r="AE106" s="8"/>
      <c r="AF106" s="8"/>
      <c r="AG106" s="8"/>
      <c r="AH106" s="8"/>
      <c r="AI106" s="8"/>
      <c r="AJ106" s="8"/>
      <c r="AK106" s="8"/>
    </row>
    <row r="107" spans="18:37" s="2" customFormat="1" x14ac:dyDescent="0.2">
      <c r="R107" s="10"/>
      <c r="S107" s="8"/>
      <c r="T107" s="8"/>
      <c r="U107" s="8"/>
      <c r="V107" s="8"/>
      <c r="W107" s="8"/>
      <c r="X107" s="8"/>
      <c r="Y107" s="8"/>
      <c r="Z107" s="8"/>
      <c r="AA107" s="8"/>
      <c r="AB107" s="8"/>
      <c r="AC107" s="8"/>
      <c r="AD107" s="8"/>
      <c r="AE107" s="8"/>
      <c r="AF107" s="8"/>
      <c r="AG107" s="8"/>
      <c r="AH107" s="8"/>
      <c r="AI107" s="8"/>
      <c r="AJ107" s="8"/>
      <c r="AK107" s="8"/>
    </row>
    <row r="108" spans="18:37" s="2" customFormat="1" x14ac:dyDescent="0.2">
      <c r="R108" s="10"/>
      <c r="S108" s="8"/>
      <c r="T108" s="8"/>
      <c r="U108" s="8"/>
      <c r="V108" s="8"/>
      <c r="W108" s="8"/>
      <c r="X108" s="8"/>
      <c r="Y108" s="8"/>
      <c r="Z108" s="8"/>
      <c r="AA108" s="8"/>
      <c r="AB108" s="8"/>
      <c r="AC108" s="8"/>
      <c r="AD108" s="8"/>
      <c r="AE108" s="8"/>
      <c r="AF108" s="8"/>
      <c r="AG108" s="8"/>
      <c r="AH108" s="8"/>
      <c r="AI108" s="8"/>
      <c r="AJ108" s="8"/>
      <c r="AK108" s="8"/>
    </row>
    <row r="109" spans="18:37" s="2" customFormat="1" x14ac:dyDescent="0.2">
      <c r="R109" s="10"/>
      <c r="S109" s="8"/>
      <c r="T109" s="8"/>
      <c r="U109" s="8"/>
      <c r="V109" s="8"/>
      <c r="W109" s="8"/>
      <c r="X109" s="8"/>
      <c r="Y109" s="8"/>
      <c r="Z109" s="8"/>
      <c r="AA109" s="8"/>
      <c r="AB109" s="8"/>
      <c r="AC109" s="8"/>
      <c r="AD109" s="8"/>
      <c r="AE109" s="8"/>
      <c r="AF109" s="8"/>
      <c r="AG109" s="8"/>
      <c r="AH109" s="8"/>
      <c r="AI109" s="8"/>
      <c r="AJ109" s="8"/>
      <c r="AK109" s="8"/>
    </row>
    <row r="110" spans="18:37" s="2" customFormat="1" x14ac:dyDescent="0.2">
      <c r="R110" s="10"/>
      <c r="S110" s="8"/>
      <c r="T110" s="8"/>
      <c r="U110" s="8"/>
      <c r="V110" s="8"/>
      <c r="W110" s="8"/>
      <c r="X110" s="8"/>
      <c r="Y110" s="8"/>
      <c r="Z110" s="8"/>
      <c r="AA110" s="8"/>
      <c r="AB110" s="8"/>
      <c r="AC110" s="8"/>
      <c r="AD110" s="8"/>
      <c r="AE110" s="8"/>
      <c r="AF110" s="8"/>
      <c r="AG110" s="8"/>
      <c r="AH110" s="8"/>
      <c r="AI110" s="8"/>
      <c r="AJ110" s="8"/>
      <c r="AK110" s="8"/>
    </row>
    <row r="111" spans="18:37" s="2" customFormat="1" x14ac:dyDescent="0.2">
      <c r="R111" s="10"/>
      <c r="S111" s="8"/>
      <c r="T111" s="8"/>
      <c r="U111" s="8"/>
      <c r="V111" s="8"/>
      <c r="W111" s="8"/>
      <c r="X111" s="8"/>
      <c r="Y111" s="8"/>
      <c r="Z111" s="8"/>
      <c r="AA111" s="8"/>
      <c r="AB111" s="8"/>
      <c r="AC111" s="8"/>
      <c r="AD111" s="8"/>
      <c r="AE111" s="8"/>
      <c r="AF111" s="8"/>
      <c r="AG111" s="8"/>
      <c r="AH111" s="8"/>
      <c r="AI111" s="8"/>
      <c r="AJ111" s="8"/>
      <c r="AK111" s="8"/>
    </row>
    <row r="112" spans="18:37" s="2" customFormat="1" x14ac:dyDescent="0.2">
      <c r="R112" s="10"/>
      <c r="S112" s="8"/>
      <c r="T112" s="8"/>
      <c r="U112" s="8"/>
      <c r="V112" s="8"/>
      <c r="W112" s="8"/>
      <c r="X112" s="8"/>
      <c r="Y112" s="8"/>
      <c r="Z112" s="8"/>
      <c r="AA112" s="8"/>
      <c r="AB112" s="8"/>
      <c r="AC112" s="8"/>
      <c r="AD112" s="8"/>
      <c r="AE112" s="8"/>
      <c r="AF112" s="8"/>
      <c r="AG112" s="8"/>
      <c r="AH112" s="8"/>
      <c r="AI112" s="8"/>
      <c r="AJ112" s="8"/>
      <c r="AK112" s="8"/>
    </row>
    <row r="113" spans="18:37" s="2" customFormat="1" x14ac:dyDescent="0.2">
      <c r="R113" s="10"/>
      <c r="S113" s="8"/>
      <c r="T113" s="8"/>
      <c r="U113" s="8"/>
      <c r="V113" s="8"/>
      <c r="W113" s="8"/>
      <c r="X113" s="8"/>
      <c r="Y113" s="8"/>
      <c r="Z113" s="8"/>
      <c r="AA113" s="8"/>
      <c r="AB113" s="8"/>
      <c r="AC113" s="8"/>
      <c r="AD113" s="8"/>
      <c r="AE113" s="8"/>
      <c r="AF113" s="8"/>
      <c r="AG113" s="8"/>
      <c r="AH113" s="8"/>
      <c r="AI113" s="8"/>
      <c r="AJ113" s="8"/>
      <c r="AK113" s="8"/>
    </row>
    <row r="114" spans="18:37" s="2" customFormat="1" x14ac:dyDescent="0.2">
      <c r="R114" s="10"/>
      <c r="S114" s="8"/>
      <c r="T114" s="8"/>
      <c r="U114" s="8"/>
      <c r="V114" s="8"/>
      <c r="W114" s="8"/>
      <c r="X114" s="8"/>
      <c r="Y114" s="8"/>
      <c r="Z114" s="8"/>
      <c r="AA114" s="8"/>
      <c r="AB114" s="8"/>
      <c r="AC114" s="8"/>
      <c r="AD114" s="8"/>
      <c r="AE114" s="8"/>
      <c r="AF114" s="8"/>
      <c r="AG114" s="8"/>
      <c r="AH114" s="8"/>
      <c r="AI114" s="8"/>
      <c r="AJ114" s="8"/>
      <c r="AK114" s="8"/>
    </row>
    <row r="115" spans="18:37" s="2" customFormat="1" x14ac:dyDescent="0.2">
      <c r="R115" s="10"/>
      <c r="S115" s="8"/>
      <c r="T115" s="8"/>
      <c r="U115" s="8"/>
      <c r="V115" s="8"/>
      <c r="W115" s="8"/>
      <c r="X115" s="8"/>
      <c r="Y115" s="8"/>
      <c r="Z115" s="8"/>
      <c r="AA115" s="8"/>
      <c r="AB115" s="8"/>
      <c r="AC115" s="8"/>
      <c r="AD115" s="8"/>
      <c r="AE115" s="8"/>
      <c r="AF115" s="8"/>
      <c r="AG115" s="8"/>
      <c r="AH115" s="8"/>
      <c r="AI115" s="8"/>
      <c r="AJ115" s="8"/>
      <c r="AK115" s="8"/>
    </row>
    <row r="116" spans="18:37" s="2" customFormat="1" x14ac:dyDescent="0.2">
      <c r="R116" s="10"/>
      <c r="S116" s="8"/>
      <c r="T116" s="8"/>
      <c r="U116" s="8"/>
      <c r="V116" s="8"/>
      <c r="W116" s="8"/>
      <c r="X116" s="8"/>
      <c r="Y116" s="8"/>
      <c r="Z116" s="8"/>
      <c r="AA116" s="8"/>
      <c r="AB116" s="8"/>
      <c r="AC116" s="8"/>
      <c r="AD116" s="8"/>
      <c r="AE116" s="8"/>
      <c r="AF116" s="8"/>
      <c r="AG116" s="8"/>
      <c r="AH116" s="8"/>
      <c r="AI116" s="8"/>
      <c r="AJ116" s="8"/>
      <c r="AK116" s="8"/>
    </row>
    <row r="117" spans="18:37" s="2" customFormat="1" x14ac:dyDescent="0.2">
      <c r="R117" s="10"/>
      <c r="S117" s="8"/>
      <c r="T117" s="8"/>
      <c r="U117" s="8"/>
      <c r="V117" s="8"/>
      <c r="W117" s="8"/>
      <c r="X117" s="8"/>
      <c r="Y117" s="8"/>
      <c r="Z117" s="8"/>
      <c r="AA117" s="8"/>
      <c r="AB117" s="8"/>
      <c r="AC117" s="8"/>
      <c r="AD117" s="8"/>
      <c r="AE117" s="8"/>
      <c r="AF117" s="8"/>
      <c r="AG117" s="8"/>
      <c r="AH117" s="8"/>
      <c r="AI117" s="8"/>
      <c r="AJ117" s="8"/>
      <c r="AK117" s="8"/>
    </row>
    <row r="118" spans="18:37" s="2" customFormat="1" x14ac:dyDescent="0.2">
      <c r="R118" s="10"/>
      <c r="S118" s="8"/>
      <c r="T118" s="8"/>
      <c r="U118" s="8"/>
      <c r="V118" s="8"/>
      <c r="W118" s="8"/>
      <c r="X118" s="8"/>
      <c r="Y118" s="8"/>
      <c r="Z118" s="8"/>
      <c r="AA118" s="8"/>
      <c r="AB118" s="8"/>
      <c r="AC118" s="8"/>
      <c r="AD118" s="8"/>
      <c r="AE118" s="8"/>
      <c r="AF118" s="8"/>
      <c r="AG118" s="8"/>
      <c r="AH118" s="8"/>
      <c r="AI118" s="8"/>
      <c r="AJ118" s="8"/>
      <c r="AK118" s="8"/>
    </row>
    <row r="119" spans="18:37" s="2" customFormat="1" x14ac:dyDescent="0.2">
      <c r="R119" s="10"/>
      <c r="S119" s="8"/>
      <c r="T119" s="8"/>
      <c r="U119" s="8"/>
      <c r="V119" s="8"/>
      <c r="W119" s="8"/>
      <c r="X119" s="8"/>
      <c r="Y119" s="8"/>
      <c r="Z119" s="8"/>
      <c r="AA119" s="8"/>
      <c r="AB119" s="8"/>
      <c r="AC119" s="8"/>
      <c r="AD119" s="8"/>
      <c r="AE119" s="8"/>
      <c r="AF119" s="8"/>
      <c r="AG119" s="8"/>
      <c r="AH119" s="8"/>
      <c r="AI119" s="8"/>
      <c r="AJ119" s="8"/>
      <c r="AK119" s="8"/>
    </row>
    <row r="120" spans="18:37" s="2" customFormat="1" x14ac:dyDescent="0.2">
      <c r="R120" s="10"/>
      <c r="S120" s="8"/>
      <c r="T120" s="8"/>
      <c r="U120" s="8"/>
      <c r="V120" s="8"/>
      <c r="W120" s="8"/>
      <c r="X120" s="8"/>
      <c r="Y120" s="8"/>
      <c r="Z120" s="8"/>
      <c r="AA120" s="8"/>
      <c r="AB120" s="8"/>
      <c r="AC120" s="8"/>
      <c r="AD120" s="8"/>
      <c r="AE120" s="8"/>
      <c r="AF120" s="8"/>
      <c r="AG120" s="8"/>
      <c r="AH120" s="8"/>
      <c r="AI120" s="8"/>
      <c r="AJ120" s="8"/>
      <c r="AK120" s="8"/>
    </row>
    <row r="121" spans="18:37" s="2" customFormat="1" x14ac:dyDescent="0.2">
      <c r="R121" s="10"/>
      <c r="S121" s="8"/>
      <c r="T121" s="8"/>
      <c r="U121" s="8"/>
      <c r="V121" s="8"/>
      <c r="W121" s="8"/>
      <c r="X121" s="8"/>
      <c r="Y121" s="8"/>
      <c r="Z121" s="8"/>
      <c r="AA121" s="8"/>
      <c r="AB121" s="8"/>
      <c r="AC121" s="8"/>
      <c r="AD121" s="8"/>
      <c r="AE121" s="8"/>
      <c r="AF121" s="8"/>
      <c r="AG121" s="8"/>
      <c r="AH121" s="8"/>
      <c r="AI121" s="8"/>
      <c r="AJ121" s="8"/>
      <c r="AK121" s="8"/>
    </row>
    <row r="122" spans="18:37" s="2" customFormat="1" x14ac:dyDescent="0.2">
      <c r="R122" s="10"/>
      <c r="S122" s="8"/>
      <c r="T122" s="8"/>
      <c r="U122" s="8"/>
      <c r="V122" s="8"/>
      <c r="W122" s="8"/>
      <c r="X122" s="8"/>
      <c r="Y122" s="8"/>
      <c r="Z122" s="8"/>
      <c r="AA122" s="8"/>
      <c r="AB122" s="8"/>
      <c r="AC122" s="8"/>
      <c r="AD122" s="8"/>
      <c r="AE122" s="8"/>
      <c r="AF122" s="8"/>
      <c r="AG122" s="8"/>
      <c r="AH122" s="8"/>
      <c r="AI122" s="8"/>
      <c r="AJ122" s="8"/>
      <c r="AK122" s="8"/>
    </row>
    <row r="123" spans="18:37" s="2" customFormat="1" x14ac:dyDescent="0.2">
      <c r="R123" s="10"/>
      <c r="S123" s="8"/>
      <c r="T123" s="8"/>
      <c r="U123" s="8"/>
      <c r="V123" s="8"/>
      <c r="W123" s="8"/>
      <c r="X123" s="8"/>
      <c r="Y123" s="8"/>
      <c r="Z123" s="8"/>
      <c r="AA123" s="8"/>
      <c r="AB123" s="8"/>
      <c r="AC123" s="8"/>
      <c r="AD123" s="8"/>
      <c r="AE123" s="8"/>
      <c r="AF123" s="8"/>
      <c r="AG123" s="8"/>
      <c r="AH123" s="8"/>
      <c r="AI123" s="8"/>
      <c r="AJ123" s="8"/>
      <c r="AK123" s="8"/>
    </row>
    <row r="124" spans="18:37" s="2" customFormat="1" x14ac:dyDescent="0.2">
      <c r="R124" s="10"/>
      <c r="S124" s="8"/>
      <c r="T124" s="8"/>
      <c r="U124" s="8"/>
      <c r="V124" s="8"/>
      <c r="W124" s="8"/>
      <c r="X124" s="8"/>
      <c r="Y124" s="8"/>
      <c r="Z124" s="8"/>
      <c r="AA124" s="8"/>
      <c r="AB124" s="8"/>
      <c r="AC124" s="8"/>
      <c r="AD124" s="8"/>
      <c r="AE124" s="8"/>
      <c r="AF124" s="8"/>
      <c r="AG124" s="8"/>
      <c r="AH124" s="8"/>
      <c r="AI124" s="8"/>
      <c r="AJ124" s="8"/>
      <c r="AK124" s="8"/>
    </row>
    <row r="125" spans="18:37" s="2" customFormat="1" x14ac:dyDescent="0.2">
      <c r="R125" s="10"/>
      <c r="S125" s="8"/>
      <c r="T125" s="8"/>
      <c r="U125" s="8"/>
      <c r="V125" s="8"/>
      <c r="W125" s="8"/>
      <c r="X125" s="8"/>
      <c r="Y125" s="8"/>
      <c r="Z125" s="8"/>
      <c r="AA125" s="8"/>
      <c r="AB125" s="8"/>
      <c r="AC125" s="8"/>
      <c r="AD125" s="8"/>
      <c r="AE125" s="8"/>
      <c r="AF125" s="8"/>
      <c r="AG125" s="8"/>
      <c r="AH125" s="8"/>
      <c r="AI125" s="8"/>
      <c r="AJ125" s="8"/>
      <c r="AK125" s="8"/>
    </row>
    <row r="126" spans="18:37" s="2" customFormat="1" x14ac:dyDescent="0.2">
      <c r="R126" s="10"/>
      <c r="S126" s="8"/>
      <c r="T126" s="8"/>
      <c r="U126" s="8"/>
      <c r="V126" s="8"/>
      <c r="W126" s="8"/>
      <c r="X126" s="8"/>
      <c r="Y126" s="8"/>
      <c r="Z126" s="8"/>
      <c r="AA126" s="8"/>
      <c r="AB126" s="8"/>
      <c r="AC126" s="8"/>
      <c r="AD126" s="8"/>
      <c r="AE126" s="8"/>
      <c r="AF126" s="8"/>
      <c r="AG126" s="8"/>
      <c r="AH126" s="8"/>
      <c r="AI126" s="8"/>
      <c r="AJ126" s="8"/>
      <c r="AK126" s="8"/>
    </row>
    <row r="127" spans="18:37" s="2" customFormat="1" x14ac:dyDescent="0.2">
      <c r="R127" s="10"/>
      <c r="S127" s="8"/>
      <c r="T127" s="8"/>
      <c r="U127" s="8"/>
      <c r="V127" s="8"/>
      <c r="W127" s="8"/>
      <c r="X127" s="8"/>
      <c r="Y127" s="8"/>
      <c r="Z127" s="8"/>
      <c r="AA127" s="8"/>
      <c r="AB127" s="8"/>
      <c r="AC127" s="8"/>
      <c r="AD127" s="8"/>
      <c r="AE127" s="8"/>
      <c r="AF127" s="8"/>
      <c r="AG127" s="8"/>
      <c r="AH127" s="8"/>
      <c r="AI127" s="8"/>
      <c r="AJ127" s="8"/>
      <c r="AK127" s="8"/>
    </row>
    <row r="128" spans="18:37" s="2" customFormat="1" x14ac:dyDescent="0.2">
      <c r="R128" s="10"/>
      <c r="S128" s="8"/>
      <c r="T128" s="8"/>
      <c r="U128" s="8"/>
      <c r="V128" s="8"/>
      <c r="W128" s="8"/>
      <c r="X128" s="8"/>
      <c r="Y128" s="8"/>
      <c r="Z128" s="8"/>
      <c r="AA128" s="8"/>
      <c r="AB128" s="8"/>
      <c r="AC128" s="8"/>
      <c r="AD128" s="8"/>
      <c r="AE128" s="8"/>
      <c r="AF128" s="8"/>
      <c r="AG128" s="8"/>
      <c r="AH128" s="8"/>
      <c r="AI128" s="8"/>
      <c r="AJ128" s="8"/>
      <c r="AK128" s="8"/>
    </row>
    <row r="129" spans="1:37" s="2" customFormat="1" x14ac:dyDescent="0.2">
      <c r="R129" s="10"/>
      <c r="S129" s="8"/>
      <c r="T129" s="8"/>
      <c r="U129" s="8"/>
      <c r="V129" s="8"/>
      <c r="W129" s="8"/>
      <c r="X129" s="8"/>
      <c r="Y129" s="8"/>
      <c r="Z129" s="8"/>
      <c r="AA129" s="8"/>
      <c r="AB129" s="8"/>
      <c r="AC129" s="8"/>
      <c r="AD129" s="8"/>
      <c r="AE129" s="8"/>
      <c r="AF129" s="8"/>
      <c r="AG129" s="8"/>
      <c r="AH129" s="8"/>
      <c r="AI129" s="8"/>
      <c r="AJ129" s="8"/>
      <c r="AK129" s="8"/>
    </row>
    <row r="130" spans="1:37" s="2" customFormat="1" x14ac:dyDescent="0.2">
      <c r="R130" s="10"/>
      <c r="S130" s="8"/>
      <c r="T130" s="8"/>
      <c r="U130" s="8"/>
      <c r="V130" s="8"/>
      <c r="W130" s="8"/>
      <c r="X130" s="8"/>
      <c r="Y130" s="8"/>
      <c r="Z130" s="8"/>
      <c r="AA130" s="8"/>
      <c r="AB130" s="8"/>
      <c r="AC130" s="8"/>
      <c r="AD130" s="8"/>
      <c r="AE130" s="8"/>
      <c r="AF130" s="8"/>
      <c r="AG130" s="8"/>
      <c r="AH130" s="8"/>
      <c r="AI130" s="8"/>
      <c r="AJ130" s="8"/>
      <c r="AK130" s="8"/>
    </row>
    <row r="131" spans="1:37" s="2" customFormat="1" x14ac:dyDescent="0.2">
      <c r="R131" s="10"/>
      <c r="S131" s="8"/>
      <c r="T131" s="8"/>
      <c r="U131" s="8"/>
      <c r="V131" s="8"/>
      <c r="W131" s="8"/>
      <c r="X131" s="8"/>
      <c r="Y131" s="8"/>
      <c r="Z131" s="8"/>
      <c r="AA131" s="8"/>
      <c r="AB131" s="8"/>
      <c r="AC131" s="8"/>
      <c r="AD131" s="8"/>
      <c r="AE131" s="8"/>
      <c r="AF131" s="8"/>
      <c r="AG131" s="8"/>
      <c r="AH131" s="8"/>
      <c r="AI131" s="8"/>
      <c r="AJ131" s="8"/>
      <c r="AK131" s="8"/>
    </row>
    <row r="132" spans="1:37" s="2" customFormat="1" x14ac:dyDescent="0.2">
      <c r="R132" s="10"/>
      <c r="S132" s="8"/>
      <c r="T132" s="8"/>
      <c r="U132" s="8"/>
      <c r="V132" s="8"/>
      <c r="W132" s="8"/>
      <c r="X132" s="8"/>
      <c r="Y132" s="8"/>
      <c r="Z132" s="8"/>
      <c r="AA132" s="8"/>
      <c r="AB132" s="8"/>
      <c r="AC132" s="8"/>
      <c r="AD132" s="8"/>
      <c r="AE132" s="8"/>
      <c r="AF132" s="8"/>
      <c r="AG132" s="8"/>
      <c r="AH132" s="8"/>
      <c r="AI132" s="8"/>
      <c r="AJ132" s="8"/>
      <c r="AK132" s="8"/>
    </row>
    <row r="133" spans="1:37" s="2" customFormat="1" x14ac:dyDescent="0.2">
      <c r="R133" s="10"/>
      <c r="S133" s="8"/>
      <c r="T133" s="8"/>
      <c r="U133" s="8"/>
      <c r="V133" s="8"/>
      <c r="W133" s="8"/>
      <c r="X133" s="8"/>
      <c r="Y133" s="8"/>
      <c r="Z133" s="8"/>
      <c r="AA133" s="8"/>
      <c r="AB133" s="8"/>
      <c r="AC133" s="8"/>
      <c r="AD133" s="8"/>
      <c r="AE133" s="8"/>
      <c r="AF133" s="8"/>
      <c r="AG133" s="8"/>
      <c r="AH133" s="8"/>
      <c r="AI133" s="8"/>
      <c r="AJ133" s="8"/>
      <c r="AK133" s="8"/>
    </row>
    <row r="134" spans="1:37" s="2" customFormat="1" ht="15" x14ac:dyDescent="0.2">
      <c r="A134" s="7" t="s">
        <v>407</v>
      </c>
      <c r="R134" s="10"/>
      <c r="S134" s="8"/>
      <c r="T134" s="8"/>
      <c r="U134" s="8"/>
      <c r="V134" s="8"/>
      <c r="W134" s="8"/>
      <c r="X134" s="8"/>
      <c r="Y134" s="8"/>
      <c r="Z134" s="8"/>
      <c r="AA134" s="8"/>
      <c r="AB134" s="8"/>
      <c r="AC134" s="8"/>
      <c r="AD134" s="8"/>
      <c r="AE134" s="8"/>
      <c r="AF134" s="8"/>
      <c r="AG134" s="8"/>
      <c r="AH134" s="8"/>
      <c r="AI134" s="8"/>
      <c r="AJ134" s="8"/>
      <c r="AK134" s="8"/>
    </row>
    <row r="135" spans="1:37" s="2" customFormat="1" x14ac:dyDescent="0.2">
      <c r="A135" s="3" t="s">
        <v>408</v>
      </c>
      <c r="R135" s="10"/>
      <c r="S135" s="8"/>
      <c r="T135" s="8"/>
      <c r="U135" s="8"/>
      <c r="V135" s="8"/>
      <c r="W135" s="8"/>
      <c r="X135" s="8"/>
      <c r="Y135" s="8"/>
      <c r="Z135" s="8"/>
      <c r="AA135" s="8"/>
      <c r="AB135" s="8"/>
      <c r="AC135" s="8"/>
      <c r="AD135" s="8"/>
      <c r="AE135" s="8"/>
      <c r="AF135" s="8"/>
      <c r="AG135" s="8"/>
      <c r="AH135" s="8"/>
      <c r="AI135" s="8"/>
      <c r="AJ135" s="8"/>
      <c r="AK135" s="8"/>
    </row>
    <row r="136" spans="1:37" s="2" customFormat="1" x14ac:dyDescent="0.2">
      <c r="R136" s="10"/>
      <c r="S136" s="8"/>
      <c r="T136" s="8"/>
      <c r="U136" s="8"/>
      <c r="V136" s="8"/>
      <c r="W136" s="8"/>
      <c r="X136" s="8"/>
      <c r="Y136" s="8"/>
      <c r="Z136" s="8"/>
      <c r="AA136" s="8"/>
      <c r="AB136" s="8"/>
      <c r="AC136" s="8"/>
      <c r="AD136" s="8"/>
      <c r="AE136" s="8"/>
      <c r="AF136" s="8"/>
      <c r="AG136" s="8"/>
      <c r="AH136" s="8"/>
      <c r="AI136" s="8"/>
      <c r="AJ136" s="8"/>
      <c r="AK136" s="8"/>
    </row>
    <row r="137" spans="1:37" s="2" customFormat="1" ht="15" x14ac:dyDescent="0.2">
      <c r="A137" s="7" t="s">
        <v>27</v>
      </c>
      <c r="B137" s="3"/>
      <c r="C137" s="3"/>
      <c r="D137" s="3"/>
      <c r="E137" s="3"/>
      <c r="F137" s="3"/>
      <c r="G137" s="3"/>
      <c r="H137" s="3"/>
      <c r="I137" s="3"/>
      <c r="J137" s="3"/>
      <c r="K137" s="3"/>
      <c r="L137" s="3"/>
      <c r="M137" s="3"/>
      <c r="N137" s="3"/>
      <c r="O137" s="3"/>
      <c r="P137" s="3"/>
      <c r="Q137" s="3"/>
      <c r="R137" s="4"/>
      <c r="S137" s="8"/>
      <c r="T137" s="8"/>
      <c r="U137" s="8"/>
      <c r="V137" s="8"/>
      <c r="W137" s="8"/>
      <c r="X137" s="8"/>
      <c r="Y137" s="8"/>
      <c r="Z137" s="8"/>
      <c r="AA137" s="8"/>
      <c r="AB137" s="8"/>
      <c r="AC137" s="8"/>
      <c r="AD137" s="8"/>
      <c r="AE137" s="8"/>
      <c r="AF137" s="8"/>
      <c r="AG137" s="8"/>
      <c r="AH137" s="8"/>
      <c r="AI137" s="8"/>
      <c r="AJ137" s="8"/>
      <c r="AK137" s="8"/>
    </row>
    <row r="138" spans="1:37" s="2" customFormat="1" x14ac:dyDescent="0.2">
      <c r="B138" s="3"/>
      <c r="C138" s="3"/>
      <c r="D138" s="3"/>
      <c r="E138" s="3"/>
      <c r="F138" s="3"/>
      <c r="G138" s="3"/>
      <c r="H138" s="3"/>
      <c r="I138" s="3"/>
      <c r="J138" s="3"/>
      <c r="K138" s="5"/>
      <c r="L138" s="3"/>
      <c r="M138" s="3"/>
      <c r="N138" s="3"/>
      <c r="O138" s="3"/>
      <c r="P138" s="3"/>
      <c r="Q138" s="3"/>
      <c r="R138" s="4"/>
      <c r="S138" s="8"/>
      <c r="T138" s="8"/>
      <c r="U138" s="8"/>
      <c r="V138" s="8"/>
      <c r="W138" s="8"/>
      <c r="X138" s="8"/>
      <c r="Y138" s="8"/>
      <c r="Z138" s="8"/>
      <c r="AA138" s="8"/>
      <c r="AB138" s="8"/>
      <c r="AC138" s="8"/>
      <c r="AD138" s="8"/>
      <c r="AE138" s="8"/>
      <c r="AF138" s="8"/>
      <c r="AG138" s="8"/>
      <c r="AH138" s="8"/>
      <c r="AI138" s="8"/>
      <c r="AJ138" s="8"/>
      <c r="AK138" s="8"/>
    </row>
    <row r="139" spans="1:37" s="2" customFormat="1" x14ac:dyDescent="0.2">
      <c r="A139" s="21" t="s">
        <v>203</v>
      </c>
      <c r="C139" s="3"/>
      <c r="D139" s="3"/>
      <c r="E139" s="3"/>
      <c r="F139" s="3"/>
      <c r="G139" s="3"/>
      <c r="H139" s="3"/>
      <c r="I139" s="3"/>
      <c r="J139" s="3"/>
      <c r="K139" s="3"/>
      <c r="L139" s="3"/>
      <c r="M139" s="3"/>
      <c r="N139" s="3"/>
      <c r="O139" s="3"/>
      <c r="P139" s="3"/>
      <c r="Q139" s="3"/>
      <c r="R139" s="4"/>
      <c r="S139" s="8"/>
      <c r="T139" s="8"/>
      <c r="U139" s="8"/>
      <c r="V139" s="8"/>
      <c r="W139" s="8"/>
      <c r="X139" s="8"/>
      <c r="Y139" s="290"/>
      <c r="Z139" s="8"/>
      <c r="AA139" s="8"/>
      <c r="AB139" s="8"/>
      <c r="AC139" s="8"/>
      <c r="AD139" s="8"/>
      <c r="AE139" s="8"/>
      <c r="AF139" s="8"/>
      <c r="AG139" s="8"/>
      <c r="AH139" s="8"/>
      <c r="AI139" s="8"/>
      <c r="AJ139" s="8"/>
      <c r="AK139" s="8"/>
    </row>
    <row r="140" spans="1:37" s="2" customFormat="1" x14ac:dyDescent="0.2">
      <c r="A140" s="21"/>
      <c r="C140" s="3"/>
      <c r="D140" s="3"/>
      <c r="E140" s="3"/>
      <c r="F140" s="3"/>
      <c r="G140" s="3"/>
      <c r="H140" s="3"/>
      <c r="I140" s="3"/>
      <c r="J140" s="3"/>
      <c r="K140" s="3"/>
      <c r="L140" s="3"/>
      <c r="M140" s="3"/>
      <c r="N140" s="3"/>
      <c r="O140" s="3"/>
      <c r="P140" s="3"/>
      <c r="Q140" s="3"/>
      <c r="R140" s="4"/>
      <c r="S140" s="8"/>
      <c r="T140" s="8"/>
      <c r="U140" s="8"/>
      <c r="V140" s="8"/>
      <c r="W140" s="8"/>
      <c r="X140" s="8"/>
      <c r="Y140" s="290"/>
      <c r="Z140" s="8"/>
      <c r="AA140" s="8"/>
      <c r="AB140" s="8"/>
      <c r="AC140" s="8"/>
      <c r="AD140" s="8"/>
      <c r="AE140" s="8"/>
      <c r="AF140" s="8"/>
      <c r="AG140" s="8"/>
      <c r="AH140" s="8"/>
      <c r="AI140" s="8"/>
      <c r="AJ140" s="8"/>
      <c r="AK140" s="8"/>
    </row>
    <row r="141" spans="1:37" s="2" customFormat="1" ht="15" x14ac:dyDescent="0.2">
      <c r="A141" s="7" t="s">
        <v>365</v>
      </c>
      <c r="R141" s="10"/>
      <c r="S141" s="8"/>
      <c r="T141" s="8"/>
      <c r="U141" s="8"/>
      <c r="V141" s="8"/>
      <c r="W141" s="8"/>
      <c r="X141" s="8"/>
      <c r="Y141" s="8"/>
      <c r="Z141" s="8"/>
      <c r="AA141" s="8"/>
      <c r="AB141" s="8"/>
      <c r="AC141" s="8"/>
      <c r="AD141" s="8"/>
      <c r="AE141" s="8"/>
      <c r="AF141" s="8"/>
      <c r="AG141" s="8"/>
      <c r="AH141" s="8"/>
      <c r="AI141" s="8"/>
      <c r="AJ141" s="8"/>
      <c r="AK141" s="8"/>
    </row>
    <row r="142" spans="1:37" s="2" customFormat="1" x14ac:dyDescent="0.2">
      <c r="R142" s="10"/>
      <c r="S142" s="8"/>
      <c r="T142" s="8"/>
      <c r="U142" s="8"/>
      <c r="V142" s="8"/>
      <c r="W142" s="8"/>
      <c r="X142" s="8"/>
      <c r="Y142" s="8"/>
      <c r="Z142" s="8"/>
      <c r="AA142" s="8"/>
      <c r="AB142" s="8"/>
      <c r="AC142" s="8"/>
      <c r="AD142" s="8"/>
      <c r="AE142" s="8"/>
      <c r="AF142" s="8"/>
      <c r="AG142" s="8"/>
      <c r="AH142" s="8"/>
      <c r="AI142" s="8"/>
      <c r="AJ142" s="8"/>
      <c r="AK142" s="8"/>
    </row>
    <row r="143" spans="1:37" s="2" customFormat="1" ht="37.5" customHeight="1" x14ac:dyDescent="0.2">
      <c r="A143" s="366" t="s">
        <v>366</v>
      </c>
      <c r="B143" s="355"/>
      <c r="C143" s="355"/>
      <c r="D143" s="355"/>
      <c r="E143" s="355"/>
      <c r="F143" s="355"/>
      <c r="G143" s="355"/>
      <c r="H143" s="355"/>
      <c r="I143" s="355"/>
      <c r="J143" s="355"/>
      <c r="R143" s="10"/>
      <c r="S143" s="8"/>
      <c r="T143" s="8"/>
      <c r="U143" s="8"/>
      <c r="V143" s="8"/>
      <c r="W143" s="8"/>
      <c r="X143" s="8"/>
      <c r="Y143" s="8"/>
      <c r="Z143" s="8"/>
      <c r="AA143" s="8"/>
      <c r="AB143" s="8"/>
      <c r="AC143" s="8"/>
      <c r="AD143" s="8"/>
      <c r="AE143" s="8"/>
      <c r="AF143" s="8"/>
      <c r="AG143" s="8"/>
      <c r="AH143" s="8"/>
      <c r="AI143" s="8"/>
      <c r="AJ143" s="8"/>
      <c r="AK143" s="8"/>
    </row>
    <row r="144" spans="1:37" s="2" customFormat="1" x14ac:dyDescent="0.2">
      <c r="A144" s="364" t="s">
        <v>367</v>
      </c>
      <c r="B144" s="364"/>
      <c r="C144" s="364"/>
      <c r="D144" s="364"/>
      <c r="E144" s="364"/>
      <c r="F144" s="364"/>
      <c r="G144" s="364"/>
      <c r="H144" s="364"/>
      <c r="I144" s="364"/>
      <c r="J144" s="364"/>
      <c r="R144" s="10"/>
      <c r="S144" s="8"/>
      <c r="T144" s="8"/>
      <c r="U144" s="8"/>
      <c r="V144" s="8"/>
      <c r="W144" s="8"/>
      <c r="X144" s="8"/>
      <c r="Y144" s="8"/>
      <c r="Z144" s="8"/>
      <c r="AA144" s="8"/>
      <c r="AB144" s="8"/>
      <c r="AC144" s="8"/>
      <c r="AD144" s="8"/>
      <c r="AE144" s="8"/>
      <c r="AF144" s="8"/>
      <c r="AG144" s="8"/>
      <c r="AH144" s="8"/>
      <c r="AI144" s="8"/>
      <c r="AJ144" s="8"/>
      <c r="AK144" s="8"/>
    </row>
    <row r="145" spans="1:37" s="2" customFormat="1" x14ac:dyDescent="0.2">
      <c r="A145" s="364" t="s">
        <v>368</v>
      </c>
      <c r="B145" s="364"/>
      <c r="C145" s="364"/>
      <c r="D145" s="364"/>
      <c r="E145" s="364"/>
      <c r="F145" s="364"/>
      <c r="G145" s="364"/>
      <c r="H145" s="364"/>
      <c r="I145" s="364"/>
      <c r="J145" s="364"/>
      <c r="R145" s="10"/>
      <c r="S145" s="8"/>
      <c r="T145" s="8"/>
      <c r="U145" s="8"/>
      <c r="V145" s="8"/>
      <c r="W145" s="8"/>
      <c r="X145" s="8"/>
      <c r="Y145" s="8"/>
      <c r="Z145" s="8"/>
      <c r="AA145" s="8"/>
      <c r="AB145" s="8"/>
      <c r="AC145" s="8"/>
      <c r="AD145" s="8"/>
      <c r="AE145" s="8"/>
      <c r="AF145" s="8"/>
      <c r="AG145" s="8"/>
      <c r="AH145" s="8"/>
      <c r="AI145" s="8"/>
      <c r="AJ145" s="8"/>
      <c r="AK145" s="8"/>
    </row>
    <row r="146" spans="1:37" s="2" customFormat="1" x14ac:dyDescent="0.2">
      <c r="A146" s="364" t="s">
        <v>369</v>
      </c>
      <c r="B146" s="364"/>
      <c r="C146" s="364"/>
      <c r="D146" s="364"/>
      <c r="E146" s="364"/>
      <c r="F146" s="364"/>
      <c r="G146" s="364"/>
      <c r="H146" s="364"/>
      <c r="I146" s="364"/>
      <c r="J146" s="364"/>
      <c r="R146" s="10"/>
      <c r="S146" s="8"/>
      <c r="T146" s="8"/>
      <c r="U146" s="8"/>
      <c r="V146" s="8"/>
      <c r="W146" s="8"/>
      <c r="X146" s="8"/>
      <c r="Y146" s="8"/>
      <c r="Z146" s="8"/>
      <c r="AA146" s="8"/>
      <c r="AB146" s="8"/>
      <c r="AC146" s="8"/>
      <c r="AD146" s="8"/>
      <c r="AE146" s="8"/>
      <c r="AF146" s="8"/>
      <c r="AG146" s="8"/>
      <c r="AH146" s="8"/>
      <c r="AI146" s="8"/>
      <c r="AJ146" s="8"/>
      <c r="AK146" s="8"/>
    </row>
    <row r="147" spans="1:37" s="2" customFormat="1" x14ac:dyDescent="0.2">
      <c r="R147" s="10"/>
      <c r="S147" s="8"/>
      <c r="T147" s="8"/>
      <c r="U147" s="8"/>
      <c r="V147" s="8"/>
      <c r="W147" s="8"/>
      <c r="X147" s="8"/>
      <c r="Y147" s="8"/>
      <c r="Z147" s="8"/>
      <c r="AA147" s="8"/>
      <c r="AB147" s="8"/>
      <c r="AC147" s="8"/>
      <c r="AD147" s="8"/>
      <c r="AE147" s="8"/>
      <c r="AF147" s="8"/>
      <c r="AG147" s="8"/>
      <c r="AH147" s="8"/>
      <c r="AI147" s="8"/>
      <c r="AJ147" s="8"/>
      <c r="AK147" s="8"/>
    </row>
    <row r="148" spans="1:37" x14ac:dyDescent="0.2">
      <c r="A148" s="192"/>
      <c r="B148" s="193"/>
      <c r="C148" s="194"/>
      <c r="D148" s="194"/>
      <c r="E148" s="194"/>
      <c r="F148" s="194"/>
      <c r="G148" s="194"/>
      <c r="H148" s="194"/>
      <c r="I148" s="194"/>
      <c r="J148" s="194"/>
      <c r="K148" s="195"/>
    </row>
    <row r="149" spans="1:37" x14ac:dyDescent="0.2">
      <c r="A149" s="193"/>
      <c r="B149" s="193"/>
      <c r="C149" s="194"/>
      <c r="D149" s="194"/>
      <c r="E149" s="194"/>
      <c r="F149" s="194"/>
      <c r="G149" s="194"/>
      <c r="H149" s="194"/>
      <c r="I149" s="194"/>
      <c r="J149" s="194"/>
      <c r="K149" s="195"/>
    </row>
  </sheetData>
  <mergeCells count="7">
    <mergeCell ref="C11:D12"/>
    <mergeCell ref="G11:H12"/>
    <mergeCell ref="A146:J146"/>
    <mergeCell ref="A76:J76"/>
    <mergeCell ref="A143:J143"/>
    <mergeCell ref="A144:J144"/>
    <mergeCell ref="A145:J145"/>
  </mergeCells>
  <phoneticPr fontId="2" type="noConversion"/>
  <pageMargins left="0.75" right="0.75" top="1" bottom="1" header="0.5" footer="0.5"/>
  <pageSetup paperSize="9" scale="61" orientation="portrait" r:id="rId1"/>
  <headerFooter alignWithMargins="0"/>
  <rowBreaks count="1" manualBreakCount="1">
    <brk id="77" max="10"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2"/>
  </sheetPr>
  <dimension ref="A1:S126"/>
  <sheetViews>
    <sheetView workbookViewId="0"/>
  </sheetViews>
  <sheetFormatPr defaultRowHeight="12.75" x14ac:dyDescent="0.2"/>
  <cols>
    <col min="3" max="3" width="14.7109375" customWidth="1"/>
    <col min="4" max="5" width="12.85546875" customWidth="1"/>
    <col min="6" max="6" width="15.42578125" customWidth="1"/>
    <col min="7" max="10" width="12.85546875" customWidth="1"/>
  </cols>
  <sheetData>
    <row r="1" spans="1:14" ht="15" x14ac:dyDescent="0.2">
      <c r="A1" s="62" t="s">
        <v>223</v>
      </c>
      <c r="B1" s="14"/>
      <c r="C1" s="14"/>
      <c r="D1" s="174"/>
      <c r="E1" s="175"/>
      <c r="F1" s="14"/>
      <c r="G1" s="14"/>
      <c r="H1" s="14"/>
      <c r="I1" s="14"/>
      <c r="J1" s="14"/>
      <c r="K1" s="14"/>
      <c r="L1" s="14"/>
      <c r="M1" s="14"/>
      <c r="N1" s="14"/>
    </row>
    <row r="2" spans="1:14" x14ac:dyDescent="0.2">
      <c r="A2" s="13"/>
      <c r="B2" s="14"/>
      <c r="C2" s="14"/>
      <c r="D2" s="20"/>
      <c r="E2" s="14"/>
      <c r="F2" s="14"/>
      <c r="G2" s="14"/>
      <c r="H2" s="14"/>
      <c r="I2" s="14"/>
      <c r="J2" s="14"/>
      <c r="K2" s="14"/>
      <c r="L2" s="14"/>
      <c r="M2" s="14"/>
      <c r="N2" s="14"/>
    </row>
    <row r="3" spans="1:14" x14ac:dyDescent="0.2">
      <c r="A3" s="57" t="s">
        <v>8</v>
      </c>
      <c r="B3" s="14"/>
      <c r="C3" s="14"/>
      <c r="D3" s="14"/>
      <c r="E3" s="14"/>
      <c r="F3" s="14"/>
      <c r="G3" s="14"/>
      <c r="H3" s="14"/>
      <c r="I3" s="14"/>
      <c r="J3" s="14"/>
      <c r="K3" s="14"/>
      <c r="L3" s="14"/>
      <c r="M3" s="14"/>
      <c r="N3" s="14"/>
    </row>
    <row r="4" spans="1:14" x14ac:dyDescent="0.2">
      <c r="A4" s="57"/>
      <c r="B4" s="14"/>
      <c r="C4" s="14"/>
      <c r="D4" s="14"/>
      <c r="E4" s="14"/>
      <c r="F4" s="14"/>
      <c r="G4" s="14"/>
      <c r="H4" s="14"/>
      <c r="I4" s="14"/>
      <c r="J4" s="14"/>
      <c r="K4" s="14"/>
      <c r="L4" s="14"/>
      <c r="M4" s="14"/>
      <c r="N4" s="14"/>
    </row>
    <row r="5" spans="1:14" x14ac:dyDescent="0.2">
      <c r="A5" s="57"/>
      <c r="B5" s="14"/>
      <c r="C5" s="14"/>
      <c r="D5" s="14"/>
      <c r="E5" s="207"/>
      <c r="F5" s="14"/>
      <c r="G5" s="14"/>
      <c r="H5" s="14"/>
      <c r="I5" s="14"/>
      <c r="J5" s="14"/>
      <c r="K5" s="14"/>
      <c r="L5" s="14"/>
      <c r="M5" s="14"/>
      <c r="N5" s="14"/>
    </row>
    <row r="6" spans="1:14" x14ac:dyDescent="0.2">
      <c r="A6" s="289">
        <v>31</v>
      </c>
      <c r="B6" s="220" t="s">
        <v>224</v>
      </c>
      <c r="C6" s="160"/>
      <c r="D6" s="160"/>
      <c r="E6" s="14"/>
      <c r="F6" s="140" t="s">
        <v>225</v>
      </c>
      <c r="G6" s="14"/>
      <c r="H6" s="14"/>
      <c r="I6" s="14"/>
      <c r="J6" s="14"/>
      <c r="K6" s="14"/>
      <c r="L6" s="14"/>
      <c r="M6" s="14"/>
      <c r="N6" s="14"/>
    </row>
    <row r="7" spans="1:14" x14ac:dyDescent="0.2">
      <c r="A7" s="14"/>
      <c r="B7" s="19"/>
      <c r="C7" s="19"/>
      <c r="D7" s="14"/>
      <c r="E7" s="14"/>
      <c r="F7" s="14"/>
      <c r="G7" s="14"/>
      <c r="H7" s="14"/>
      <c r="I7" s="14"/>
      <c r="J7" s="14"/>
      <c r="K7" s="14"/>
      <c r="L7" s="14"/>
      <c r="M7" s="14"/>
      <c r="N7" s="14"/>
    </row>
    <row r="8" spans="1:14" x14ac:dyDescent="0.2">
      <c r="A8" s="14"/>
      <c r="B8" s="19"/>
      <c r="C8" s="19"/>
      <c r="D8" s="14"/>
      <c r="E8" s="14"/>
      <c r="F8" s="14"/>
      <c r="G8" s="14"/>
      <c r="H8" s="14"/>
      <c r="I8" s="14"/>
      <c r="J8" s="14"/>
      <c r="K8" s="14"/>
      <c r="L8" s="14"/>
      <c r="M8" s="14"/>
      <c r="N8" s="14"/>
    </row>
    <row r="9" spans="1:14" ht="15" x14ac:dyDescent="0.2">
      <c r="A9" s="144" t="s">
        <v>226</v>
      </c>
      <c r="B9" s="61"/>
      <c r="C9" s="27"/>
      <c r="D9" s="27"/>
      <c r="E9" s="27"/>
      <c r="F9" s="27"/>
      <c r="G9" s="55"/>
      <c r="H9" s="27"/>
      <c r="I9" s="27"/>
      <c r="J9" s="27"/>
      <c r="K9" s="27"/>
      <c r="L9" s="14"/>
      <c r="M9" s="14"/>
      <c r="N9" s="14"/>
    </row>
    <row r="10" spans="1:14" ht="24.75" customHeight="1" x14ac:dyDescent="0.2">
      <c r="A10" s="367" t="str">
        <f>LOOKUP($A$6,'Raw Data'!$A$26:$A$224,'Raw Data'!AB$26:AB$224)</f>
        <v>tref = reference thickness equal 25 mm for welded connections other than tubular joints. For tubular joints the reference thickness is 32 mm. For bolts tref = 25 mm</v>
      </c>
      <c r="B10" s="355"/>
      <c r="C10" s="355"/>
      <c r="D10" s="355"/>
      <c r="E10" s="355"/>
      <c r="F10" s="355"/>
      <c r="G10" s="355"/>
      <c r="H10" s="355"/>
      <c r="I10" s="355"/>
      <c r="J10" s="355"/>
      <c r="K10" s="355"/>
      <c r="L10" s="14"/>
      <c r="M10" s="14"/>
      <c r="N10" s="14"/>
    </row>
    <row r="11" spans="1:14" x14ac:dyDescent="0.2">
      <c r="A11" s="59"/>
      <c r="B11" s="60"/>
      <c r="C11" s="60"/>
      <c r="D11" s="60"/>
      <c r="E11" s="60"/>
      <c r="F11" s="60"/>
      <c r="G11" s="60"/>
      <c r="H11" s="60"/>
      <c r="I11" s="60"/>
      <c r="J11" s="60"/>
      <c r="K11" s="60"/>
      <c r="L11" s="14"/>
      <c r="M11" s="14"/>
      <c r="N11" s="14"/>
    </row>
    <row r="12" spans="1:14" ht="14.25" x14ac:dyDescent="0.2">
      <c r="A12" s="221" t="s">
        <v>227</v>
      </c>
      <c r="B12" s="20"/>
      <c r="C12" s="233" t="str">
        <f>LOOKUP($A$6,'Processed Data'!$A$5:$A$223,'Processed Data'!$B$5:$B$223)</f>
        <v>verified</v>
      </c>
      <c r="E12" s="135" t="str">
        <f>IF(C12="verified", "     Checked inputs with reference document","     Input data needs checking with reference")</f>
        <v xml:space="preserve">     Checked inputs with reference document</v>
      </c>
      <c r="F12" s="60"/>
      <c r="G12" s="60"/>
      <c r="H12" s="60"/>
      <c r="I12" s="60"/>
      <c r="J12" s="60"/>
      <c r="K12" s="60"/>
      <c r="L12" s="14"/>
      <c r="M12" s="14"/>
      <c r="N12" s="14"/>
    </row>
    <row r="13" spans="1:14" ht="13.5" thickBot="1" x14ac:dyDescent="0.25">
      <c r="A13" s="20"/>
      <c r="B13" s="19"/>
      <c r="C13" s="19"/>
      <c r="D13" s="14"/>
      <c r="E13" s="14"/>
      <c r="F13" s="14"/>
      <c r="G13" s="14"/>
      <c r="H13" s="14"/>
      <c r="I13" s="14"/>
      <c r="J13" s="14"/>
      <c r="K13" s="14"/>
      <c r="L13" s="14"/>
      <c r="M13" s="14"/>
      <c r="N13" s="14"/>
    </row>
    <row r="14" spans="1:14" ht="15" x14ac:dyDescent="0.2">
      <c r="A14" s="240" t="s">
        <v>245</v>
      </c>
      <c r="B14" s="68"/>
      <c r="C14" s="68"/>
      <c r="D14" s="63"/>
      <c r="E14" s="63"/>
      <c r="F14" s="63"/>
      <c r="G14" s="63"/>
      <c r="H14" s="63"/>
      <c r="I14" s="63"/>
      <c r="J14" s="63"/>
      <c r="K14" s="63"/>
      <c r="L14" s="69"/>
      <c r="M14" s="14"/>
      <c r="N14" s="14"/>
    </row>
    <row r="15" spans="1:14" ht="15" x14ac:dyDescent="0.2">
      <c r="A15" s="244"/>
      <c r="B15" s="64"/>
      <c r="C15" s="64"/>
      <c r="D15" s="51"/>
      <c r="E15" s="51"/>
      <c r="F15" s="51"/>
      <c r="G15" s="51"/>
      <c r="H15" s="51"/>
      <c r="I15" s="51"/>
      <c r="J15" s="51"/>
      <c r="K15" s="51"/>
      <c r="L15" s="65"/>
      <c r="M15" s="14"/>
      <c r="N15" s="14"/>
    </row>
    <row r="16" spans="1:14" ht="14.25" x14ac:dyDescent="0.2">
      <c r="A16" s="241"/>
      <c r="B16" s="238" t="s">
        <v>246</v>
      </c>
      <c r="C16" s="64"/>
      <c r="D16" s="51"/>
      <c r="E16" s="51"/>
      <c r="F16" s="51"/>
      <c r="G16" s="51"/>
      <c r="H16" s="51"/>
      <c r="I16" s="51"/>
      <c r="J16" s="51"/>
      <c r="K16" s="51"/>
      <c r="L16" s="65"/>
      <c r="M16" s="14"/>
      <c r="N16" s="14"/>
    </row>
    <row r="17" spans="1:14" ht="14.25" x14ac:dyDescent="0.2">
      <c r="A17" s="241"/>
      <c r="B17" s="239" t="s">
        <v>247</v>
      </c>
      <c r="C17" s="64"/>
      <c r="D17" s="51"/>
      <c r="E17" s="51"/>
      <c r="F17" s="51"/>
      <c r="G17" s="51"/>
      <c r="H17" s="51"/>
      <c r="I17" s="51"/>
      <c r="J17" s="51"/>
      <c r="K17" s="51"/>
      <c r="L17" s="65"/>
      <c r="M17" s="14"/>
      <c r="N17" s="14"/>
    </row>
    <row r="18" spans="1:14" ht="14.25" x14ac:dyDescent="0.2">
      <c r="A18" s="241"/>
      <c r="B18" s="238" t="s">
        <v>243</v>
      </c>
      <c r="C18" s="64"/>
      <c r="D18" s="51"/>
      <c r="E18" s="51"/>
      <c r="F18" s="51"/>
      <c r="G18" s="51"/>
      <c r="H18" s="51"/>
      <c r="I18" s="51"/>
      <c r="J18" s="51"/>
      <c r="K18" s="51"/>
      <c r="L18" s="65"/>
      <c r="M18" s="14"/>
      <c r="N18" s="14"/>
    </row>
    <row r="19" spans="1:14" ht="14.25" x14ac:dyDescent="0.2">
      <c r="A19" s="71"/>
      <c r="B19" s="64"/>
      <c r="C19" s="64"/>
      <c r="D19" s="51"/>
      <c r="E19" s="51"/>
      <c r="F19" s="51"/>
      <c r="G19" s="51"/>
      <c r="H19" s="51"/>
      <c r="I19" s="51"/>
      <c r="J19" s="51"/>
      <c r="K19" s="51"/>
      <c r="L19" s="65"/>
      <c r="M19" s="14"/>
      <c r="N19" s="14"/>
    </row>
    <row r="20" spans="1:14" ht="14.25" x14ac:dyDescent="0.2">
      <c r="A20" s="138" t="s">
        <v>244</v>
      </c>
      <c r="B20" s="64"/>
      <c r="C20" s="64"/>
      <c r="D20" s="51"/>
      <c r="E20" s="51"/>
      <c r="F20" s="51"/>
      <c r="G20" s="51"/>
      <c r="H20" s="51"/>
      <c r="I20" s="51"/>
      <c r="J20" s="51"/>
      <c r="K20" s="51"/>
      <c r="L20" s="65"/>
      <c r="M20" s="14"/>
      <c r="N20" s="14"/>
    </row>
    <row r="21" spans="1:14" ht="14.25" x14ac:dyDescent="0.2">
      <c r="A21" s="71"/>
      <c r="B21" s="64"/>
      <c r="C21" s="64"/>
      <c r="D21" s="51"/>
      <c r="E21" s="51"/>
      <c r="F21" s="51"/>
      <c r="G21" s="51"/>
      <c r="H21" s="51"/>
      <c r="I21" s="51"/>
      <c r="J21" s="51"/>
      <c r="K21" s="51"/>
      <c r="L21" s="65"/>
      <c r="M21" s="14"/>
      <c r="N21" s="14"/>
    </row>
    <row r="22" spans="1:14" x14ac:dyDescent="0.2">
      <c r="A22" s="241"/>
      <c r="B22" s="64" t="s">
        <v>382</v>
      </c>
      <c r="C22" s="64"/>
      <c r="D22" s="51"/>
      <c r="E22" s="51"/>
      <c r="F22" s="51"/>
      <c r="G22" s="51"/>
      <c r="H22" s="51"/>
      <c r="I22" s="51"/>
      <c r="J22" s="51"/>
      <c r="K22" s="51"/>
      <c r="L22" s="65"/>
      <c r="M22" s="14"/>
      <c r="N22" s="14"/>
    </row>
    <row r="23" spans="1:14" ht="14.25" x14ac:dyDescent="0.2">
      <c r="A23" s="71"/>
      <c r="B23" s="64"/>
      <c r="C23" s="64"/>
      <c r="D23" s="51"/>
      <c r="E23" s="51"/>
      <c r="F23" s="51"/>
      <c r="G23" s="51"/>
      <c r="H23" s="51"/>
      <c r="I23" s="51"/>
      <c r="J23" s="51"/>
      <c r="K23" s="51"/>
      <c r="L23" s="65"/>
      <c r="M23" s="14"/>
      <c r="N23" s="14"/>
    </row>
    <row r="24" spans="1:14" x14ac:dyDescent="0.2">
      <c r="A24" s="72"/>
      <c r="B24" s="116" t="s">
        <v>14</v>
      </c>
      <c r="C24" s="117"/>
      <c r="D24" s="117"/>
      <c r="E24" s="118"/>
      <c r="F24" s="118"/>
      <c r="G24" s="117"/>
      <c r="H24" s="234"/>
      <c r="I24" s="51"/>
      <c r="J24" s="67"/>
      <c r="K24" s="67"/>
      <c r="L24" s="65"/>
      <c r="M24" s="14"/>
      <c r="N24" s="14"/>
    </row>
    <row r="25" spans="1:14" x14ac:dyDescent="0.2">
      <c r="A25" s="72"/>
      <c r="B25" s="120" t="s">
        <v>9</v>
      </c>
      <c r="C25" s="51"/>
      <c r="D25" s="51"/>
      <c r="E25" s="67"/>
      <c r="F25" s="67"/>
      <c r="G25" s="51"/>
      <c r="H25" s="122"/>
      <c r="I25" s="51"/>
      <c r="J25" s="67"/>
      <c r="K25" s="67"/>
      <c r="L25" s="65"/>
      <c r="M25" s="14"/>
      <c r="N25" s="14"/>
    </row>
    <row r="26" spans="1:14" x14ac:dyDescent="0.2">
      <c r="A26" s="72"/>
      <c r="B26" s="123" t="s">
        <v>10</v>
      </c>
      <c r="C26" s="51"/>
      <c r="D26" s="51"/>
      <c r="E26" s="67"/>
      <c r="F26" s="67"/>
      <c r="G26" s="51"/>
      <c r="H26" s="122"/>
      <c r="I26" s="51"/>
      <c r="J26" s="67"/>
      <c r="K26" s="67"/>
      <c r="L26" s="65"/>
      <c r="M26" s="14"/>
      <c r="N26" s="14"/>
    </row>
    <row r="27" spans="1:14" x14ac:dyDescent="0.2">
      <c r="A27" s="72"/>
      <c r="B27" s="120" t="str">
        <f>CONCATENATE(TEXT(LOOKUP($A$6,'Processed Data'!A$5:A$223,IF($B$47=1,'Processed Data'!AI$5:AI$223,'Processed Data'!AA$5:AA$223))*1000000,"0.000E+00"),"  ",TEXT(LOOKUP($A$6,'Processed Data'!A$5:A$223,IF($B$47=1,'Processed Data'!AJ$5:AJ$223,'Processed Data'!AB$5:AB$223)),"0.0000E+00"),"    stress range (N/m**2) cycles to failure")</f>
        <v>2.000E+06  3.4112E+11    stress range (N/m**2) cycles to failure</v>
      </c>
      <c r="C27" s="64"/>
      <c r="D27" s="51"/>
      <c r="E27" s="51"/>
      <c r="F27" s="51"/>
      <c r="G27" s="51"/>
      <c r="H27" s="243"/>
      <c r="I27" s="51"/>
      <c r="K27" s="51"/>
      <c r="L27" s="65"/>
      <c r="M27" s="14"/>
      <c r="N27" s="14"/>
    </row>
    <row r="28" spans="1:14" x14ac:dyDescent="0.2">
      <c r="A28" s="72"/>
      <c r="B28" s="120" t="str">
        <f>CONCATENATE(TEXT(LOOKUP($A$6,'Processed Data'!A$5:A$223,'Processed Data'!Y$5:Y$223)*1000000,"0.000E+00"),"  ",TEXT(LOOKUP($A$6,'Processed Data'!A$5:A$223,'Processed Data'!Z$5:Z$223),"0.0000E+00"),"    stress range (N/m**2) cycles to failure")</f>
        <v>1.000E+09  2.7290E+03    stress range (N/m**2) cycles to failure</v>
      </c>
      <c r="C28" s="51"/>
      <c r="D28" s="51"/>
      <c r="E28" s="51"/>
      <c r="F28" s="51"/>
      <c r="G28" s="51"/>
      <c r="H28" s="122"/>
      <c r="I28" s="51"/>
      <c r="K28" s="51"/>
      <c r="L28" s="65"/>
      <c r="M28" s="14"/>
      <c r="N28" s="14"/>
    </row>
    <row r="29" spans="1:14" x14ac:dyDescent="0.2">
      <c r="A29" s="72"/>
      <c r="B29" s="123" t="s">
        <v>72</v>
      </c>
      <c r="C29" s="51"/>
      <c r="D29" s="51"/>
      <c r="E29" s="67"/>
      <c r="F29" s="67"/>
      <c r="G29" s="237"/>
      <c r="H29" s="122"/>
      <c r="I29" s="51"/>
      <c r="K29" s="67"/>
      <c r="L29" s="65"/>
      <c r="M29" s="14"/>
      <c r="N29" s="14"/>
    </row>
    <row r="30" spans="1:14" x14ac:dyDescent="0.2">
      <c r="A30" s="72"/>
      <c r="B30" s="124" t="s">
        <v>11</v>
      </c>
      <c r="C30" s="125"/>
      <c r="D30" s="125"/>
      <c r="E30" s="126"/>
      <c r="F30" s="126"/>
      <c r="G30" s="125"/>
      <c r="H30" s="235"/>
      <c r="I30" s="51"/>
      <c r="J30" s="67"/>
      <c r="K30" s="67"/>
      <c r="L30" s="65"/>
      <c r="M30" s="14"/>
      <c r="N30" s="14"/>
    </row>
    <row r="31" spans="1:14" x14ac:dyDescent="0.2">
      <c r="A31" s="72"/>
      <c r="B31" s="51"/>
      <c r="C31" s="51"/>
      <c r="D31" s="51"/>
      <c r="E31" s="67"/>
      <c r="F31" s="67"/>
      <c r="G31" s="67"/>
      <c r="H31" s="67"/>
      <c r="I31" s="67"/>
      <c r="J31" s="67"/>
      <c r="K31" s="51"/>
      <c r="L31" s="65"/>
      <c r="M31" s="14"/>
      <c r="N31" s="14"/>
    </row>
    <row r="32" spans="1:14" ht="14.25" x14ac:dyDescent="0.2">
      <c r="A32" s="138" t="s">
        <v>249</v>
      </c>
      <c r="B32" s="51"/>
      <c r="C32" s="51"/>
      <c r="D32" s="51"/>
      <c r="E32" s="67"/>
      <c r="F32" s="67"/>
      <c r="G32" s="67"/>
      <c r="H32" s="67"/>
      <c r="I32" s="67"/>
      <c r="J32" s="67"/>
      <c r="K32" s="51"/>
      <c r="L32" s="65"/>
      <c r="M32" s="14"/>
      <c r="N32" s="14"/>
    </row>
    <row r="33" spans="1:16" x14ac:dyDescent="0.2">
      <c r="A33" s="72"/>
      <c r="B33" s="64" t="s">
        <v>382</v>
      </c>
      <c r="C33" s="51"/>
      <c r="D33" s="51"/>
      <c r="E33" s="67"/>
      <c r="F33" s="67"/>
      <c r="G33" s="67"/>
      <c r="H33" s="67"/>
      <c r="I33" s="67"/>
      <c r="J33" s="67"/>
      <c r="K33" s="51"/>
      <c r="L33" s="65"/>
      <c r="M33" s="14"/>
      <c r="N33" s="14"/>
    </row>
    <row r="34" spans="1:16" x14ac:dyDescent="0.2">
      <c r="A34" s="242"/>
      <c r="B34" s="51" t="s">
        <v>337</v>
      </c>
      <c r="C34" s="51"/>
      <c r="D34" s="51"/>
      <c r="E34" s="67"/>
      <c r="F34" s="67"/>
      <c r="G34" s="67"/>
      <c r="H34" s="67"/>
      <c r="I34" s="67"/>
      <c r="J34" s="67"/>
      <c r="K34" s="51"/>
      <c r="L34" s="65"/>
      <c r="M34" s="14"/>
      <c r="N34" s="14"/>
    </row>
    <row r="35" spans="1:16" x14ac:dyDescent="0.2">
      <c r="A35" s="72"/>
      <c r="B35" s="51"/>
      <c r="C35" s="51"/>
      <c r="D35" s="51"/>
      <c r="E35" s="67"/>
      <c r="F35" s="67"/>
      <c r="G35" s="67"/>
      <c r="H35" s="67"/>
      <c r="I35" s="67"/>
      <c r="J35" s="67"/>
      <c r="K35" s="51"/>
      <c r="L35" s="65"/>
      <c r="M35" s="14"/>
      <c r="N35" s="14"/>
    </row>
    <row r="36" spans="1:16" x14ac:dyDescent="0.2">
      <c r="A36" s="72"/>
      <c r="B36" s="116" t="s">
        <v>14</v>
      </c>
      <c r="C36" s="117"/>
      <c r="D36" s="117"/>
      <c r="E36" s="118"/>
      <c r="F36" s="118"/>
      <c r="G36" s="118"/>
      <c r="H36" s="119"/>
      <c r="I36" s="67"/>
      <c r="J36" s="67"/>
      <c r="K36" s="51"/>
      <c r="L36" s="65"/>
      <c r="M36" s="14"/>
      <c r="N36" s="14"/>
    </row>
    <row r="37" spans="1:16" x14ac:dyDescent="0.2">
      <c r="A37" s="72"/>
      <c r="B37" s="120" t="s">
        <v>9</v>
      </c>
      <c r="C37" s="51"/>
      <c r="D37" s="51"/>
      <c r="E37" s="67"/>
      <c r="F37" s="67"/>
      <c r="G37" s="67"/>
      <c r="H37" s="121"/>
      <c r="I37" s="67"/>
      <c r="J37" s="67"/>
      <c r="K37" s="51"/>
      <c r="L37" s="65"/>
      <c r="M37" s="14"/>
      <c r="N37" s="14"/>
    </row>
    <row r="38" spans="1:16" x14ac:dyDescent="0.2">
      <c r="A38" s="72"/>
      <c r="B38" s="327" t="str">
        <f>CONCATENATE(TEXT(LOOKUP($A$6,'Processed Data'!A$5:A$223,'Processed Data'!AG$5:AG$223)*1000000,"0.00E+00"),"                        cut-off stress range (N/m**2)")</f>
        <v>0.00E+00                        cut-off stress range (N/m**2)</v>
      </c>
      <c r="C38" s="51"/>
      <c r="D38" s="51"/>
      <c r="E38" s="67"/>
      <c r="F38" s="67"/>
      <c r="G38" s="67"/>
      <c r="H38" s="121"/>
      <c r="I38" s="67"/>
      <c r="J38" s="67"/>
      <c r="K38" s="51"/>
      <c r="L38" s="65"/>
      <c r="M38" s="14"/>
      <c r="N38" s="14"/>
    </row>
    <row r="39" spans="1:16" x14ac:dyDescent="0.2">
      <c r="A39" s="72"/>
      <c r="B39" s="120" t="str">
        <f>CONCATENATE(TEXT(LOOKUP($A$6,'Processed Data'!A$5:A$223,IF($B$47=1,'Processed Data'!AI$5:AI$223,'Processed Data'!AA$5:AA$223))*1000000,"0.000E+00"),"  ",TEXT(LOOKUP($A$6,'Processed Data'!A$5:A$223,IF($B$47=1,'Processed Data'!AJ$5:AJ$223,'Processed Data'!AB$5:AB$223)),"0.0000E+00"),"    stress range (N/m**2) cycles to failure")</f>
        <v>2.000E+06  3.4112E+11    stress range (N/m**2) cycles to failure</v>
      </c>
      <c r="C39" s="51"/>
      <c r="D39" s="51"/>
      <c r="E39" s="67"/>
      <c r="F39" s="67"/>
      <c r="G39" s="67"/>
      <c r="H39" s="121"/>
      <c r="I39" s="67"/>
      <c r="K39" s="51"/>
      <c r="L39" s="65"/>
      <c r="M39" s="14"/>
      <c r="N39" s="14"/>
    </row>
    <row r="40" spans="1:16" x14ac:dyDescent="0.2">
      <c r="A40" s="72"/>
      <c r="B40" s="120" t="str">
        <f>CONCATENATE(TEXT(LOOKUP($A$6,'Processed Data'!A$5:A$223,'Processed Data'!Y$5:Y$223)*1000000,"0.000E+00"),"  ",TEXT(LOOKUP($A$6,'Processed Data'!A$5:A$223,'Processed Data'!Z$5:Z$223),"0.0000E+00"),"    stress range (N/m**2) cycles to failure")</f>
        <v>1.000E+09  2.7290E+03    stress range (N/m**2) cycles to failure</v>
      </c>
      <c r="C40" s="51"/>
      <c r="D40" s="51"/>
      <c r="E40" s="67"/>
      <c r="F40" s="67"/>
      <c r="G40" s="67"/>
      <c r="H40" s="121"/>
      <c r="I40" s="67"/>
      <c r="K40" s="51"/>
      <c r="L40" s="65"/>
      <c r="M40" s="14"/>
      <c r="N40" s="14"/>
    </row>
    <row r="41" spans="1:16" x14ac:dyDescent="0.2">
      <c r="A41" s="72"/>
      <c r="B41" s="123" t="s">
        <v>72</v>
      </c>
      <c r="C41" s="51"/>
      <c r="D41" s="51"/>
      <c r="E41" s="67"/>
      <c r="F41" s="67"/>
      <c r="G41" s="67"/>
      <c r="H41" s="121"/>
      <c r="I41" s="67"/>
      <c r="K41" s="51"/>
      <c r="L41" s="65"/>
      <c r="M41" s="14"/>
      <c r="N41" s="14"/>
    </row>
    <row r="42" spans="1:16" x14ac:dyDescent="0.2">
      <c r="A42" s="72"/>
      <c r="B42" s="124" t="s">
        <v>11</v>
      </c>
      <c r="C42" s="125"/>
      <c r="D42" s="125"/>
      <c r="E42" s="126"/>
      <c r="F42" s="126"/>
      <c r="G42" s="126"/>
      <c r="H42" s="127"/>
      <c r="I42" s="67"/>
      <c r="J42" s="67"/>
      <c r="K42" s="51"/>
      <c r="L42" s="65"/>
      <c r="M42" s="14"/>
      <c r="N42" s="14"/>
    </row>
    <row r="43" spans="1:16" x14ac:dyDescent="0.2">
      <c r="A43" s="72"/>
      <c r="B43" s="51"/>
      <c r="C43" s="51"/>
      <c r="D43" s="51"/>
      <c r="E43" s="67"/>
      <c r="F43" s="67"/>
      <c r="G43" s="67"/>
      <c r="H43" s="67"/>
      <c r="I43" s="67"/>
      <c r="J43" s="67"/>
      <c r="K43" s="51"/>
      <c r="L43" s="65"/>
      <c r="M43" s="14"/>
      <c r="N43" s="14"/>
    </row>
    <row r="44" spans="1:16" ht="14.25" x14ac:dyDescent="0.2">
      <c r="A44" s="138" t="s">
        <v>248</v>
      </c>
      <c r="B44" s="51"/>
      <c r="C44" s="51"/>
      <c r="D44" s="51"/>
      <c r="E44" s="67"/>
      <c r="F44" s="67"/>
      <c r="G44" s="67"/>
      <c r="H44" s="67"/>
      <c r="I44" s="67"/>
      <c r="J44" s="67"/>
      <c r="K44" s="51"/>
      <c r="L44" s="65"/>
      <c r="M44" s="14"/>
      <c r="N44" s="14"/>
    </row>
    <row r="45" spans="1:16" x14ac:dyDescent="0.2">
      <c r="A45" s="72"/>
      <c r="B45" s="51"/>
      <c r="C45" s="51"/>
      <c r="D45" s="51"/>
      <c r="E45" s="67"/>
      <c r="F45" s="67"/>
      <c r="G45" s="67"/>
      <c r="H45" s="67"/>
      <c r="I45" s="67"/>
      <c r="J45" s="67"/>
      <c r="K45" s="51"/>
      <c r="L45" s="65"/>
      <c r="M45" s="14"/>
      <c r="N45" s="14"/>
    </row>
    <row r="46" spans="1:16" x14ac:dyDescent="0.2">
      <c r="A46" s="72"/>
      <c r="B46" s="116" t="s">
        <v>14</v>
      </c>
      <c r="C46" s="117"/>
      <c r="D46" s="117"/>
      <c r="E46" s="118"/>
      <c r="F46" s="118"/>
      <c r="G46" s="118"/>
      <c r="H46" s="119"/>
      <c r="I46" s="67"/>
      <c r="J46" s="67"/>
      <c r="K46" s="51"/>
      <c r="L46" s="65"/>
      <c r="M46" s="14"/>
      <c r="N46" s="14"/>
    </row>
    <row r="47" spans="1:16" x14ac:dyDescent="0.2">
      <c r="A47" s="72"/>
      <c r="B47" s="298">
        <f>LOOKUP($A$6,'Processed Data'!A$5:A$122,'Processed Data'!E$5:E$122)</f>
        <v>1</v>
      </c>
      <c r="C47" s="51"/>
      <c r="D47" s="67" t="s">
        <v>250</v>
      </c>
      <c r="E47" s="67"/>
      <c r="F47" s="236"/>
      <c r="G47" s="67"/>
      <c r="H47" s="121"/>
      <c r="I47" s="67"/>
      <c r="J47" s="67"/>
      <c r="L47" s="65"/>
      <c r="M47" s="14"/>
      <c r="N47" s="14"/>
      <c r="P47" s="259" t="s">
        <v>351</v>
      </c>
    </row>
    <row r="48" spans="1:16" x14ac:dyDescent="0.2">
      <c r="A48" s="72"/>
      <c r="B48" s="123" t="s">
        <v>10</v>
      </c>
      <c r="C48" s="51"/>
      <c r="D48" s="51"/>
      <c r="E48" s="67"/>
      <c r="F48" s="67"/>
      <c r="G48" s="67"/>
      <c r="H48" s="121"/>
      <c r="I48" s="67"/>
      <c r="J48" s="67"/>
      <c r="K48" s="51"/>
      <c r="L48" s="65"/>
      <c r="M48" s="14"/>
      <c r="N48" s="14"/>
    </row>
    <row r="49" spans="1:14" x14ac:dyDescent="0.2">
      <c r="A49" s="72"/>
      <c r="B49" s="120" t="str">
        <f>CONCATENATE(TEXT(LOOKUP($A$6,'Processed Data'!A$5:A$223,'Processed Data'!AI$5:AI$223)*1000000,"0.000E+00"),"  ",TEXT(LOOKUP($A$6,'Processed Data'!A$5:A$223,'Processed Data'!AJ$5:AJ$223),"0.0000E+00"),"    stress range (N/m**2) cycles to failure")</f>
        <v>2.000E+06  3.4112E+11    stress range (N/m**2) cycles to failure</v>
      </c>
      <c r="C49" s="51"/>
      <c r="D49" s="51"/>
      <c r="E49" s="67"/>
      <c r="F49" s="67"/>
      <c r="G49" s="67"/>
      <c r="H49" s="121"/>
      <c r="I49" s="67"/>
      <c r="J49" s="67"/>
      <c r="K49" s="51"/>
      <c r="L49" s="65"/>
      <c r="M49" s="14"/>
      <c r="N49" s="14"/>
    </row>
    <row r="50" spans="1:14" x14ac:dyDescent="0.2">
      <c r="A50" s="72"/>
      <c r="B50" s="120" t="str">
        <f>CONCATENATE(TEXT(LOOKUP($A$6,'Processed Data'!A$5:A$223,IF($B$47=1,'Processed Data'!Y$5:Y$223,IF($B$47=2,'Processed Data'!AA$5:AA$223,IF($B$47=3,'Processed Data'!AC$5:AC$223,IF($B$47=4,'Processed Data'!AE$5:AE$223)))))*1000000,"0.000E+00"),"  ",TEXT(LOOKUP($A$6,'Processed Data'!A$5:A$223,IF($B$47=1,'Processed Data'!Z$5:Z$223,IF($B$47=2,'Processed Data'!AB$5:AB$223,IF($B$47=3,'Processed Data'!AD$5:AD$223,IF($B$47=4,'Processed Data'!AF$5:AF$223))))),"0.0000E+00"),"    stress range (N/m**2) cycles to failure")</f>
        <v>1.000E+09  2.7290E+03    stress range (N/m**2) cycles to failure</v>
      </c>
      <c r="C50" s="51"/>
      <c r="D50" s="51"/>
      <c r="E50" s="67"/>
      <c r="F50" s="67"/>
      <c r="G50" s="67"/>
      <c r="H50" s="121"/>
      <c r="I50" s="67"/>
      <c r="J50" s="67"/>
      <c r="K50" s="51"/>
      <c r="L50" s="65"/>
      <c r="M50" s="14"/>
      <c r="N50" s="14"/>
    </row>
    <row r="51" spans="1:14" x14ac:dyDescent="0.2">
      <c r="A51" s="72"/>
      <c r="B51" s="120" t="str">
        <f>IF($B$47&gt;1,CONCATENATE(TEXT(LOOKUP($A$6,'Processed Data'!A$5:A$223,IF($B$47=2,'Processed Data'!Y$5:Y$223,IF($B$47=3,'Processed Data'!AA$5:AA$223,IF($B$47=4,'Processed Data'!AC$5:AC$223))))*1000000,"0.000E+00"),"  ",TEXT(LOOKUP($A$6,'Processed Data'!A$5:A$223,IF($B$47=2,'Processed Data'!Z$5:Z$223,IF($B$47=3,'Processed Data'!AB$5:AB$223,IF($B$47=4,'Processed Data'!AD$5:AD$223)))),"0.0000E+00"),"    stress range (N/m**2) cycles to failure"),"---- PLEASE DELETE THIS LINE---")</f>
        <v>---- PLEASE DELETE THIS LINE---</v>
      </c>
      <c r="C51" s="51"/>
      <c r="D51" s="51"/>
      <c r="E51" s="67"/>
      <c r="F51" s="67"/>
      <c r="G51" s="67"/>
      <c r="H51" s="121"/>
      <c r="I51" s="67"/>
      <c r="J51" s="67"/>
      <c r="K51" s="51"/>
      <c r="L51" s="65"/>
      <c r="M51" s="14"/>
      <c r="N51" s="14"/>
    </row>
    <row r="52" spans="1:14" x14ac:dyDescent="0.2">
      <c r="A52" s="72"/>
      <c r="B52" s="120" t="str">
        <f>IF($B$47&gt;2,CONCATENATE(TEXT(LOOKUP($A$6,'Processed Data'!A$5:A$223,IF($B$47=3,'Processed Data'!Y$5:Y$223,IF($B$47=4,'Processed Data'!AA$5:AA$223)))*1000000,"0.000E+00"),"  ",TEXT(LOOKUP($A$6,'Processed Data'!A$5:A$223,IF($B$47=3,'Processed Data'!Z$5:Z$223,IF($B$47=4,'Processed Data'!AB$5:AB$223))),"0.0000E+00"),"    stress range (N/m**2) cycles to failure"),"---- PLEASE DELETE THIS LINE---")</f>
        <v>---- PLEASE DELETE THIS LINE---</v>
      </c>
      <c r="C52" s="51"/>
      <c r="D52" s="51"/>
      <c r="E52" s="67"/>
      <c r="F52" s="67"/>
      <c r="G52" s="67"/>
      <c r="H52" s="121"/>
      <c r="I52" s="51"/>
      <c r="J52" s="67"/>
      <c r="K52" s="51"/>
      <c r="L52" s="65"/>
      <c r="M52" s="14"/>
      <c r="N52" s="145"/>
    </row>
    <row r="53" spans="1:14" x14ac:dyDescent="0.2">
      <c r="A53" s="72"/>
      <c r="B53" s="120" t="str">
        <f>IF($B$47&gt;3,CONCATENATE(TEXT(LOOKUP($A$6,'Processed Data'!A$5:A$223,'Processed Data'!Y$5:Y$223)*1000000,"0.000E+00"),"  ",TEXT(LOOKUP($A$6,'Processed Data'!A$5:A$223,'Processed Data'!Z$5:Z$223),"0.0000E+00"),"    stress range (N/m**2) cycles to failure"),"---- PLEASE DELETE THIS LINE---")</f>
        <v>---- PLEASE DELETE THIS LINE---</v>
      </c>
      <c r="C53" s="64"/>
      <c r="D53" s="51"/>
      <c r="E53" s="51"/>
      <c r="F53" s="51"/>
      <c r="G53" s="67"/>
      <c r="H53" s="121"/>
      <c r="I53" s="67"/>
      <c r="J53" s="67"/>
      <c r="K53" s="51"/>
      <c r="L53" s="65"/>
      <c r="M53" s="14"/>
      <c r="N53" s="14"/>
    </row>
    <row r="54" spans="1:14" x14ac:dyDescent="0.2">
      <c r="A54" s="72"/>
      <c r="B54" s="123" t="s">
        <v>102</v>
      </c>
      <c r="C54" s="51"/>
      <c r="D54" s="51"/>
      <c r="E54" s="67"/>
      <c r="F54" s="67"/>
      <c r="G54" s="67"/>
      <c r="H54" s="121"/>
      <c r="I54" s="67"/>
      <c r="J54" s="67"/>
      <c r="K54" s="51"/>
      <c r="L54" s="65"/>
      <c r="M54" s="14"/>
      <c r="N54" s="14"/>
    </row>
    <row r="55" spans="1:14" x14ac:dyDescent="0.2">
      <c r="A55" s="72"/>
      <c r="B55" s="124" t="s">
        <v>11</v>
      </c>
      <c r="C55" s="125"/>
      <c r="D55" s="125"/>
      <c r="E55" s="126"/>
      <c r="F55" s="126"/>
      <c r="G55" s="126"/>
      <c r="H55" s="127"/>
      <c r="I55" s="67"/>
      <c r="J55" s="67"/>
      <c r="K55" s="51"/>
      <c r="L55" s="65"/>
      <c r="M55" s="14"/>
      <c r="N55" s="14"/>
    </row>
    <row r="56" spans="1:14" x14ac:dyDescent="0.2">
      <c r="A56" s="72"/>
      <c r="B56" s="51"/>
      <c r="C56" s="51"/>
      <c r="D56" s="51"/>
      <c r="E56" s="67"/>
      <c r="F56" s="67"/>
      <c r="G56" s="67"/>
      <c r="H56" s="67"/>
      <c r="I56" s="67"/>
      <c r="J56" s="67"/>
      <c r="K56" s="51"/>
      <c r="L56" s="65"/>
      <c r="M56" s="14"/>
      <c r="N56" s="14"/>
    </row>
    <row r="57" spans="1:14" ht="14.25" x14ac:dyDescent="0.2">
      <c r="A57" s="138" t="s">
        <v>251</v>
      </c>
      <c r="B57" s="51"/>
      <c r="C57" s="51"/>
      <c r="D57" s="51"/>
      <c r="E57" s="67"/>
      <c r="F57" s="67"/>
      <c r="G57" s="67"/>
      <c r="H57" s="67"/>
      <c r="I57" s="67"/>
      <c r="J57" s="67"/>
      <c r="K57" s="51"/>
      <c r="L57" s="65"/>
      <c r="M57" s="14"/>
      <c r="N57" s="14"/>
    </row>
    <row r="58" spans="1:14" x14ac:dyDescent="0.2">
      <c r="A58" s="72"/>
      <c r="B58" s="51"/>
      <c r="C58" s="51"/>
      <c r="D58" s="51"/>
      <c r="E58" s="67"/>
      <c r="F58" s="67"/>
      <c r="G58" s="67"/>
      <c r="H58" s="67"/>
      <c r="I58" s="67"/>
      <c r="J58" s="67"/>
      <c r="K58" s="51"/>
      <c r="L58" s="65"/>
      <c r="M58" s="14"/>
      <c r="N58" s="14"/>
    </row>
    <row r="59" spans="1:14" x14ac:dyDescent="0.2">
      <c r="A59" s="72"/>
      <c r="B59" s="313" t="s">
        <v>374</v>
      </c>
      <c r="C59" s="313"/>
      <c r="D59" s="313"/>
      <c r="E59" s="314"/>
      <c r="F59" s="314"/>
      <c r="G59" s="314"/>
      <c r="H59" s="314"/>
      <c r="I59" s="67"/>
      <c r="J59" s="67"/>
      <c r="K59" s="51"/>
      <c r="L59" s="65"/>
      <c r="M59" s="14"/>
      <c r="N59" s="14"/>
    </row>
    <row r="60" spans="1:14" x14ac:dyDescent="0.2">
      <c r="A60" s="72"/>
      <c r="B60" s="51"/>
      <c r="C60" s="51"/>
      <c r="D60" s="51"/>
      <c r="E60" s="67"/>
      <c r="F60" s="67"/>
      <c r="G60" s="67"/>
      <c r="H60" s="67"/>
      <c r="I60" s="67"/>
      <c r="J60" s="67"/>
      <c r="K60" s="51"/>
      <c r="L60" s="65"/>
      <c r="M60" s="14"/>
      <c r="N60" s="14"/>
    </row>
    <row r="61" spans="1:14" x14ac:dyDescent="0.2">
      <c r="A61" s="72"/>
      <c r="B61" s="116" t="s">
        <v>14</v>
      </c>
      <c r="C61" s="117"/>
      <c r="D61" s="117"/>
      <c r="E61" s="118"/>
      <c r="F61" s="118"/>
      <c r="G61" s="118"/>
      <c r="H61" s="119"/>
      <c r="I61" s="67"/>
      <c r="J61" s="67"/>
      <c r="K61" s="51"/>
      <c r="L61" s="65"/>
      <c r="M61" s="14"/>
      <c r="N61" s="14"/>
    </row>
    <row r="62" spans="1:14" x14ac:dyDescent="0.2">
      <c r="A62" s="72"/>
      <c r="B62" s="120">
        <f>LOOKUP($A$6,'Processed Data'!A$5:A$122,'Processed Data'!E$5:E$122)</f>
        <v>1</v>
      </c>
      <c r="C62" s="51"/>
      <c r="D62" s="67" t="s">
        <v>250</v>
      </c>
      <c r="E62" s="67"/>
      <c r="F62" s="236"/>
      <c r="G62" s="67"/>
      <c r="H62" s="121"/>
      <c r="I62" s="67"/>
      <c r="J62" s="67"/>
      <c r="K62" s="51"/>
      <c r="L62" s="65"/>
      <c r="M62" s="14"/>
      <c r="N62" s="14"/>
    </row>
    <row r="63" spans="1:14" x14ac:dyDescent="0.2">
      <c r="A63" s="72"/>
      <c r="B63" s="123" t="str">
        <f>CONCATENATE(TEXT(LOOKUP($A$6,'Processed Data'!A$5:A$223,'Processed Data'!AG$5:AG$223)*1000000,"0.00E+00"),"                        cut-off stress range (N/m**2)")</f>
        <v>0.00E+00                        cut-off stress range (N/m**2)</v>
      </c>
      <c r="C63" s="51"/>
      <c r="D63" s="51"/>
      <c r="E63" s="67"/>
      <c r="F63" s="67"/>
      <c r="G63" s="67"/>
      <c r="H63" s="121"/>
      <c r="I63" s="67"/>
      <c r="J63" s="67"/>
      <c r="K63" s="51"/>
      <c r="L63" s="65"/>
      <c r="M63" s="14"/>
      <c r="N63" s="14"/>
    </row>
    <row r="64" spans="1:14" x14ac:dyDescent="0.2">
      <c r="A64" s="72"/>
      <c r="B64" s="120" t="str">
        <f>CONCATENATE(TEXT(LOOKUP($A$6,'Processed Data'!A$5:A$223,'Processed Data'!AI$5:AI$223)*1000000,"0.000E+00"),"  ",TEXT(LOOKUP($A$6,'Processed Data'!A$5:A$223,'Processed Data'!AJ$5:AJ$223),"0.0000E+00"),"    stress range (N/m**2) cycles to failure")</f>
        <v>2.000E+06  3.4112E+11    stress range (N/m**2) cycles to failure</v>
      </c>
      <c r="C64" s="51"/>
      <c r="D64" s="51"/>
      <c r="E64" s="67"/>
      <c r="F64" s="67"/>
      <c r="G64" s="67"/>
      <c r="H64" s="121"/>
      <c r="I64" s="67"/>
      <c r="J64" s="67"/>
      <c r="K64" s="51"/>
      <c r="L64" s="65"/>
      <c r="M64" s="14"/>
      <c r="N64" s="14"/>
    </row>
    <row r="65" spans="1:19" x14ac:dyDescent="0.2">
      <c r="A65" s="72"/>
      <c r="B65" s="120" t="str">
        <f>CONCATENATE(TEXT(LOOKUP($A$6,'Processed Data'!A$5:A$223,IF($B$47=1,'Processed Data'!Y$5:Y$223,IF($B$47=2,'Processed Data'!AA$5:AA$223,IF($B$47=3,'Processed Data'!AC$5:AC$223,IF($B$47=4,'Processed Data'!AE$5:AE$223)))))*1000000,"0.000E+00"),"  ",TEXT(LOOKUP($A$6,'Processed Data'!A$5:A$223,IF($B$47=1,'Processed Data'!Z$5:Z$223,IF($B$47=2,'Processed Data'!AB$5:AB$223,IF($B$47=3,'Processed Data'!AD$5:AD$223,IF($B$47=4,'Processed Data'!AF$5:AF$223))))),"0.0000E+00"),"    stress range (N/m**2) cycles to failure")</f>
        <v>1.000E+09  2.7290E+03    stress range (N/m**2) cycles to failure</v>
      </c>
      <c r="C65" s="51"/>
      <c r="D65" s="51"/>
      <c r="E65" s="67"/>
      <c r="F65" s="67"/>
      <c r="G65" s="67"/>
      <c r="H65" s="121"/>
      <c r="I65" s="67"/>
      <c r="J65" s="67"/>
      <c r="K65" s="51"/>
      <c r="L65" s="65"/>
      <c r="M65" s="14"/>
      <c r="N65" s="14"/>
    </row>
    <row r="66" spans="1:19" x14ac:dyDescent="0.2">
      <c r="A66" s="72"/>
      <c r="B66" s="120" t="str">
        <f>IF($B$47&gt;1,CONCATENATE(TEXT(LOOKUP($A$6,'Processed Data'!A$5:A$223,IF($B$47=2,'Processed Data'!Y$5:Y$223,IF($B$47=3,'Processed Data'!AA$5:AA$223,IF($B$47=4,'Processed Data'!AC$5:AC$223))))*1000000,"0.000E+00"),"  ",TEXT(LOOKUP($A$6,'Processed Data'!A$5:A$223,IF($B$47=2,'Processed Data'!Z$5:Z$223,IF($B$47=3,'Processed Data'!AB$5:AB$223,IF($B$47=4,'Processed Data'!AD$5:AD$223)))),"0.0000E+00"),"    stress range (N/m**2) cycles to failure"),"---- PLEASE DELETE THIS LINE---")</f>
        <v>---- PLEASE DELETE THIS LINE---</v>
      </c>
      <c r="C66" s="51"/>
      <c r="D66" s="51"/>
      <c r="E66" s="67"/>
      <c r="F66" s="67"/>
      <c r="G66" s="67"/>
      <c r="H66" s="121"/>
      <c r="I66" s="67"/>
      <c r="J66" s="67"/>
      <c r="K66" s="51"/>
      <c r="L66" s="65"/>
      <c r="M66" s="14"/>
      <c r="N66" s="14"/>
    </row>
    <row r="67" spans="1:19" x14ac:dyDescent="0.2">
      <c r="A67" s="72"/>
      <c r="B67" s="120" t="str">
        <f>IF($B$47&gt;2,CONCATENATE(TEXT(LOOKUP($A$6,'Processed Data'!A$5:A$223,IF($B$47=3,'Processed Data'!Y$5:Y$223,IF($B$47=4,'Processed Data'!AA$5:AA$223)))*1000000,"0.000E+00"),"  ",TEXT(LOOKUP($A$6,'Processed Data'!A$5:A$223,IF($B$47=3,'Processed Data'!Z$5:Z$223,IF($B$47=4,'Processed Data'!AB$5:AB$223))),"0.0000E+00"),"    stress range (N/m**2) cycles to failure"),"---- PLEASE DELETE THIS LINE---")</f>
        <v>---- PLEASE DELETE THIS LINE---</v>
      </c>
      <c r="C67" s="51"/>
      <c r="D67" s="51"/>
      <c r="E67" s="67"/>
      <c r="F67" s="67"/>
      <c r="G67" s="67"/>
      <c r="H67" s="121"/>
      <c r="I67" s="67"/>
      <c r="J67" s="67"/>
      <c r="K67" s="51"/>
      <c r="L67" s="65"/>
      <c r="M67" s="14"/>
      <c r="N67" s="14"/>
    </row>
    <row r="68" spans="1:19" x14ac:dyDescent="0.2">
      <c r="A68" s="72"/>
      <c r="B68" s="120" t="str">
        <f>IF($B$47&gt;3,CONCATENATE(TEXT(LOOKUP($A$6,'Processed Data'!A$5:A$223,'Processed Data'!Y$5:Y$223)*1000000,"0.000E+00"),"  ",TEXT(LOOKUP($A$6,'Processed Data'!A$5:A$223,'Processed Data'!Z$5:Z$223),"0.0000E+00"),"    stress range (N/m**2) cycles to failure"),"---- PLEASE DELETE THIS LINE---")</f>
        <v>---- PLEASE DELETE THIS LINE---</v>
      </c>
      <c r="C68" s="64"/>
      <c r="D68" s="51"/>
      <c r="E68" s="51"/>
      <c r="F68" s="51"/>
      <c r="G68" s="67"/>
      <c r="H68" s="121"/>
      <c r="I68" s="67"/>
      <c r="J68" s="67"/>
      <c r="K68" s="51"/>
      <c r="L68" s="65"/>
      <c r="M68" s="14"/>
      <c r="N68" s="14"/>
    </row>
    <row r="69" spans="1:19" x14ac:dyDescent="0.2">
      <c r="A69" s="72"/>
      <c r="B69" s="123" t="s">
        <v>102</v>
      </c>
      <c r="C69" s="51"/>
      <c r="D69" s="51"/>
      <c r="E69" s="67"/>
      <c r="F69" s="67"/>
      <c r="G69" s="67"/>
      <c r="H69" s="121"/>
      <c r="I69" s="67"/>
      <c r="J69" s="67"/>
      <c r="K69" s="51"/>
      <c r="L69" s="65"/>
      <c r="M69" s="14"/>
      <c r="N69" s="14"/>
    </row>
    <row r="70" spans="1:19" x14ac:dyDescent="0.2">
      <c r="A70" s="72"/>
      <c r="B70" s="124" t="s">
        <v>11</v>
      </c>
      <c r="C70" s="125"/>
      <c r="D70" s="125"/>
      <c r="E70" s="126"/>
      <c r="F70" s="126"/>
      <c r="G70" s="126"/>
      <c r="H70" s="127"/>
      <c r="I70" s="67"/>
      <c r="J70" s="67"/>
      <c r="K70" s="51"/>
      <c r="L70" s="65"/>
      <c r="M70" s="14"/>
      <c r="N70" s="14"/>
    </row>
    <row r="71" spans="1:19" ht="13.5" thickBot="1" x14ac:dyDescent="0.25">
      <c r="A71" s="75"/>
      <c r="B71" s="66"/>
      <c r="C71" s="66"/>
      <c r="D71" s="66"/>
      <c r="E71" s="70"/>
      <c r="F71" s="70"/>
      <c r="G71" s="70"/>
      <c r="H71" s="70"/>
      <c r="I71" s="70"/>
      <c r="J71" s="70"/>
      <c r="K71" s="66"/>
      <c r="L71" s="128"/>
      <c r="M71" s="14"/>
      <c r="N71" s="14"/>
    </row>
    <row r="72" spans="1:19" ht="13.5" thickBot="1" x14ac:dyDescent="0.25">
      <c r="A72" s="51"/>
      <c r="B72" s="51"/>
      <c r="C72" s="51"/>
      <c r="D72" s="51"/>
      <c r="E72" s="51"/>
      <c r="F72" s="51"/>
      <c r="G72" s="51"/>
      <c r="H72" s="51"/>
      <c r="I72" s="51"/>
      <c r="J72" s="51"/>
      <c r="K72" s="51"/>
      <c r="L72" s="51"/>
      <c r="M72" s="51"/>
      <c r="N72" s="51"/>
    </row>
    <row r="73" spans="1:19" ht="15" x14ac:dyDescent="0.2">
      <c r="A73" s="240" t="s">
        <v>297</v>
      </c>
      <c r="B73" s="63"/>
      <c r="C73" s="63"/>
      <c r="D73" s="63"/>
      <c r="E73" s="63"/>
      <c r="F73" s="63"/>
      <c r="G73" s="63"/>
      <c r="H73" s="63"/>
      <c r="I73" s="63"/>
      <c r="J73" s="63"/>
      <c r="K73" s="63"/>
      <c r="L73" s="69"/>
      <c r="M73" s="281"/>
      <c r="N73" s="51"/>
      <c r="O73" s="297"/>
      <c r="P73" s="297"/>
      <c r="Q73" s="297"/>
      <c r="R73" s="297"/>
      <c r="S73" s="297"/>
    </row>
    <row r="74" spans="1:19" ht="14.25" x14ac:dyDescent="0.2">
      <c r="A74" s="133" t="s">
        <v>298</v>
      </c>
      <c r="B74" s="51"/>
      <c r="C74" s="51"/>
      <c r="D74" s="51"/>
      <c r="E74" s="51"/>
      <c r="F74" s="51"/>
      <c r="G74" s="51"/>
      <c r="H74" s="51"/>
      <c r="I74" s="51"/>
      <c r="J74" s="51"/>
      <c r="K74" s="51"/>
      <c r="L74" s="65"/>
      <c r="M74" s="281"/>
      <c r="N74" s="51"/>
      <c r="O74" s="297"/>
      <c r="P74" s="297"/>
      <c r="Q74" s="297"/>
      <c r="R74" s="297"/>
      <c r="S74" s="297"/>
    </row>
    <row r="75" spans="1:19" ht="14.25" x14ac:dyDescent="0.2">
      <c r="A75" s="133" t="s">
        <v>303</v>
      </c>
      <c r="B75" s="51"/>
      <c r="C75" s="51"/>
      <c r="D75" s="51"/>
      <c r="E75" s="51"/>
      <c r="F75" s="51"/>
      <c r="G75" s="51"/>
      <c r="H75" s="51"/>
      <c r="I75" s="51"/>
      <c r="J75" s="51"/>
      <c r="K75" s="51"/>
      <c r="L75" s="65"/>
      <c r="M75" s="281"/>
      <c r="N75" s="51"/>
      <c r="O75" s="297"/>
      <c r="P75" s="297"/>
      <c r="Q75" s="297"/>
      <c r="R75" s="297"/>
      <c r="S75" s="297"/>
    </row>
    <row r="76" spans="1:19" ht="14.25" x14ac:dyDescent="0.2">
      <c r="A76" s="71"/>
      <c r="B76" s="51"/>
      <c r="C76" s="51"/>
      <c r="D76" s="51"/>
      <c r="E76" s="51"/>
      <c r="F76" s="51"/>
      <c r="G76" s="51"/>
      <c r="H76" s="51"/>
      <c r="I76" s="51"/>
      <c r="J76" s="51"/>
      <c r="K76" s="51"/>
      <c r="L76" s="65"/>
      <c r="M76" s="281"/>
      <c r="N76" s="51"/>
      <c r="O76" s="297"/>
      <c r="P76" s="297"/>
      <c r="Q76" s="297"/>
      <c r="R76" s="297"/>
      <c r="S76" s="297"/>
    </row>
    <row r="77" spans="1:19" x14ac:dyDescent="0.2">
      <c r="A77" s="72"/>
      <c r="B77" s="104" t="s">
        <v>46</v>
      </c>
      <c r="C77" s="105" t="s">
        <v>48</v>
      </c>
      <c r="D77" s="106" t="s">
        <v>49</v>
      </c>
      <c r="E77" s="106" t="s">
        <v>54</v>
      </c>
      <c r="F77" s="106" t="s">
        <v>50</v>
      </c>
      <c r="G77" s="107" t="s">
        <v>51</v>
      </c>
      <c r="H77" s="108" t="s">
        <v>52</v>
      </c>
      <c r="I77" s="109" t="s">
        <v>53</v>
      </c>
      <c r="J77" s="20"/>
      <c r="K77" s="20"/>
      <c r="L77" s="73"/>
      <c r="M77" s="72"/>
      <c r="N77" s="20"/>
      <c r="O77" s="297"/>
      <c r="P77" s="297"/>
      <c r="Q77" s="297"/>
      <c r="R77" s="297"/>
      <c r="S77" s="297"/>
    </row>
    <row r="78" spans="1:19" x14ac:dyDescent="0.2">
      <c r="A78" s="72"/>
      <c r="B78" s="110" t="s">
        <v>47</v>
      </c>
      <c r="C78" s="25"/>
      <c r="D78" s="26"/>
      <c r="E78" s="26"/>
      <c r="F78" s="26"/>
      <c r="G78" s="25"/>
      <c r="H78" s="24"/>
      <c r="I78" s="111"/>
      <c r="J78" s="20"/>
      <c r="K78" s="20"/>
      <c r="L78" s="73"/>
      <c r="M78" s="72"/>
      <c r="N78" s="20"/>
      <c r="O78" s="297"/>
      <c r="P78" s="297"/>
      <c r="Q78" s="297"/>
      <c r="R78" s="297"/>
      <c r="S78" s="297"/>
    </row>
    <row r="79" spans="1:19" x14ac:dyDescent="0.2">
      <c r="A79" s="72"/>
      <c r="B79" s="112"/>
      <c r="C79" s="316">
        <f>LOOKUP($A$6,'Processed Data'!$A$5:$A$223,IF($B$47&gt;3,'Processed Data'!$N$5:$N$223,IF($B$47&gt;2,'Processed Data'!$J$5:$J$223,'Processed Data'!$F$5:$F$223)))</f>
        <v>2728977782808.0483</v>
      </c>
      <c r="D79" s="278">
        <f>LOOKUP($A$6,'Processed Data'!$A$5:$A$223,IF($B$47&gt;3,'Processed Data'!$O$5:$O$223,IF($B$47&gt;2,'Processed Data'!$K$5:$K$223,'Processed Data'!$G$5:$G$223)))</f>
        <v>3</v>
      </c>
      <c r="E79" s="315">
        <f>IF($B$47=1,10000000,LOOKUP($A$6,'Processed Data'!$A$5:$A$223,IF($B$47&gt;3,'Processed Data'!$P$5:$P$223,IF($B$47&gt;2,'Processed Data'!$L$5:$L$223,'Processed Data'!$H$5:$H$223))))</f>
        <v>10000000</v>
      </c>
      <c r="F79" s="316">
        <f>LOOKUP($A$6,'Processed Data'!$A$5:$A$223,IF($B$47&gt;3,'Processed Data'!$R$5:$R$223,IF($B$47&gt;2,'Processed Data'!$N$5:$N$223,IF($B$47&gt;1,'Processed Data'!$J$5:$J$223,'Processed Data'!$F$5:$F$223))))</f>
        <v>2728977782808.0483</v>
      </c>
      <c r="G79" s="278">
        <f>LOOKUP($A$6,'Processed Data'!$A$5:$A$223,IF($B$47&gt;3,'Processed Data'!$S$5:$S$223,IF($B$47&gt;2,'Processed Data'!$O$5:$O$223,IF($B$47&gt;1,'Processed Data'!$K$5:$K$223,'Processed Data'!$G$5:$G$223))))</f>
        <v>3</v>
      </c>
      <c r="H79" s="279">
        <f ca="1">LOOKUP($A$6,'Processed Data'!$A$5:$A$223,'Processed Data'!V$5:V$122)</f>
        <v>25</v>
      </c>
      <c r="I79" s="277">
        <f ca="1">LOOKUP($A$6,'Processed Data'!$A$5:$A$223,'Processed Data'!W$5:W$122)</f>
        <v>0</v>
      </c>
      <c r="J79" s="20"/>
      <c r="K79" s="20"/>
      <c r="L79" s="73"/>
      <c r="M79" s="72"/>
      <c r="N79" s="236"/>
      <c r="O79" s="297"/>
      <c r="P79" s="297"/>
      <c r="Q79" s="297"/>
      <c r="R79" s="297"/>
      <c r="S79" s="297"/>
    </row>
    <row r="80" spans="1:19" x14ac:dyDescent="0.2">
      <c r="A80" s="72"/>
      <c r="B80" s="20"/>
      <c r="C80" s="25"/>
      <c r="D80" s="26"/>
      <c r="E80" s="236"/>
      <c r="F80" s="26"/>
      <c r="G80" s="25"/>
      <c r="H80" s="24"/>
      <c r="I80" s="20"/>
      <c r="J80" s="20"/>
      <c r="K80" s="20"/>
      <c r="L80" s="73"/>
      <c r="M80" s="72"/>
      <c r="N80" s="236"/>
      <c r="O80" s="297"/>
      <c r="P80" s="297"/>
      <c r="Q80" s="297"/>
      <c r="R80" s="297"/>
      <c r="S80" s="297"/>
    </row>
    <row r="81" spans="1:19" ht="13.5" thickBot="1" x14ac:dyDescent="0.25">
      <c r="A81" s="113"/>
      <c r="B81" s="84"/>
      <c r="C81" s="84"/>
      <c r="D81" s="84"/>
      <c r="E81" s="280"/>
      <c r="F81" s="84"/>
      <c r="G81" s="114"/>
      <c r="H81" s="84"/>
      <c r="I81" s="84"/>
      <c r="J81" s="84"/>
      <c r="K81" s="84"/>
      <c r="L81" s="115"/>
      <c r="M81" s="282"/>
      <c r="N81" s="27"/>
      <c r="O81" s="297"/>
      <c r="P81" s="297"/>
      <c r="Q81" s="297"/>
      <c r="R81" s="297"/>
      <c r="S81" s="297"/>
    </row>
    <row r="82" spans="1:19" ht="13.5" thickBot="1" x14ac:dyDescent="0.25">
      <c r="A82" s="27"/>
      <c r="B82" s="27"/>
      <c r="C82" s="27"/>
      <c r="D82" s="27"/>
      <c r="E82" s="27"/>
      <c r="F82" s="27"/>
      <c r="G82" s="55"/>
      <c r="H82" s="27"/>
      <c r="I82" s="27"/>
      <c r="J82" s="27"/>
      <c r="K82" s="27"/>
      <c r="L82" s="27"/>
      <c r="M82" s="27"/>
      <c r="N82" s="27"/>
      <c r="O82" s="297"/>
      <c r="P82" s="297"/>
      <c r="Q82" s="297"/>
      <c r="R82" s="297"/>
      <c r="S82" s="297"/>
    </row>
    <row r="83" spans="1:19" ht="15" x14ac:dyDescent="0.2">
      <c r="A83" s="240" t="s">
        <v>352</v>
      </c>
      <c r="B83" s="78"/>
      <c r="C83" s="78"/>
      <c r="D83" s="78"/>
      <c r="E83" s="78"/>
      <c r="F83" s="78"/>
      <c r="G83" s="79"/>
      <c r="H83" s="80"/>
      <c r="I83" s="80"/>
      <c r="J83" s="80"/>
      <c r="K83" s="80"/>
      <c r="L83" s="81"/>
      <c r="M83" s="20"/>
      <c r="N83" s="20"/>
      <c r="O83" s="297"/>
      <c r="P83" s="297"/>
      <c r="Q83" s="297"/>
      <c r="R83" s="297"/>
      <c r="S83" s="297"/>
    </row>
    <row r="84" spans="1:19" ht="14.25" x14ac:dyDescent="0.2">
      <c r="A84" s="133" t="s">
        <v>298</v>
      </c>
      <c r="B84" s="27"/>
      <c r="C84" s="27"/>
      <c r="D84" s="27"/>
      <c r="E84" s="27"/>
      <c r="F84" s="27"/>
      <c r="G84" s="24"/>
      <c r="H84" s="20"/>
      <c r="I84" s="20"/>
      <c r="J84" s="20"/>
      <c r="K84" s="20"/>
      <c r="L84" s="73"/>
      <c r="M84" s="20"/>
      <c r="N84" s="20"/>
      <c r="O84" s="297"/>
      <c r="P84" s="297"/>
      <c r="Q84" s="297"/>
      <c r="R84" s="297"/>
      <c r="S84" s="297"/>
    </row>
    <row r="85" spans="1:19" ht="14.25" x14ac:dyDescent="0.2">
      <c r="A85" s="133" t="s">
        <v>89</v>
      </c>
      <c r="B85" s="27"/>
      <c r="C85" s="27"/>
      <c r="D85" s="27"/>
      <c r="E85" s="27"/>
      <c r="F85" s="27"/>
      <c r="G85" s="24"/>
      <c r="H85" s="20"/>
      <c r="I85" s="20"/>
      <c r="J85" s="20"/>
      <c r="K85" s="20"/>
      <c r="L85" s="73"/>
      <c r="M85" s="20"/>
      <c r="N85" s="20"/>
      <c r="O85" s="297"/>
      <c r="P85" s="297"/>
      <c r="Q85" s="297"/>
      <c r="R85" s="297"/>
      <c r="S85" s="297"/>
    </row>
    <row r="86" spans="1:19" ht="14.25" x14ac:dyDescent="0.2">
      <c r="A86" s="138" t="s">
        <v>290</v>
      </c>
      <c r="B86" s="28"/>
      <c r="C86" s="27"/>
      <c r="D86" s="29"/>
      <c r="E86" s="21"/>
      <c r="F86" s="21"/>
      <c r="G86" s="24"/>
      <c r="H86" s="20"/>
      <c r="I86" s="20"/>
      <c r="J86" s="20"/>
      <c r="K86" s="20"/>
      <c r="L86" s="73"/>
      <c r="M86" s="20"/>
      <c r="N86" s="20"/>
      <c r="O86" s="297"/>
      <c r="P86" s="297"/>
      <c r="Q86" s="297"/>
      <c r="R86" s="297"/>
      <c r="S86" s="297"/>
    </row>
    <row r="87" spans="1:19" x14ac:dyDescent="0.2">
      <c r="A87" s="72"/>
      <c r="B87" s="28"/>
      <c r="C87" s="27"/>
      <c r="D87" s="29"/>
      <c r="E87" s="21"/>
      <c r="F87" s="21"/>
      <c r="G87" s="24"/>
      <c r="H87" s="20"/>
      <c r="I87" s="20"/>
      <c r="J87" s="20"/>
      <c r="K87" s="20"/>
      <c r="L87" s="73"/>
      <c r="M87" s="20"/>
      <c r="N87" s="20"/>
      <c r="O87" s="297"/>
      <c r="P87" s="297"/>
      <c r="Q87" s="297"/>
      <c r="R87" s="297"/>
      <c r="S87" s="297"/>
    </row>
    <row r="88" spans="1:19" ht="28.5" x14ac:dyDescent="0.2">
      <c r="A88" s="72"/>
      <c r="B88" s="28"/>
      <c r="C88" s="91" t="s">
        <v>6</v>
      </c>
      <c r="D88" s="92" t="s">
        <v>65</v>
      </c>
      <c r="E88" s="92" t="s">
        <v>81</v>
      </c>
      <c r="F88" s="95" t="s">
        <v>294</v>
      </c>
      <c r="G88" s="93" t="s">
        <v>66</v>
      </c>
      <c r="H88" s="94" t="s">
        <v>43</v>
      </c>
      <c r="I88" s="95" t="s">
        <v>295</v>
      </c>
      <c r="K88" s="20"/>
      <c r="L88" s="73"/>
      <c r="M88" s="20"/>
      <c r="N88" s="20"/>
      <c r="O88" s="297"/>
      <c r="P88" s="297"/>
      <c r="Q88" s="297"/>
      <c r="R88" s="297"/>
      <c r="S88" s="297"/>
    </row>
    <row r="89" spans="1:19" ht="14.25" x14ac:dyDescent="0.2">
      <c r="A89" s="72"/>
      <c r="B89" s="28"/>
      <c r="C89" s="370" t="str">
        <f ca="1">LOOKUP($A$6,'Processed Data'!$A$5:$A$223,'Processed Data'!C$5:C209)</f>
        <v>DNV'11 B1 Free Corrosion</v>
      </c>
      <c r="D89" s="317" t="str">
        <f>TEXT(LOOKUP($A$6,'Processed Data'!$A$5:$A$223,'Processed Data'!$F$5:$F$223),"0.0000E+00")</f>
        <v>2.7290E+12</v>
      </c>
      <c r="E89" s="97" t="str">
        <f>TEXT(LOOKUP($A$6,'Processed Data'!$A$5:$A$223,'Processed Data'!$G$5:$G$223),"0.00")</f>
        <v>3.00</v>
      </c>
      <c r="F89" s="97" t="str">
        <f>IF($B$47&gt;1,TEXT(LOOKUP($A$6,'Processed Data'!$A$5:$A$223,'Processed Data'!$H$5:$H$223),"0.0000E+00"),"DELETE")</f>
        <v>DELETE</v>
      </c>
      <c r="G89" s="97" t="str">
        <f>IF($B$47&gt;1,TEXT(LOOKUP($A$6,'Processed Data'!$A$5:$A$223,'Processed Data'!$J$5:$J$223),"0.0000E+00"),"DELETE")</f>
        <v>DELETE</v>
      </c>
      <c r="H89" s="97" t="str">
        <f>IF($B$47&gt;1,TEXT(LOOKUP($A$6,'Processed Data'!$A$5:$A$223,'Processed Data'!$K$5:$K$223),"0.00"),"DELETE")</f>
        <v>DELETE</v>
      </c>
      <c r="I89" s="97" t="str">
        <f>IF($B$47&gt;2,TEXT(LOOKUP($A$6,'Processed Data'!$A$5:$A$223,'Processed Data'!$L$5:$L$223),"0.0000E+00"),"DELETE")</f>
        <v>DELETE</v>
      </c>
      <c r="K89" s="20"/>
      <c r="L89" s="73"/>
      <c r="M89" s="20"/>
      <c r="N89" s="145"/>
      <c r="O89" s="297"/>
      <c r="P89" s="297"/>
      <c r="Q89" s="297"/>
      <c r="R89" s="297"/>
      <c r="S89" s="297"/>
    </row>
    <row r="90" spans="1:19" ht="28.5" x14ac:dyDescent="0.2">
      <c r="A90" s="72"/>
      <c r="B90" s="28"/>
      <c r="C90" s="369"/>
      <c r="D90" s="92" t="s">
        <v>292</v>
      </c>
      <c r="E90" s="92" t="s">
        <v>173</v>
      </c>
      <c r="F90" s="95" t="s">
        <v>296</v>
      </c>
      <c r="G90" s="93" t="s">
        <v>293</v>
      </c>
      <c r="H90" s="94" t="s">
        <v>174</v>
      </c>
      <c r="I90" s="20"/>
      <c r="J90" s="20"/>
      <c r="K90" s="20"/>
      <c r="L90" s="73"/>
      <c r="M90" s="20"/>
      <c r="N90" s="20"/>
      <c r="O90" s="297"/>
      <c r="P90" s="297"/>
      <c r="Q90" s="297"/>
      <c r="R90" s="297"/>
      <c r="S90" s="297"/>
    </row>
    <row r="91" spans="1:19" ht="14.25" x14ac:dyDescent="0.2">
      <c r="A91" s="72"/>
      <c r="B91" s="28"/>
      <c r="C91" s="369"/>
      <c r="D91" s="97" t="str">
        <f>IF($B$47&gt;2,TEXT(LOOKUP($A$6,'Processed Data'!$A$5:$A$223,'Processed Data'!$N$5:$N$223),"0.0000E+00"),"DELETE")</f>
        <v>DELETE</v>
      </c>
      <c r="E91" s="97" t="str">
        <f>IF($B$47&gt;2,TEXT(LOOKUP($A$6,'Processed Data'!$A$5:$A$223,'Processed Data'!$O$5:$O$223),"0.00"),"DELETE")</f>
        <v>DELETE</v>
      </c>
      <c r="F91" s="97" t="str">
        <f>IF($B$47&gt;3,TEXT(LOOKUP($A$6,'Processed Data'!$A$5:$A$223,'Processed Data'!$P$5:$P$223),"0.0000E+00"),"DELETE")</f>
        <v>DELETE</v>
      </c>
      <c r="G91" s="97" t="str">
        <f>IF($B$47&gt;3,TEXT(LOOKUP($A$6,'Processed Data'!$A$5:$A$223,'Processed Data'!$R$5:$R$223),"0.0000E+00"),"DELETE")</f>
        <v>DELETE</v>
      </c>
      <c r="H91" s="97" t="str">
        <f>IF($B$47&gt;3,TEXT(LOOKUP($A$6,'Processed Data'!$A$5:$A$223,'Processed Data'!$S$5:$S$223),"0.00"),"DELETE")</f>
        <v>DELETE</v>
      </c>
      <c r="I91" s="20"/>
      <c r="J91" s="20"/>
      <c r="K91" s="20"/>
      <c r="L91" s="73"/>
      <c r="M91" s="20"/>
      <c r="N91" s="20"/>
      <c r="O91" s="297"/>
      <c r="P91" s="297"/>
      <c r="Q91" s="297"/>
      <c r="R91" s="297"/>
      <c r="S91" s="297"/>
    </row>
    <row r="92" spans="1:19" ht="14.25" x14ac:dyDescent="0.2">
      <c r="A92" s="72"/>
      <c r="B92" s="28"/>
      <c r="C92" s="369"/>
      <c r="D92" s="368" t="s">
        <v>291</v>
      </c>
      <c r="E92" s="369"/>
      <c r="F92" s="368" t="s">
        <v>228</v>
      </c>
      <c r="G92" s="369"/>
      <c r="L92" s="73"/>
      <c r="M92" s="20"/>
      <c r="N92" s="20"/>
      <c r="O92" s="297"/>
      <c r="P92" s="297"/>
      <c r="Q92" s="297"/>
      <c r="R92" s="297"/>
      <c r="S92" s="297"/>
    </row>
    <row r="93" spans="1:19" ht="14.25" x14ac:dyDescent="0.2">
      <c r="A93" s="72"/>
      <c r="B93" s="28"/>
      <c r="C93" s="369"/>
      <c r="D93" s="94" t="s">
        <v>101</v>
      </c>
      <c r="E93" s="94" t="s">
        <v>100</v>
      </c>
      <c r="F93" s="94" t="s">
        <v>44</v>
      </c>
      <c r="G93" s="94" t="s">
        <v>45</v>
      </c>
      <c r="J93" s="20"/>
      <c r="K93" s="20"/>
      <c r="L93" s="73"/>
      <c r="M93" s="20"/>
      <c r="N93" s="20"/>
      <c r="O93" s="297"/>
      <c r="P93" s="297"/>
      <c r="Q93" s="297"/>
      <c r="R93" s="297"/>
      <c r="S93" s="297"/>
    </row>
    <row r="94" spans="1:19" ht="14.25" x14ac:dyDescent="0.2">
      <c r="A94" s="72"/>
      <c r="B94" s="28"/>
      <c r="C94" s="369"/>
      <c r="D94" s="287">
        <f ca="1">LOOKUP($A$6,'Processed Data'!$A$5:$A$223,'Processed Data'!U$5:U$122)</f>
        <v>0</v>
      </c>
      <c r="E94" s="288" t="str">
        <f ca="1">LOOKUP($A$6,'Processed Data'!$A$5:$A$223,'Processed Data'!T$5:T$122)</f>
        <v>-</v>
      </c>
      <c r="F94" s="98">
        <f ca="1">LOOKUP($A$6,'Processed Data'!$A$5:$A$223,'Processed Data'!V$5:V$122)</f>
        <v>25</v>
      </c>
      <c r="G94" s="98">
        <f ca="1">LOOKUP($A$6,'Processed Data'!$A$5:$A$223,'Processed Data'!W$5:W$122)</f>
        <v>0</v>
      </c>
      <c r="J94" s="20"/>
      <c r="K94" s="20"/>
      <c r="L94" s="73"/>
      <c r="M94" s="20"/>
      <c r="N94" s="20"/>
      <c r="O94" s="297"/>
      <c r="P94" s="297"/>
      <c r="Q94" s="297"/>
      <c r="R94" s="297"/>
      <c r="S94" s="297"/>
    </row>
    <row r="95" spans="1:19" x14ac:dyDescent="0.2">
      <c r="A95" s="72"/>
      <c r="B95" s="28"/>
      <c r="C95" s="27"/>
      <c r="D95" s="29"/>
      <c r="E95" s="21"/>
      <c r="F95" s="21"/>
      <c r="G95" s="24"/>
      <c r="H95" s="20"/>
      <c r="I95" s="20"/>
      <c r="J95" s="20"/>
      <c r="K95" s="20"/>
      <c r="L95" s="73"/>
      <c r="M95" s="20"/>
      <c r="N95" s="20"/>
      <c r="O95" s="297"/>
      <c r="P95" s="297"/>
      <c r="Q95" s="297"/>
      <c r="R95" s="297"/>
      <c r="S95" s="297"/>
    </row>
    <row r="96" spans="1:19" x14ac:dyDescent="0.2">
      <c r="A96" s="72"/>
      <c r="B96" s="28"/>
      <c r="C96" s="27"/>
      <c r="D96" s="29"/>
      <c r="E96" s="21"/>
      <c r="F96" s="21"/>
      <c r="G96" s="24"/>
      <c r="H96" s="20"/>
      <c r="I96" s="20"/>
      <c r="J96" s="20"/>
      <c r="K96" s="20"/>
      <c r="L96" s="73"/>
      <c r="M96" s="20"/>
      <c r="N96" s="20"/>
      <c r="O96" s="297"/>
      <c r="P96" s="297"/>
      <c r="Q96" s="297"/>
      <c r="R96" s="297"/>
      <c r="S96" s="297"/>
    </row>
    <row r="97" spans="1:19" x14ac:dyDescent="0.2">
      <c r="A97" s="82"/>
      <c r="B97" s="30"/>
      <c r="C97" s="27"/>
      <c r="D97" s="29"/>
      <c r="E97" s="21"/>
      <c r="F97" s="21"/>
      <c r="G97" s="24"/>
      <c r="H97" s="20"/>
      <c r="I97" s="20"/>
      <c r="J97" s="20"/>
      <c r="K97" s="20"/>
      <c r="L97" s="73"/>
      <c r="M97" s="20"/>
      <c r="N97" s="20"/>
      <c r="O97" s="297"/>
      <c r="P97" s="297"/>
      <c r="Q97" s="297"/>
      <c r="R97" s="297"/>
      <c r="S97" s="297"/>
    </row>
    <row r="98" spans="1:19" x14ac:dyDescent="0.2">
      <c r="A98" s="82"/>
      <c r="B98" s="29"/>
      <c r="C98" s="27"/>
      <c r="D98" s="29"/>
      <c r="E98" s="21"/>
      <c r="F98" s="31"/>
      <c r="G98" s="24"/>
      <c r="H98" s="20"/>
      <c r="I98" s="20"/>
      <c r="J98" s="20"/>
      <c r="K98" s="20"/>
      <c r="L98" s="73"/>
      <c r="M98" s="20"/>
      <c r="N98" s="20"/>
      <c r="O98" s="297"/>
      <c r="P98" s="297"/>
      <c r="Q98" s="297"/>
      <c r="R98" s="297"/>
      <c r="S98" s="297"/>
    </row>
    <row r="99" spans="1:19" x14ac:dyDescent="0.2">
      <c r="A99" s="72"/>
      <c r="B99" s="23"/>
      <c r="C99" s="23"/>
      <c r="D99" s="23"/>
      <c r="E99" s="23"/>
      <c r="F99" s="23"/>
      <c r="G99" s="24"/>
      <c r="H99" s="20"/>
      <c r="I99" s="20"/>
      <c r="J99" s="20"/>
      <c r="K99" s="20"/>
      <c r="L99" s="73"/>
      <c r="M99" s="20"/>
      <c r="N99" s="20"/>
      <c r="O99" s="297"/>
      <c r="P99" s="297"/>
      <c r="Q99" s="297"/>
      <c r="R99" s="297"/>
      <c r="S99" s="297"/>
    </row>
    <row r="100" spans="1:19" x14ac:dyDescent="0.2">
      <c r="A100" s="83"/>
      <c r="B100" s="23"/>
      <c r="C100" s="23"/>
      <c r="D100" s="23"/>
      <c r="E100" s="23"/>
      <c r="F100" s="23"/>
      <c r="G100" s="24"/>
      <c r="H100" s="20"/>
      <c r="I100" s="20"/>
      <c r="J100" s="20"/>
      <c r="K100" s="20"/>
      <c r="L100" s="73"/>
      <c r="M100" s="20"/>
      <c r="N100" s="20"/>
      <c r="O100" s="297"/>
      <c r="P100" s="297"/>
      <c r="Q100" s="297"/>
      <c r="R100" s="297"/>
      <c r="S100" s="297"/>
    </row>
    <row r="101" spans="1:19" x14ac:dyDescent="0.2">
      <c r="A101" s="83"/>
      <c r="B101" s="27"/>
      <c r="C101" s="20"/>
      <c r="D101" s="23"/>
      <c r="E101" s="23"/>
      <c r="F101" s="23"/>
      <c r="G101" s="24"/>
      <c r="H101" s="20"/>
      <c r="I101" s="20"/>
      <c r="J101" s="20"/>
      <c r="K101" s="20"/>
      <c r="L101" s="73"/>
      <c r="M101" s="20"/>
      <c r="N101" s="20"/>
      <c r="O101" s="297"/>
      <c r="P101" s="297"/>
      <c r="Q101" s="297"/>
      <c r="R101" s="297"/>
      <c r="S101" s="297"/>
    </row>
    <row r="102" spans="1:19" x14ac:dyDescent="0.2">
      <c r="A102" s="72"/>
      <c r="B102" s="27"/>
      <c r="C102" s="27"/>
      <c r="D102" s="23"/>
      <c r="E102" s="23"/>
      <c r="F102" s="23"/>
      <c r="G102" s="24"/>
      <c r="H102" s="20"/>
      <c r="I102" s="20"/>
      <c r="J102" s="20"/>
      <c r="K102" s="20"/>
      <c r="L102" s="73"/>
      <c r="M102" s="20"/>
      <c r="N102" s="20"/>
      <c r="O102" s="297"/>
      <c r="P102" s="297"/>
      <c r="Q102" s="297"/>
      <c r="R102" s="297"/>
      <c r="S102" s="297"/>
    </row>
    <row r="103" spans="1:19" x14ac:dyDescent="0.2">
      <c r="A103" s="72"/>
      <c r="B103" s="27"/>
      <c r="C103" s="27"/>
      <c r="D103" s="23"/>
      <c r="E103" s="23"/>
      <c r="F103" s="23"/>
      <c r="G103" s="24"/>
      <c r="H103" s="20"/>
      <c r="I103" s="20"/>
      <c r="J103" s="20"/>
      <c r="K103" s="20"/>
      <c r="L103" s="73"/>
      <c r="M103" s="20"/>
      <c r="N103" s="20"/>
      <c r="O103" s="297"/>
      <c r="P103" s="297"/>
      <c r="Q103" s="297"/>
      <c r="R103" s="297"/>
      <c r="S103" s="297"/>
    </row>
    <row r="104" spans="1:19" x14ac:dyDescent="0.2">
      <c r="A104" s="72"/>
      <c r="B104" s="27"/>
      <c r="C104" s="27"/>
      <c r="D104" s="23"/>
      <c r="E104" s="23"/>
      <c r="F104" s="23"/>
      <c r="G104" s="24"/>
      <c r="H104" s="20"/>
      <c r="I104" s="20"/>
      <c r="J104" s="20"/>
      <c r="K104" s="20"/>
      <c r="L104" s="73"/>
      <c r="M104" s="20"/>
      <c r="N104" s="20"/>
      <c r="O104" s="297"/>
      <c r="P104" s="297"/>
      <c r="Q104" s="297"/>
      <c r="R104" s="297"/>
      <c r="S104" s="297"/>
    </row>
    <row r="105" spans="1:19" x14ac:dyDescent="0.2">
      <c r="A105" s="72"/>
      <c r="B105" s="27"/>
      <c r="C105" s="27"/>
      <c r="D105" s="23"/>
      <c r="E105" s="23"/>
      <c r="F105" s="23"/>
      <c r="G105" s="24"/>
      <c r="H105" s="20"/>
      <c r="I105" s="20"/>
      <c r="J105" s="20"/>
      <c r="K105" s="20"/>
      <c r="L105" s="73"/>
      <c r="M105" s="20"/>
      <c r="N105" s="20"/>
      <c r="O105" s="297"/>
      <c r="P105" s="297"/>
      <c r="Q105" s="297"/>
      <c r="R105" s="297"/>
      <c r="S105" s="297"/>
    </row>
    <row r="106" spans="1:19" x14ac:dyDescent="0.2">
      <c r="A106" s="72"/>
      <c r="B106" s="27"/>
      <c r="C106" s="27"/>
      <c r="D106" s="23"/>
      <c r="E106" s="23"/>
      <c r="F106" s="23"/>
      <c r="G106" s="24"/>
      <c r="H106" s="20"/>
      <c r="I106" s="20"/>
      <c r="J106" s="20"/>
      <c r="K106" s="20"/>
      <c r="L106" s="73"/>
      <c r="M106" s="20"/>
      <c r="N106" s="20"/>
      <c r="O106" s="297"/>
      <c r="P106" s="297"/>
      <c r="Q106" s="297"/>
      <c r="R106" s="297"/>
      <c r="S106" s="297"/>
    </row>
    <row r="107" spans="1:19" x14ac:dyDescent="0.2">
      <c r="A107" s="72"/>
      <c r="B107" s="27"/>
      <c r="C107" s="27"/>
      <c r="D107" s="23"/>
      <c r="E107" s="23"/>
      <c r="F107" s="23"/>
      <c r="G107" s="24"/>
      <c r="H107" s="20"/>
      <c r="I107" s="20"/>
      <c r="J107" s="20"/>
      <c r="K107" s="20"/>
      <c r="L107" s="73"/>
      <c r="M107" s="20"/>
      <c r="N107" s="20"/>
      <c r="O107" s="297"/>
      <c r="P107" s="297"/>
      <c r="Q107" s="297"/>
      <c r="R107" s="297"/>
      <c r="S107" s="297"/>
    </row>
    <row r="108" spans="1:19" x14ac:dyDescent="0.2">
      <c r="A108" s="72"/>
      <c r="B108" s="27"/>
      <c r="C108" s="27"/>
      <c r="D108" s="23"/>
      <c r="E108" s="23"/>
      <c r="F108" s="23"/>
      <c r="G108" s="24"/>
      <c r="H108" s="20"/>
      <c r="I108" s="20"/>
      <c r="J108" s="20"/>
      <c r="K108" s="20"/>
      <c r="L108" s="73"/>
      <c r="M108" s="20"/>
      <c r="N108" s="20"/>
      <c r="O108" s="297"/>
      <c r="P108" s="297"/>
      <c r="Q108" s="297"/>
      <c r="R108" s="297"/>
      <c r="S108" s="297"/>
    </row>
    <row r="109" spans="1:19" ht="14.25" x14ac:dyDescent="0.2">
      <c r="A109" s="99" t="s">
        <v>69</v>
      </c>
      <c r="B109" s="27"/>
      <c r="C109" s="27"/>
      <c r="D109" s="23"/>
      <c r="E109" s="23"/>
      <c r="F109" s="23"/>
      <c r="G109" s="24"/>
      <c r="H109" s="20"/>
      <c r="I109" s="20"/>
      <c r="J109" s="20"/>
      <c r="K109" s="20"/>
      <c r="L109" s="73"/>
      <c r="M109" s="20"/>
      <c r="N109" s="20"/>
      <c r="O109" s="297"/>
      <c r="P109" s="297"/>
      <c r="Q109" s="297"/>
      <c r="R109" s="297"/>
      <c r="S109" s="297"/>
    </row>
    <row r="110" spans="1:19" ht="14.25" x14ac:dyDescent="0.2">
      <c r="A110" s="74"/>
      <c r="B110" s="27"/>
      <c r="C110" s="374" t="s">
        <v>6</v>
      </c>
      <c r="D110" s="373" t="s">
        <v>70</v>
      </c>
      <c r="E110" s="373" t="s">
        <v>71</v>
      </c>
      <c r="F110" s="368" t="s">
        <v>291</v>
      </c>
      <c r="G110" s="369"/>
      <c r="H110" s="368" t="s">
        <v>44</v>
      </c>
      <c r="I110" s="368" t="s">
        <v>45</v>
      </c>
      <c r="J110" s="20"/>
      <c r="K110" s="20"/>
      <c r="L110" s="73"/>
      <c r="M110" s="20"/>
      <c r="N110" s="20"/>
      <c r="O110" s="297"/>
      <c r="P110" s="297"/>
      <c r="Q110" s="297"/>
      <c r="R110" s="297"/>
      <c r="S110" s="297"/>
    </row>
    <row r="111" spans="1:19" ht="14.25" x14ac:dyDescent="0.2">
      <c r="A111" s="72"/>
      <c r="B111" s="27"/>
      <c r="C111" s="369"/>
      <c r="D111" s="369"/>
      <c r="E111" s="369"/>
      <c r="F111" s="94" t="s">
        <v>101</v>
      </c>
      <c r="G111" s="94" t="s">
        <v>100</v>
      </c>
      <c r="H111" s="369"/>
      <c r="I111" s="369"/>
      <c r="J111" s="20"/>
      <c r="K111" s="20"/>
      <c r="L111" s="73">
        <v>0</v>
      </c>
      <c r="M111" s="20"/>
      <c r="N111" s="20"/>
      <c r="O111" s="297"/>
      <c r="P111" s="297"/>
      <c r="Q111" s="297"/>
      <c r="R111" s="297"/>
      <c r="S111" s="297"/>
    </row>
    <row r="112" spans="1:19" ht="45" customHeight="1" x14ac:dyDescent="0.2">
      <c r="A112" s="72"/>
      <c r="B112" s="27"/>
      <c r="C112" s="96" t="str">
        <f>LOOKUP($A$6,'Processed Data'!$A$5:$A$223,'Processed Data'!C$5:C223)</f>
        <v>DNV'11 B1 Free Corrosion</v>
      </c>
      <c r="D112" s="96" t="str">
        <f ca="1">TEXT(LOOKUP($A$6,'Processed Data'!$A$5:$A$223,'Processed Data'!$F$5:$F$122),"0.0000E+00")</f>
        <v>2.7290E+12</v>
      </c>
      <c r="E112" s="276">
        <f ca="1">LOOKUP($A$6,'Processed Data'!$A$5:$A$223,'Processed Data'!$G$5:$G$122)</f>
        <v>3</v>
      </c>
      <c r="F112" s="287">
        <f ca="1">LOOKUP($A$6,'Processed Data'!$A$5:$A$223,'Processed Data'!U$5:U$122)</f>
        <v>0</v>
      </c>
      <c r="G112" s="288" t="str">
        <f ca="1">LOOKUP($A$6,'Processed Data'!$A$5:$A$223,'Processed Data'!T$5:T$122)</f>
        <v>-</v>
      </c>
      <c r="H112" s="98">
        <f ca="1">LOOKUP($A$6,'Processed Data'!$A$5:$A$223,'Processed Data'!V$5:V$122)</f>
        <v>25</v>
      </c>
      <c r="I112" s="98">
        <f ca="1">LOOKUP($A$6,'Processed Data'!$A$5:$A$223,'Processed Data'!W$5:W$122)</f>
        <v>0</v>
      </c>
      <c r="J112" s="20"/>
      <c r="K112" s="20"/>
      <c r="L112" s="73"/>
      <c r="M112" s="20"/>
      <c r="N112" s="20"/>
      <c r="O112" s="297"/>
      <c r="P112" s="297"/>
      <c r="Q112" s="297"/>
      <c r="R112" s="297"/>
      <c r="S112" s="297"/>
    </row>
    <row r="113" spans="1:19" ht="14.25" x14ac:dyDescent="0.2">
      <c r="A113" s="72"/>
      <c r="B113" s="27"/>
      <c r="C113" s="100"/>
      <c r="D113" s="100"/>
      <c r="E113" s="100"/>
      <c r="F113" s="101"/>
      <c r="G113" s="101"/>
      <c r="H113" s="58"/>
      <c r="I113" s="20"/>
      <c r="J113" s="20"/>
      <c r="K113" s="20"/>
      <c r="L113" s="73"/>
      <c r="M113" s="20"/>
      <c r="N113" s="20"/>
      <c r="O113" s="297"/>
      <c r="P113" s="297"/>
      <c r="Q113" s="297"/>
      <c r="R113" s="297"/>
      <c r="S113" s="297"/>
    </row>
    <row r="114" spans="1:19" x14ac:dyDescent="0.2">
      <c r="A114" s="72"/>
      <c r="B114" s="27"/>
      <c r="C114" s="27"/>
      <c r="D114" s="23"/>
      <c r="E114" s="23"/>
      <c r="F114" s="23"/>
      <c r="G114" s="24"/>
      <c r="H114" s="20"/>
      <c r="I114" s="20"/>
      <c r="J114" s="20"/>
      <c r="K114" s="20"/>
      <c r="L114" s="73"/>
      <c r="M114" s="20"/>
      <c r="N114" s="20"/>
      <c r="O114" s="297"/>
      <c r="P114" s="297"/>
      <c r="Q114" s="297"/>
      <c r="R114" s="297"/>
      <c r="S114" s="297"/>
    </row>
    <row r="115" spans="1:19" x14ac:dyDescent="0.2">
      <c r="A115" s="82"/>
      <c r="B115" s="27"/>
      <c r="C115" s="27"/>
      <c r="D115" s="23"/>
      <c r="E115" s="23"/>
      <c r="F115" s="23"/>
      <c r="G115" s="24"/>
      <c r="H115" s="20"/>
      <c r="I115" s="20"/>
      <c r="J115" s="20"/>
      <c r="K115" s="20"/>
      <c r="L115" s="73"/>
      <c r="M115" s="20"/>
      <c r="N115" s="20"/>
      <c r="O115" s="297"/>
      <c r="P115" s="297"/>
      <c r="Q115" s="297"/>
      <c r="R115" s="297"/>
      <c r="S115" s="297"/>
    </row>
    <row r="116" spans="1:19" x14ac:dyDescent="0.2">
      <c r="A116" s="83"/>
      <c r="B116" s="27"/>
      <c r="C116" s="27"/>
      <c r="D116" s="23"/>
      <c r="E116" s="23"/>
      <c r="F116" s="23"/>
      <c r="G116" s="24"/>
      <c r="H116" s="20"/>
      <c r="I116" s="20"/>
      <c r="J116" s="20"/>
      <c r="K116" s="20"/>
      <c r="L116" s="73"/>
      <c r="M116" s="20"/>
      <c r="N116" s="20"/>
      <c r="O116" s="297"/>
      <c r="P116" s="297"/>
      <c r="Q116" s="297"/>
      <c r="R116" s="297"/>
      <c r="S116" s="297"/>
    </row>
    <row r="117" spans="1:19" x14ac:dyDescent="0.2">
      <c r="A117" s="83"/>
      <c r="B117" s="27"/>
      <c r="C117" s="27"/>
      <c r="D117" s="23"/>
      <c r="E117" s="23"/>
      <c r="F117" s="23"/>
      <c r="G117" s="24"/>
      <c r="H117" s="20"/>
      <c r="I117" s="20"/>
      <c r="J117" s="20"/>
      <c r="K117" s="20"/>
      <c r="L117" s="73"/>
      <c r="M117" s="20"/>
      <c r="N117" s="20"/>
      <c r="O117" s="297"/>
      <c r="P117" s="297"/>
      <c r="Q117" s="297"/>
      <c r="R117" s="297"/>
      <c r="S117" s="297"/>
    </row>
    <row r="118" spans="1:19" x14ac:dyDescent="0.2">
      <c r="A118" s="72"/>
      <c r="B118" s="27"/>
      <c r="C118" s="27"/>
      <c r="D118" s="23"/>
      <c r="E118" s="23"/>
      <c r="F118" s="23"/>
      <c r="G118" s="24"/>
      <c r="H118" s="20"/>
      <c r="I118" s="20"/>
      <c r="J118" s="20"/>
      <c r="K118" s="20"/>
      <c r="L118" s="73"/>
      <c r="M118" s="20"/>
      <c r="N118" s="20"/>
      <c r="O118" s="297"/>
      <c r="P118" s="297"/>
      <c r="Q118" s="297"/>
      <c r="R118" s="297"/>
      <c r="S118" s="297"/>
    </row>
    <row r="119" spans="1:19" x14ac:dyDescent="0.2">
      <c r="A119" s="72"/>
      <c r="B119" s="27"/>
      <c r="C119" s="27"/>
      <c r="D119" s="23"/>
      <c r="E119" s="23"/>
      <c r="F119" s="23"/>
      <c r="G119" s="24"/>
      <c r="H119" s="20"/>
      <c r="I119" s="20"/>
      <c r="J119" s="20"/>
      <c r="K119" s="20"/>
      <c r="L119" s="73"/>
      <c r="M119" s="20"/>
      <c r="N119" s="20"/>
      <c r="O119" s="297"/>
      <c r="P119" s="297"/>
      <c r="Q119" s="297"/>
      <c r="R119" s="297"/>
      <c r="S119" s="297"/>
    </row>
    <row r="120" spans="1:19" ht="14.25" x14ac:dyDescent="0.2">
      <c r="A120" s="99" t="s">
        <v>73</v>
      </c>
      <c r="B120" s="27"/>
      <c r="C120" s="27"/>
      <c r="D120" s="23"/>
      <c r="E120" s="23"/>
      <c r="F120" s="23"/>
      <c r="G120" s="24"/>
      <c r="H120" s="20"/>
      <c r="I120" s="20"/>
      <c r="J120" s="20"/>
      <c r="K120" s="20"/>
      <c r="L120" s="73"/>
      <c r="M120" s="20"/>
      <c r="N120" s="20"/>
      <c r="O120" s="297"/>
      <c r="P120" s="297"/>
      <c r="Q120" s="297"/>
      <c r="R120" s="297"/>
      <c r="S120" s="297"/>
    </row>
    <row r="121" spans="1:19" x14ac:dyDescent="0.2">
      <c r="A121" s="72" t="str">
        <f>LOOKUP($A$6,'Processed Data'!$A$5:$A$122,'Processed Data'!D$5:D$122)</f>
        <v>[12]</v>
      </c>
      <c r="B121" s="27"/>
      <c r="C121" s="27"/>
      <c r="D121" s="23"/>
      <c r="E121" s="23"/>
      <c r="F121" s="23"/>
      <c r="G121" s="24"/>
      <c r="H121" s="20"/>
      <c r="I121" s="20"/>
      <c r="J121" s="20"/>
      <c r="K121" s="20"/>
      <c r="L121" s="73"/>
      <c r="M121" s="20"/>
      <c r="N121" s="20"/>
      <c r="O121" s="297"/>
      <c r="P121" s="297"/>
      <c r="Q121" s="297"/>
      <c r="R121" s="297"/>
      <c r="S121" s="297"/>
    </row>
    <row r="122" spans="1:19" ht="38.25" customHeight="1" x14ac:dyDescent="0.2">
      <c r="A122" s="72"/>
      <c r="B122" s="102"/>
      <c r="C122" s="371" t="str">
        <f>VLOOKUP(A121,'Raw Data'!$A$3:$R$14,2,0)</f>
        <v>Det Norske Veritas (DnV) - "Fatigue Design of Offshore Steel Structures"  (DnV-RP-C203), Oct 2011.</v>
      </c>
      <c r="D122" s="372"/>
      <c r="E122" s="372"/>
      <c r="F122" s="372"/>
      <c r="G122" s="372"/>
      <c r="H122" s="372"/>
      <c r="I122" s="372"/>
      <c r="J122" s="372"/>
      <c r="K122" s="102"/>
      <c r="L122" s="103"/>
      <c r="M122" s="20"/>
      <c r="N122" s="20"/>
      <c r="O122" s="297"/>
      <c r="P122" s="297"/>
      <c r="Q122" s="297"/>
      <c r="R122" s="297"/>
      <c r="S122" s="297"/>
    </row>
    <row r="123" spans="1:19" ht="13.5" thickBot="1" x14ac:dyDescent="0.25">
      <c r="A123" s="75"/>
      <c r="B123" s="84"/>
      <c r="C123" s="86"/>
      <c r="D123" s="85"/>
      <c r="E123" s="85"/>
      <c r="F123" s="85"/>
      <c r="G123" s="76"/>
      <c r="H123" s="86"/>
      <c r="I123" s="86"/>
      <c r="J123" s="86"/>
      <c r="K123" s="86"/>
      <c r="L123" s="77"/>
      <c r="M123" s="20"/>
      <c r="N123" s="20"/>
    </row>
    <row r="124" spans="1:19" x14ac:dyDescent="0.2">
      <c r="A124" s="20"/>
      <c r="B124" s="20"/>
      <c r="C124" s="20"/>
      <c r="D124" s="20"/>
      <c r="E124" s="20"/>
      <c r="F124" s="20"/>
      <c r="G124" s="20"/>
      <c r="H124" s="20"/>
      <c r="I124" s="20"/>
      <c r="J124" s="20"/>
      <c r="K124" s="27"/>
      <c r="L124" s="23"/>
      <c r="M124" s="23"/>
      <c r="N124" s="23"/>
    </row>
    <row r="125" spans="1:19" x14ac:dyDescent="0.2">
      <c r="A125" s="20"/>
      <c r="B125" s="20"/>
      <c r="C125" s="20"/>
      <c r="D125" s="20"/>
      <c r="E125" s="20"/>
      <c r="F125" s="20"/>
      <c r="G125" s="20"/>
      <c r="H125" s="20"/>
      <c r="I125" s="20"/>
      <c r="J125" s="20"/>
      <c r="K125" s="20"/>
      <c r="L125" s="23"/>
      <c r="M125" s="23"/>
      <c r="N125" s="23"/>
    </row>
    <row r="126" spans="1:19" x14ac:dyDescent="0.2">
      <c r="A126" s="20"/>
      <c r="B126" s="20"/>
      <c r="C126" s="20"/>
      <c r="D126" s="20"/>
      <c r="E126" s="20"/>
      <c r="F126" s="20"/>
      <c r="G126" s="20"/>
      <c r="H126" s="20"/>
      <c r="I126" s="20"/>
      <c r="J126" s="20"/>
      <c r="K126" s="23"/>
      <c r="L126" s="23"/>
      <c r="M126" s="23"/>
      <c r="N126" s="23"/>
    </row>
  </sheetData>
  <mergeCells count="11">
    <mergeCell ref="A10:K10"/>
    <mergeCell ref="D92:E92"/>
    <mergeCell ref="F92:G92"/>
    <mergeCell ref="C89:C94"/>
    <mergeCell ref="C122:J122"/>
    <mergeCell ref="F110:G110"/>
    <mergeCell ref="E110:E111"/>
    <mergeCell ref="D110:D111"/>
    <mergeCell ref="C110:C111"/>
    <mergeCell ref="H110:H111"/>
    <mergeCell ref="I110:I111"/>
  </mergeCells>
  <phoneticPr fontId="40" type="noConversion"/>
  <conditionalFormatting sqref="C12">
    <cfRule type="cellIs" dxfId="2" priority="1" stopIfTrue="1" operator="equal">
      <formula>"verified"</formula>
    </cfRule>
    <cfRule type="cellIs" dxfId="1" priority="2" stopIfTrue="1" operator="equal">
      <formula>"not verified"</formula>
    </cfRule>
    <cfRule type="cellIs" dxfId="0" priority="3" stopIfTrue="1" operator="notEqual">
      <formula>"""Verified"""</formula>
    </cfRule>
  </conditionalFormatting>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188418" r:id="rId4">
          <objectPr defaultSize="0" r:id="rId5">
            <anchor moveWithCells="1">
              <from>
                <xdr:col>2</xdr:col>
                <xdr:colOff>57150</xdr:colOff>
                <xdr:row>95</xdr:row>
                <xdr:rowOff>104775</xdr:rowOff>
              </from>
              <to>
                <xdr:col>9</xdr:col>
                <xdr:colOff>571500</xdr:colOff>
                <xdr:row>106</xdr:row>
                <xdr:rowOff>0</xdr:rowOff>
              </to>
            </anchor>
          </objectPr>
        </oleObject>
      </mc:Choice>
      <mc:Fallback>
        <oleObject progId="Word.Document.8" shapeId="188418" r:id="rId4"/>
      </mc:Fallback>
    </mc:AlternateContent>
    <mc:AlternateContent xmlns:mc="http://schemas.openxmlformats.org/markup-compatibility/2006">
      <mc:Choice Requires="x14">
        <oleObject progId="Word.Document.8" shapeId="188419" r:id="rId6">
          <objectPr defaultSize="0" r:id="rId7">
            <anchor moveWithCells="1">
              <from>
                <xdr:col>2</xdr:col>
                <xdr:colOff>19050</xdr:colOff>
                <xdr:row>113</xdr:row>
                <xdr:rowOff>85725</xdr:rowOff>
              </from>
              <to>
                <xdr:col>9</xdr:col>
                <xdr:colOff>676275</xdr:colOff>
                <xdr:row>117</xdr:row>
                <xdr:rowOff>123825</xdr:rowOff>
              </to>
            </anchor>
          </objectPr>
        </oleObject>
      </mc:Choice>
      <mc:Fallback>
        <oleObject progId="Word.Document.8" shapeId="188419" r:id="rId6"/>
      </mc:Fallback>
    </mc:AlternateContent>
  </oleObjects>
  <mc:AlternateContent xmlns:mc="http://schemas.openxmlformats.org/markup-compatibility/2006">
    <mc:Choice Requires="x14">
      <controls>
        <mc:AlternateContent xmlns:mc="http://schemas.openxmlformats.org/markup-compatibility/2006">
          <mc:Choice Requires="x14">
            <control shapeId="188420" r:id="rId8" name="Drop Down 4">
              <controlPr defaultSize="0" autoLine="0" autoPict="0">
                <anchor moveWithCells="1">
                  <from>
                    <xdr:col>0</xdr:col>
                    <xdr:colOff>85725</xdr:colOff>
                    <xdr:row>3</xdr:row>
                    <xdr:rowOff>47625</xdr:rowOff>
                  </from>
                  <to>
                    <xdr:col>2</xdr:col>
                    <xdr:colOff>752475</xdr:colOff>
                    <xdr:row>4</xdr:row>
                    <xdr:rowOff>85725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2"/>
  </sheetPr>
  <dimension ref="A2:T26"/>
  <sheetViews>
    <sheetView workbookViewId="0"/>
  </sheetViews>
  <sheetFormatPr defaultColWidth="8.85546875" defaultRowHeight="12.75" x14ac:dyDescent="0.2"/>
  <cols>
    <col min="1" max="2" width="8.85546875" style="14" customWidth="1"/>
    <col min="3" max="3" width="11.42578125" style="14" customWidth="1"/>
    <col min="4" max="16384" width="8.85546875" style="14"/>
  </cols>
  <sheetData>
    <row r="2" spans="1:20" ht="15" x14ac:dyDescent="0.2">
      <c r="A2" s="7" t="s">
        <v>109</v>
      </c>
      <c r="B2" s="134"/>
    </row>
    <row r="3" spans="1:20" ht="13.5" thickBot="1" x14ac:dyDescent="0.25"/>
    <row r="4" spans="1:20" x14ac:dyDescent="0.2">
      <c r="B4" s="148"/>
      <c r="C4" s="63">
        <v>1</v>
      </c>
      <c r="D4" s="63" t="s">
        <v>107</v>
      </c>
      <c r="E4" s="63" t="s">
        <v>116</v>
      </c>
      <c r="F4" s="63"/>
      <c r="G4" s="63"/>
      <c r="H4" s="69"/>
    </row>
    <row r="5" spans="1:20" ht="13.5" thickBot="1" x14ac:dyDescent="0.25">
      <c r="B5" s="149"/>
      <c r="C5" s="150">
        <f>C4*'Raw Data'!D18</f>
        <v>0.14503799999999997</v>
      </c>
      <c r="D5" s="66" t="s">
        <v>108</v>
      </c>
      <c r="E5" s="66"/>
      <c r="F5" s="66"/>
      <c r="G5" s="66"/>
      <c r="H5" s="128"/>
    </row>
    <row r="8" spans="1:20" x14ac:dyDescent="0.2">
      <c r="B8" s="14" t="s">
        <v>122</v>
      </c>
    </row>
    <row r="10" spans="1:20" ht="15" x14ac:dyDescent="0.2">
      <c r="A10" s="7" t="s">
        <v>114</v>
      </c>
    </row>
    <row r="12" spans="1:20" x14ac:dyDescent="0.2">
      <c r="B12" s="14" t="s">
        <v>70</v>
      </c>
      <c r="C12" s="146">
        <v>633000000000000</v>
      </c>
      <c r="D12" s="14" t="s">
        <v>120</v>
      </c>
      <c r="N12" s="13" t="s">
        <v>112</v>
      </c>
      <c r="R12" s="14" t="s">
        <v>179</v>
      </c>
    </row>
    <row r="13" spans="1:20" x14ac:dyDescent="0.2">
      <c r="B13" s="14" t="s">
        <v>119</v>
      </c>
      <c r="C13" s="57">
        <v>6</v>
      </c>
      <c r="D13" s="14" t="s">
        <v>111</v>
      </c>
      <c r="F13" s="145" t="s">
        <v>178</v>
      </c>
      <c r="O13" s="57">
        <v>50</v>
      </c>
      <c r="P13" s="14" t="s">
        <v>108</v>
      </c>
      <c r="Q13" s="14" t="s">
        <v>113</v>
      </c>
      <c r="S13" s="14">
        <f>C12*O13^-C13</f>
        <v>40512</v>
      </c>
      <c r="T13" s="14" t="s">
        <v>111</v>
      </c>
    </row>
    <row r="14" spans="1:20" ht="13.5" thickBot="1" x14ac:dyDescent="0.25">
      <c r="O14" s="147">
        <f>O13/C5</f>
        <v>344.73724127470047</v>
      </c>
      <c r="P14" s="14" t="s">
        <v>115</v>
      </c>
      <c r="S14" s="14">
        <f>C15*O14^-C16</f>
        <v>40512</v>
      </c>
      <c r="T14" s="14" t="s">
        <v>111</v>
      </c>
    </row>
    <row r="15" spans="1:20" x14ac:dyDescent="0.2">
      <c r="B15" s="151" t="s">
        <v>70</v>
      </c>
      <c r="C15" s="153">
        <f>C12*(1/C5)^C13</f>
        <v>6.8000623602605801E+19</v>
      </c>
      <c r="D15" s="51" t="s">
        <v>121</v>
      </c>
      <c r="I15" s="140" t="s">
        <v>117</v>
      </c>
    </row>
    <row r="16" spans="1:20" ht="13.5" thickBot="1" x14ac:dyDescent="0.25">
      <c r="B16" s="152" t="s">
        <v>119</v>
      </c>
      <c r="C16" s="154">
        <f>C13</f>
        <v>6</v>
      </c>
      <c r="D16" s="51" t="s">
        <v>111</v>
      </c>
    </row>
    <row r="20" spans="1:20" ht="15" x14ac:dyDescent="0.2">
      <c r="A20" s="7" t="s">
        <v>110</v>
      </c>
    </row>
    <row r="21" spans="1:20" x14ac:dyDescent="0.2">
      <c r="A21" s="3"/>
      <c r="N21" s="13" t="s">
        <v>112</v>
      </c>
      <c r="R21" s="14" t="s">
        <v>179</v>
      </c>
    </row>
    <row r="22" spans="1:20" x14ac:dyDescent="0.2">
      <c r="B22" s="14" t="s">
        <v>70</v>
      </c>
      <c r="C22" s="146">
        <v>25010000000000</v>
      </c>
      <c r="D22" s="14" t="s">
        <v>121</v>
      </c>
      <c r="O22" s="57">
        <v>300</v>
      </c>
      <c r="P22" s="14" t="s">
        <v>106</v>
      </c>
      <c r="Q22" s="14" t="s">
        <v>113</v>
      </c>
      <c r="S22" s="14">
        <f>C22*O22^-C23</f>
        <v>3.4307270233196158E-2</v>
      </c>
      <c r="T22" s="14" t="s">
        <v>111</v>
      </c>
    </row>
    <row r="23" spans="1:20" x14ac:dyDescent="0.2">
      <c r="B23" s="14" t="s">
        <v>119</v>
      </c>
      <c r="C23" s="57">
        <v>6</v>
      </c>
      <c r="D23" s="14" t="s">
        <v>111</v>
      </c>
      <c r="F23" s="145" t="s">
        <v>178</v>
      </c>
      <c r="O23" s="147">
        <f>C5*O22</f>
        <v>43.511399999999995</v>
      </c>
      <c r="P23" s="14" t="s">
        <v>108</v>
      </c>
      <c r="S23" s="14">
        <f>C25*O23^-C26</f>
        <v>3.4307270233196137E-2</v>
      </c>
      <c r="T23" s="14" t="s">
        <v>111</v>
      </c>
    </row>
    <row r="24" spans="1:20" ht="13.5" thickBot="1" x14ac:dyDescent="0.25"/>
    <row r="25" spans="1:20" x14ac:dyDescent="0.2">
      <c r="B25" s="151" t="s">
        <v>70</v>
      </c>
      <c r="C25" s="153">
        <f>C22*C5^C23</f>
        <v>232811541.44288367</v>
      </c>
      <c r="D25" s="51" t="s">
        <v>120</v>
      </c>
      <c r="I25" s="140" t="s">
        <v>117</v>
      </c>
    </row>
    <row r="26" spans="1:20" ht="13.5" thickBot="1" x14ac:dyDescent="0.25">
      <c r="B26" s="152" t="s">
        <v>119</v>
      </c>
      <c r="C26" s="154">
        <f>C23</f>
        <v>6</v>
      </c>
      <c r="D26" s="51" t="s">
        <v>111</v>
      </c>
    </row>
  </sheetData>
  <phoneticPr fontId="28"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10"/>
  </sheetPr>
  <dimension ref="A1:AL175"/>
  <sheetViews>
    <sheetView zoomScale="85" zoomScaleNormal="70" workbookViewId="0"/>
  </sheetViews>
  <sheetFormatPr defaultRowHeight="12.75" x14ac:dyDescent="0.2"/>
  <cols>
    <col min="1" max="1" width="10.42578125" customWidth="1"/>
    <col min="3" max="3" width="19.140625" customWidth="1"/>
    <col min="4" max="4" width="15.5703125" customWidth="1"/>
    <col min="5" max="5" width="11.28515625" customWidth="1"/>
    <col min="7" max="7" width="16.28515625" customWidth="1"/>
    <col min="10" max="10" width="11.140625" customWidth="1"/>
    <col min="11" max="11" width="10.85546875" customWidth="1"/>
    <col min="12" max="12" width="9.28515625" bestFit="1" customWidth="1"/>
    <col min="16" max="16" width="9.28515625" bestFit="1" customWidth="1"/>
    <col min="18" max="18" width="9.42578125" bestFit="1" customWidth="1"/>
    <col min="21" max="21" width="10.85546875" bestFit="1" customWidth="1"/>
    <col min="24" max="24" width="9.140625" style="14"/>
    <col min="27" max="27" width="10.28515625" customWidth="1"/>
    <col min="28" max="28" width="58.28515625" customWidth="1"/>
  </cols>
  <sheetData>
    <row r="1" spans="1:38" s="2" customFormat="1" ht="15" x14ac:dyDescent="0.2">
      <c r="A1" s="7" t="s">
        <v>24</v>
      </c>
      <c r="B1" s="3"/>
      <c r="C1" s="3"/>
      <c r="D1" s="3"/>
      <c r="E1" s="3"/>
      <c r="F1" s="3"/>
      <c r="G1" s="3"/>
      <c r="H1" s="3"/>
      <c r="I1" s="3"/>
      <c r="J1" s="3"/>
      <c r="K1" s="3"/>
      <c r="L1" s="3"/>
      <c r="M1" s="3"/>
      <c r="N1" s="3"/>
      <c r="O1" s="3"/>
      <c r="P1" s="3"/>
      <c r="Q1" s="3"/>
      <c r="R1" s="3"/>
      <c r="S1" s="4"/>
      <c r="T1" s="8"/>
      <c r="U1" s="8"/>
      <c r="V1" s="8"/>
      <c r="W1" s="8"/>
      <c r="X1" s="8"/>
      <c r="Y1" s="8"/>
      <c r="Z1" s="8"/>
      <c r="AA1" s="8"/>
      <c r="AB1" s="8"/>
      <c r="AC1" s="8"/>
      <c r="AD1" s="8"/>
      <c r="AE1" s="8"/>
      <c r="AF1" s="8"/>
      <c r="AG1" s="8"/>
      <c r="AH1" s="8"/>
      <c r="AI1" s="8"/>
      <c r="AJ1" s="8"/>
      <c r="AK1" s="8"/>
      <c r="AL1" s="8"/>
    </row>
    <row r="2" spans="1:38" s="2" customFormat="1" ht="15" x14ac:dyDescent="0.2">
      <c r="A2" s="54"/>
      <c r="B2" s="54"/>
      <c r="C2" s="54"/>
      <c r="D2" s="54"/>
      <c r="E2" s="54"/>
      <c r="F2" s="54"/>
      <c r="G2" s="54"/>
      <c r="H2" s="54"/>
      <c r="I2" s="54"/>
      <c r="J2" s="54"/>
      <c r="K2" s="54"/>
      <c r="L2" s="54"/>
      <c r="M2" s="54"/>
      <c r="N2" s="54"/>
      <c r="O2" s="54"/>
      <c r="P2" s="54"/>
      <c r="Q2" s="54"/>
      <c r="R2" s="54"/>
      <c r="S2" s="4"/>
      <c r="T2" s="8"/>
      <c r="U2" s="8"/>
      <c r="V2" s="8"/>
      <c r="W2" s="8"/>
      <c r="X2" s="8"/>
      <c r="Y2" s="8"/>
      <c r="Z2" s="8"/>
      <c r="AA2" s="8"/>
      <c r="AB2" s="8"/>
      <c r="AC2" s="8"/>
      <c r="AD2" s="8"/>
      <c r="AE2" s="8"/>
      <c r="AF2" s="8"/>
      <c r="AG2" s="8"/>
      <c r="AH2" s="8"/>
      <c r="AI2" s="8"/>
      <c r="AJ2" s="8"/>
      <c r="AK2" s="8"/>
      <c r="AL2" s="8"/>
    </row>
    <row r="3" spans="1:38" s="2" customFormat="1" x14ac:dyDescent="0.2">
      <c r="A3" s="179" t="s">
        <v>25</v>
      </c>
      <c r="B3" s="381" t="s">
        <v>388</v>
      </c>
      <c r="C3" s="381"/>
      <c r="D3" s="381"/>
      <c r="E3" s="381"/>
      <c r="F3" s="381"/>
      <c r="G3" s="381"/>
      <c r="H3" s="381"/>
      <c r="I3" s="381"/>
      <c r="J3" s="381"/>
      <c r="K3" s="381"/>
      <c r="L3" s="381"/>
      <c r="M3" s="381"/>
      <c r="N3" s="381"/>
      <c r="O3" s="381"/>
      <c r="P3" s="381"/>
      <c r="Q3" s="381"/>
      <c r="R3" s="381"/>
      <c r="S3" s="4"/>
    </row>
    <row r="4" spans="1:38" s="2" customFormat="1" x14ac:dyDescent="0.2">
      <c r="A4" s="179" t="s">
        <v>83</v>
      </c>
      <c r="B4" s="379" t="s">
        <v>389</v>
      </c>
      <c r="C4" s="379"/>
      <c r="D4" s="379"/>
      <c r="E4" s="379"/>
      <c r="F4" s="379"/>
      <c r="G4" s="379"/>
      <c r="H4" s="379"/>
      <c r="I4" s="379"/>
      <c r="J4" s="379"/>
      <c r="K4" s="379"/>
      <c r="L4" s="379"/>
      <c r="M4" s="379"/>
      <c r="N4" s="379"/>
      <c r="O4" s="379"/>
      <c r="P4" s="379"/>
      <c r="Q4" s="379"/>
      <c r="R4" s="379"/>
      <c r="S4" s="4"/>
    </row>
    <row r="5" spans="1:38" s="2" customFormat="1" x14ac:dyDescent="0.2">
      <c r="A5" s="179" t="s">
        <v>36</v>
      </c>
      <c r="B5" s="379" t="s">
        <v>390</v>
      </c>
      <c r="C5" s="379"/>
      <c r="D5" s="379"/>
      <c r="E5" s="379"/>
      <c r="F5" s="379"/>
      <c r="G5" s="379"/>
      <c r="H5" s="379"/>
      <c r="I5" s="379"/>
      <c r="J5" s="379"/>
      <c r="K5" s="379"/>
      <c r="L5" s="379"/>
      <c r="M5" s="379"/>
      <c r="N5" s="379"/>
      <c r="O5" s="379"/>
      <c r="P5" s="379"/>
      <c r="Q5" s="379"/>
      <c r="R5" s="379"/>
      <c r="S5" s="4"/>
    </row>
    <row r="6" spans="1:38" s="2" customFormat="1" x14ac:dyDescent="0.2">
      <c r="A6" s="179" t="s">
        <v>63</v>
      </c>
      <c r="B6" s="379" t="s">
        <v>391</v>
      </c>
      <c r="C6" s="379"/>
      <c r="D6" s="379"/>
      <c r="E6" s="379"/>
      <c r="F6" s="379"/>
      <c r="G6" s="379"/>
      <c r="H6" s="379"/>
      <c r="I6" s="379"/>
      <c r="J6" s="379"/>
      <c r="K6" s="379"/>
      <c r="L6" s="379"/>
      <c r="M6" s="379"/>
      <c r="N6" s="379"/>
      <c r="O6" s="379"/>
      <c r="P6" s="379"/>
      <c r="Q6" s="379"/>
      <c r="R6" s="379"/>
      <c r="S6" s="4"/>
    </row>
    <row r="7" spans="1:38" s="2" customFormat="1" x14ac:dyDescent="0.2">
      <c r="A7" s="179" t="s">
        <v>84</v>
      </c>
      <c r="B7" s="379" t="s">
        <v>392</v>
      </c>
      <c r="C7" s="379"/>
      <c r="D7" s="379"/>
      <c r="E7" s="379"/>
      <c r="F7" s="379"/>
      <c r="G7" s="379"/>
      <c r="H7" s="379"/>
      <c r="I7" s="379"/>
      <c r="J7" s="379"/>
      <c r="K7" s="379"/>
      <c r="L7" s="379"/>
      <c r="M7" s="379"/>
      <c r="N7" s="379"/>
      <c r="O7" s="379"/>
      <c r="P7" s="379"/>
      <c r="Q7" s="379"/>
      <c r="R7" s="379"/>
      <c r="S7" s="4"/>
    </row>
    <row r="8" spans="1:38" s="2" customFormat="1" x14ac:dyDescent="0.2">
      <c r="A8" s="179" t="s">
        <v>85</v>
      </c>
      <c r="B8" s="377" t="s">
        <v>393</v>
      </c>
      <c r="C8" s="377"/>
      <c r="D8" s="377"/>
      <c r="E8" s="377"/>
      <c r="F8" s="377"/>
      <c r="G8" s="377"/>
      <c r="H8" s="377"/>
      <c r="I8" s="377"/>
      <c r="J8" s="377"/>
      <c r="K8" s="377"/>
      <c r="L8" s="377"/>
      <c r="M8" s="377"/>
      <c r="N8" s="377"/>
      <c r="O8" s="377"/>
      <c r="P8" s="377"/>
      <c r="Q8" s="377"/>
      <c r="R8" s="377"/>
      <c r="S8" s="4"/>
    </row>
    <row r="9" spans="1:38" s="2" customFormat="1" ht="14.25" customHeight="1" x14ac:dyDescent="0.2">
      <c r="A9" s="179" t="s">
        <v>86</v>
      </c>
      <c r="B9" s="377" t="s">
        <v>394</v>
      </c>
      <c r="C9" s="377"/>
      <c r="D9" s="377"/>
      <c r="E9" s="377"/>
      <c r="F9" s="377"/>
      <c r="G9" s="377"/>
      <c r="H9" s="377"/>
      <c r="I9" s="377"/>
      <c r="J9" s="377"/>
      <c r="K9" s="377"/>
      <c r="L9" s="377"/>
      <c r="M9" s="377"/>
      <c r="N9" s="377"/>
      <c r="O9" s="377"/>
      <c r="P9" s="377"/>
      <c r="Q9" s="377"/>
      <c r="R9" s="377"/>
      <c r="S9" s="4"/>
    </row>
    <row r="10" spans="1:38" s="2" customFormat="1" ht="27" customHeight="1" x14ac:dyDescent="0.2">
      <c r="A10" s="179" t="s">
        <v>87</v>
      </c>
      <c r="B10" s="377" t="s">
        <v>395</v>
      </c>
      <c r="C10" s="377"/>
      <c r="D10" s="377"/>
      <c r="E10" s="377"/>
      <c r="F10" s="377"/>
      <c r="G10" s="377"/>
      <c r="H10" s="377"/>
      <c r="I10" s="377"/>
      <c r="J10" s="377"/>
      <c r="K10" s="377"/>
      <c r="L10" s="377"/>
      <c r="M10" s="377"/>
      <c r="N10" s="377"/>
      <c r="O10" s="377"/>
      <c r="P10" s="378"/>
      <c r="Q10" s="378"/>
      <c r="R10" s="378"/>
      <c r="S10" s="4"/>
    </row>
    <row r="11" spans="1:38" s="2" customFormat="1" x14ac:dyDescent="0.2">
      <c r="A11" s="179" t="s">
        <v>55</v>
      </c>
      <c r="B11" s="379" t="s">
        <v>396</v>
      </c>
      <c r="C11" s="379"/>
      <c r="D11" s="379"/>
      <c r="E11" s="379"/>
      <c r="F11" s="379"/>
      <c r="G11" s="379"/>
      <c r="H11" s="379"/>
      <c r="I11" s="379"/>
      <c r="J11" s="379"/>
      <c r="K11" s="379"/>
      <c r="L11" s="379"/>
      <c r="M11" s="379"/>
      <c r="N11" s="379"/>
      <c r="O11" s="379"/>
      <c r="P11" s="379"/>
      <c r="Q11" s="379"/>
      <c r="R11" s="379"/>
      <c r="S11" s="4"/>
    </row>
    <row r="12" spans="1:38" s="2" customFormat="1" ht="12.75" customHeight="1" x14ac:dyDescent="0.2">
      <c r="A12" s="2" t="s">
        <v>57</v>
      </c>
      <c r="B12" s="377" t="s">
        <v>397</v>
      </c>
      <c r="C12" s="377"/>
      <c r="D12" s="377"/>
      <c r="E12" s="377"/>
      <c r="F12" s="377"/>
      <c r="G12" s="377"/>
      <c r="H12" s="377"/>
      <c r="I12" s="377"/>
      <c r="J12" s="377"/>
      <c r="K12" s="377"/>
      <c r="L12" s="377"/>
      <c r="M12" s="377"/>
      <c r="N12" s="377"/>
      <c r="O12" s="377"/>
      <c r="P12" s="377"/>
      <c r="Q12" s="377"/>
      <c r="R12" s="377"/>
      <c r="S12" s="4"/>
    </row>
    <row r="13" spans="1:38" x14ac:dyDescent="0.2">
      <c r="A13" s="179" t="s">
        <v>336</v>
      </c>
      <c r="B13" s="379" t="s">
        <v>398</v>
      </c>
      <c r="C13" s="379"/>
      <c r="D13" s="379"/>
      <c r="E13" s="379"/>
      <c r="F13" s="379"/>
      <c r="G13" s="379"/>
      <c r="H13" s="379"/>
      <c r="I13" s="379"/>
      <c r="J13" s="379"/>
      <c r="K13" s="379"/>
      <c r="L13" s="379"/>
      <c r="M13" s="379"/>
      <c r="N13" s="379"/>
      <c r="O13" s="379"/>
      <c r="P13" s="379"/>
      <c r="Q13" s="379"/>
      <c r="R13" s="379"/>
    </row>
    <row r="14" spans="1:38" x14ac:dyDescent="0.2">
      <c r="A14" s="351" t="s">
        <v>415</v>
      </c>
      <c r="B14" s="380" t="s">
        <v>416</v>
      </c>
      <c r="C14" s="379"/>
      <c r="D14" s="379"/>
      <c r="E14" s="379"/>
      <c r="F14" s="379"/>
      <c r="G14" s="379"/>
      <c r="H14" s="379"/>
      <c r="I14" s="379"/>
      <c r="J14" s="379"/>
      <c r="K14" s="379"/>
      <c r="L14" s="379"/>
      <c r="M14" s="379"/>
      <c r="N14" s="379"/>
      <c r="O14" s="379"/>
      <c r="P14" s="379"/>
      <c r="Q14" s="379"/>
      <c r="R14" s="379"/>
      <c r="X14" s="350"/>
    </row>
    <row r="15" spans="1:38" x14ac:dyDescent="0.2">
      <c r="A15" s="179"/>
      <c r="B15" s="14"/>
      <c r="C15" s="14"/>
      <c r="D15" s="14"/>
      <c r="E15" s="14"/>
      <c r="F15" s="14"/>
      <c r="G15" s="14"/>
      <c r="H15" s="14"/>
      <c r="I15" s="14"/>
      <c r="J15" s="14"/>
      <c r="K15" s="14"/>
      <c r="L15" s="14"/>
      <c r="M15" s="14"/>
      <c r="N15" s="14"/>
      <c r="O15" s="14"/>
      <c r="P15" s="14"/>
      <c r="Q15" s="14"/>
      <c r="R15" s="14"/>
    </row>
    <row r="16" spans="1:38" s="2" customFormat="1" ht="15" x14ac:dyDescent="0.2">
      <c r="A16" s="7" t="s">
        <v>354</v>
      </c>
      <c r="B16" s="3"/>
      <c r="C16" s="3"/>
      <c r="D16" s="3"/>
      <c r="E16" s="3"/>
      <c r="F16" s="3"/>
      <c r="G16" s="3"/>
      <c r="H16" s="3"/>
      <c r="I16" s="3"/>
      <c r="J16" s="3"/>
      <c r="K16" s="3"/>
      <c r="L16" s="3"/>
      <c r="M16" s="3"/>
      <c r="N16" s="3"/>
      <c r="O16" s="3"/>
      <c r="P16" s="3"/>
      <c r="Q16" s="3"/>
      <c r="R16" s="4"/>
      <c r="S16" s="8"/>
      <c r="T16" s="8"/>
      <c r="U16" s="8"/>
      <c r="V16" s="8"/>
      <c r="W16" s="8"/>
      <c r="X16" s="8"/>
      <c r="Y16" s="8"/>
      <c r="Z16" s="8"/>
      <c r="AA16" s="8"/>
      <c r="AB16" s="8"/>
      <c r="AC16" s="8"/>
      <c r="AD16" s="8"/>
      <c r="AE16" s="8"/>
      <c r="AF16" s="8"/>
      <c r="AG16" s="8"/>
      <c r="AH16" s="8"/>
      <c r="AI16" s="8"/>
      <c r="AJ16" s="8"/>
      <c r="AK16" s="8"/>
    </row>
    <row r="17" spans="1:37" s="2" customFormat="1" x14ac:dyDescent="0.2">
      <c r="R17" s="10"/>
      <c r="S17" s="8"/>
      <c r="T17" s="8"/>
      <c r="U17" s="8"/>
      <c r="V17" s="8"/>
      <c r="W17" s="8"/>
      <c r="X17" s="8"/>
      <c r="Y17" s="8"/>
      <c r="Z17" s="8"/>
      <c r="AA17" s="8"/>
      <c r="AB17" s="8"/>
      <c r="AC17" s="8"/>
      <c r="AD17" s="8"/>
      <c r="AE17" s="8"/>
      <c r="AF17" s="8"/>
      <c r="AG17" s="8"/>
      <c r="AH17" s="8"/>
      <c r="AI17" s="8"/>
      <c r="AJ17" s="8"/>
      <c r="AK17" s="8"/>
    </row>
    <row r="18" spans="1:37" s="2" customFormat="1" x14ac:dyDescent="0.2">
      <c r="B18" s="268">
        <v>1</v>
      </c>
      <c r="C18" s="2" t="s">
        <v>115</v>
      </c>
      <c r="D18" s="269">
        <f>B18/6.89474482549401</f>
        <v>0.14503799999999997</v>
      </c>
      <c r="E18" s="2" t="s">
        <v>108</v>
      </c>
      <c r="R18" s="10"/>
      <c r="S18" s="8"/>
      <c r="T18" s="8"/>
      <c r="U18" s="8"/>
      <c r="V18" s="8"/>
      <c r="W18" s="8"/>
      <c r="X18" s="8"/>
      <c r="Y18" s="8"/>
      <c r="Z18" s="8"/>
      <c r="AA18" s="8"/>
      <c r="AB18" s="8"/>
      <c r="AC18" s="8"/>
      <c r="AD18" s="8"/>
      <c r="AE18" s="8"/>
      <c r="AF18" s="8"/>
      <c r="AG18" s="8"/>
      <c r="AH18" s="8"/>
      <c r="AI18" s="8"/>
      <c r="AJ18" s="8"/>
      <c r="AK18" s="8"/>
    </row>
    <row r="19" spans="1:37" s="2" customFormat="1" x14ac:dyDescent="0.2">
      <c r="R19" s="10"/>
      <c r="S19" s="8"/>
      <c r="T19" s="8"/>
      <c r="U19" s="8"/>
      <c r="V19" s="8"/>
      <c r="W19" s="8"/>
      <c r="X19" s="8"/>
      <c r="Y19" s="8"/>
      <c r="Z19" s="8"/>
      <c r="AA19" s="8"/>
      <c r="AB19" s="8"/>
      <c r="AC19" s="8"/>
      <c r="AD19" s="8"/>
      <c r="AE19" s="8"/>
      <c r="AF19" s="8"/>
      <c r="AG19" s="8"/>
      <c r="AH19" s="8"/>
      <c r="AI19" s="8"/>
      <c r="AJ19" s="8"/>
      <c r="AK19" s="8"/>
    </row>
    <row r="20" spans="1:37" s="2" customFormat="1" ht="15" x14ac:dyDescent="0.2">
      <c r="A20" s="7" t="s">
        <v>27</v>
      </c>
      <c r="B20" s="3"/>
      <c r="C20" s="3"/>
      <c r="D20" s="3"/>
      <c r="E20" s="3"/>
      <c r="F20" s="3"/>
      <c r="G20" s="3"/>
      <c r="H20" s="3"/>
      <c r="I20" s="3"/>
      <c r="J20" s="3"/>
      <c r="K20" s="3"/>
      <c r="L20" s="3"/>
      <c r="M20" s="3"/>
      <c r="N20" s="3"/>
      <c r="O20" s="3"/>
      <c r="P20" s="3"/>
      <c r="Q20" s="3"/>
      <c r="R20" s="4"/>
      <c r="S20" s="8"/>
      <c r="T20" s="8"/>
      <c r="U20" s="8"/>
      <c r="V20" s="8"/>
      <c r="W20" s="8"/>
      <c r="X20" s="8"/>
      <c r="Y20" s="8"/>
      <c r="Z20" s="8"/>
      <c r="AA20" s="8"/>
      <c r="AB20" s="8"/>
      <c r="AC20" s="8"/>
      <c r="AD20" s="8"/>
      <c r="AE20" s="8"/>
      <c r="AF20" s="8"/>
      <c r="AG20" s="8"/>
      <c r="AH20" s="8"/>
      <c r="AI20" s="8"/>
      <c r="AJ20" s="8"/>
      <c r="AK20" s="8"/>
    </row>
    <row r="21" spans="1:37" s="2" customFormat="1" x14ac:dyDescent="0.2">
      <c r="B21" s="3"/>
      <c r="C21" s="3"/>
      <c r="D21" s="3"/>
      <c r="E21" s="3"/>
      <c r="F21" s="3"/>
      <c r="G21" s="3"/>
      <c r="H21" s="3"/>
      <c r="I21" s="3"/>
      <c r="J21" s="3"/>
      <c r="K21" s="5"/>
      <c r="L21" s="3"/>
      <c r="M21" s="3"/>
      <c r="N21" s="3"/>
      <c r="O21" s="3"/>
      <c r="P21" s="3"/>
      <c r="Q21" s="3"/>
      <c r="R21" s="4"/>
      <c r="S21" s="8"/>
      <c r="T21" s="8"/>
      <c r="U21" s="8"/>
      <c r="V21" s="8"/>
      <c r="W21" s="8"/>
      <c r="X21" s="8"/>
      <c r="Y21" s="8"/>
      <c r="Z21" s="8"/>
      <c r="AA21" s="8"/>
      <c r="AB21" s="8"/>
      <c r="AC21" s="8"/>
      <c r="AD21" s="8"/>
      <c r="AE21" s="8"/>
      <c r="AF21" s="8"/>
      <c r="AG21" s="8"/>
      <c r="AH21" s="8"/>
      <c r="AI21" s="8"/>
      <c r="AJ21" s="8"/>
      <c r="AK21" s="8"/>
    </row>
    <row r="22" spans="1:37" s="2" customFormat="1" x14ac:dyDescent="0.2">
      <c r="A22" s="9"/>
      <c r="B22" s="21" t="s">
        <v>370</v>
      </c>
      <c r="C22" s="3"/>
      <c r="D22" s="3"/>
      <c r="E22" s="3"/>
      <c r="F22" s="3"/>
      <c r="G22" s="3"/>
      <c r="H22" s="3"/>
      <c r="I22" s="3"/>
      <c r="J22" s="3"/>
      <c r="K22" s="3"/>
      <c r="L22" s="3"/>
      <c r="M22" s="3"/>
      <c r="N22" s="3"/>
      <c r="O22" s="3"/>
      <c r="P22" s="3"/>
      <c r="Q22" s="3"/>
      <c r="R22" s="4"/>
      <c r="S22" s="8"/>
      <c r="T22" s="8"/>
      <c r="U22" s="8"/>
      <c r="V22" s="8"/>
      <c r="W22" s="8"/>
      <c r="X22" s="8"/>
      <c r="Y22" s="290"/>
      <c r="Z22" s="8"/>
      <c r="AA22" s="8"/>
      <c r="AB22" s="8"/>
      <c r="AC22" s="8"/>
      <c r="AD22" s="8"/>
      <c r="AE22" s="8"/>
      <c r="AF22" s="8"/>
      <c r="AG22" s="8"/>
      <c r="AH22" s="8"/>
      <c r="AI22" s="8"/>
      <c r="AJ22" s="8"/>
      <c r="AK22" s="8"/>
    </row>
    <row r="24" spans="1:37" ht="15" x14ac:dyDescent="0.2">
      <c r="A24" s="7" t="s">
        <v>186</v>
      </c>
      <c r="H24" s="217"/>
      <c r="I24" s="216"/>
      <c r="J24" s="375" t="s">
        <v>213</v>
      </c>
      <c r="K24" s="376"/>
      <c r="L24" s="376"/>
      <c r="M24" s="376"/>
      <c r="N24" s="375" t="s">
        <v>214</v>
      </c>
      <c r="O24" s="376"/>
      <c r="P24" s="376"/>
      <c r="Q24" s="376"/>
      <c r="R24" s="375" t="s">
        <v>215</v>
      </c>
      <c r="S24" s="376"/>
      <c r="T24" s="376"/>
      <c r="U24" s="376"/>
      <c r="V24" s="375" t="s">
        <v>216</v>
      </c>
      <c r="W24" s="376"/>
      <c r="X24" s="376"/>
      <c r="Y24" s="376"/>
    </row>
    <row r="25" spans="1:37" s="184" customFormat="1" ht="76.5" x14ac:dyDescent="0.2">
      <c r="A25" s="182" t="s">
        <v>12</v>
      </c>
      <c r="B25" s="182" t="s">
        <v>205</v>
      </c>
      <c r="C25" s="198" t="s">
        <v>181</v>
      </c>
      <c r="D25" s="182" t="s">
        <v>201</v>
      </c>
      <c r="E25" s="182" t="s">
        <v>56</v>
      </c>
      <c r="F25" s="182" t="s">
        <v>180</v>
      </c>
      <c r="G25" s="182" t="s">
        <v>182</v>
      </c>
      <c r="H25" s="182" t="s">
        <v>199</v>
      </c>
      <c r="I25" s="182" t="s">
        <v>200</v>
      </c>
      <c r="J25" s="182" t="s">
        <v>165</v>
      </c>
      <c r="K25" s="182" t="s">
        <v>133</v>
      </c>
      <c r="L25" s="182" t="s">
        <v>206</v>
      </c>
      <c r="M25" s="182" t="s">
        <v>207</v>
      </c>
      <c r="N25" s="182" t="s">
        <v>166</v>
      </c>
      <c r="O25" s="182" t="s">
        <v>134</v>
      </c>
      <c r="P25" s="182" t="s">
        <v>208</v>
      </c>
      <c r="Q25" s="182" t="s">
        <v>209</v>
      </c>
      <c r="R25" s="182" t="s">
        <v>168</v>
      </c>
      <c r="S25" s="182" t="s">
        <v>169</v>
      </c>
      <c r="T25" s="182" t="s">
        <v>210</v>
      </c>
      <c r="U25" s="182" t="s">
        <v>172</v>
      </c>
      <c r="V25" s="182" t="s">
        <v>170</v>
      </c>
      <c r="W25" s="182" t="s">
        <v>171</v>
      </c>
      <c r="X25" s="182" t="s">
        <v>82</v>
      </c>
      <c r="Y25" s="182" t="s">
        <v>167</v>
      </c>
      <c r="Z25" s="182" t="s">
        <v>137</v>
      </c>
      <c r="AA25" s="182" t="s">
        <v>131</v>
      </c>
      <c r="AB25" s="183" t="s">
        <v>67</v>
      </c>
    </row>
    <row r="26" spans="1:37" x14ac:dyDescent="0.2">
      <c r="A26" s="181">
        <v>1</v>
      </c>
      <c r="B26" s="169" t="s">
        <v>94</v>
      </c>
      <c r="C26" s="185" t="s">
        <v>418</v>
      </c>
      <c r="D26" s="352" t="s">
        <v>417</v>
      </c>
      <c r="E26" s="352" t="s">
        <v>415</v>
      </c>
      <c r="F26" s="180">
        <v>2</v>
      </c>
      <c r="G26" s="52" t="s">
        <v>135</v>
      </c>
      <c r="H26" s="167" t="s">
        <v>132</v>
      </c>
      <c r="I26" s="167" t="s">
        <v>132</v>
      </c>
      <c r="J26" s="166">
        <v>14.917</v>
      </c>
      <c r="K26" s="167">
        <v>4</v>
      </c>
      <c r="L26" s="132">
        <v>1000000</v>
      </c>
      <c r="M26" s="130">
        <f>(10^N26/L26)^(1/O26)</f>
        <v>169.51182515314019</v>
      </c>
      <c r="N26" s="166">
        <v>17.146000000000001</v>
      </c>
      <c r="O26" s="167">
        <v>5</v>
      </c>
      <c r="P26" s="167" t="s">
        <v>132</v>
      </c>
      <c r="Q26" s="167" t="s">
        <v>132</v>
      </c>
      <c r="R26" s="167" t="s">
        <v>132</v>
      </c>
      <c r="S26" s="167" t="s">
        <v>132</v>
      </c>
      <c r="T26" s="167" t="s">
        <v>132</v>
      </c>
      <c r="U26" s="167" t="s">
        <v>132</v>
      </c>
      <c r="V26" s="167" t="s">
        <v>132</v>
      </c>
      <c r="W26" s="167" t="s">
        <v>132</v>
      </c>
      <c r="X26" s="170">
        <v>10000000</v>
      </c>
      <c r="Y26" s="167">
        <v>106.97</v>
      </c>
      <c r="Z26" s="52">
        <v>25</v>
      </c>
      <c r="AA26" s="199">
        <v>0</v>
      </c>
      <c r="AB26" s="163" t="s">
        <v>338</v>
      </c>
    </row>
    <row r="27" spans="1:37" x14ac:dyDescent="0.2">
      <c r="A27" s="181">
        <f t="shared" ref="A27:A105" si="0">A26+1</f>
        <v>2</v>
      </c>
      <c r="B27" s="169" t="s">
        <v>94</v>
      </c>
      <c r="C27" s="185" t="s">
        <v>419</v>
      </c>
      <c r="D27" s="352" t="s">
        <v>417</v>
      </c>
      <c r="E27" s="352" t="s">
        <v>415</v>
      </c>
      <c r="F27" s="180">
        <v>2</v>
      </c>
      <c r="G27" s="52" t="s">
        <v>135</v>
      </c>
      <c r="H27" s="167" t="s">
        <v>132</v>
      </c>
      <c r="I27" s="167" t="s">
        <v>132</v>
      </c>
      <c r="J27" s="166">
        <v>14.685</v>
      </c>
      <c r="K27" s="167">
        <v>4</v>
      </c>
      <c r="L27" s="132">
        <v>1000000</v>
      </c>
      <c r="M27" s="137">
        <f t="shared" ref="M27:M85" si="1">(10^N27/L27)^(1/O27)</f>
        <v>148.3200967181877</v>
      </c>
      <c r="N27" s="166">
        <v>16.856000000000002</v>
      </c>
      <c r="O27" s="167">
        <v>5</v>
      </c>
      <c r="P27" s="167" t="s">
        <v>132</v>
      </c>
      <c r="Q27" s="167" t="s">
        <v>132</v>
      </c>
      <c r="R27" s="167" t="s">
        <v>132</v>
      </c>
      <c r="S27" s="167" t="s">
        <v>132</v>
      </c>
      <c r="T27" s="167" t="s">
        <v>132</v>
      </c>
      <c r="U27" s="167" t="s">
        <v>132</v>
      </c>
      <c r="V27" s="167" t="s">
        <v>132</v>
      </c>
      <c r="W27" s="167" t="s">
        <v>132</v>
      </c>
      <c r="X27" s="170">
        <v>10000000</v>
      </c>
      <c r="Y27" s="167">
        <v>93.59</v>
      </c>
      <c r="Z27" s="52">
        <v>25</v>
      </c>
      <c r="AA27" s="199">
        <v>0</v>
      </c>
      <c r="AB27" s="163" t="s">
        <v>338</v>
      </c>
    </row>
    <row r="28" spans="1:37" x14ac:dyDescent="0.2">
      <c r="A28" s="181">
        <f t="shared" si="0"/>
        <v>3</v>
      </c>
      <c r="B28" s="169" t="s">
        <v>94</v>
      </c>
      <c r="C28" s="185" t="s">
        <v>420</v>
      </c>
      <c r="D28" s="352" t="s">
        <v>417</v>
      </c>
      <c r="E28" s="352" t="s">
        <v>415</v>
      </c>
      <c r="F28" s="180">
        <v>2</v>
      </c>
      <c r="G28" s="52" t="s">
        <v>135</v>
      </c>
      <c r="H28" s="167" t="s">
        <v>132</v>
      </c>
      <c r="I28" s="167" t="s">
        <v>132</v>
      </c>
      <c r="J28" s="166">
        <v>12.192</v>
      </c>
      <c r="K28" s="167">
        <v>3</v>
      </c>
      <c r="L28" s="132">
        <v>1000000</v>
      </c>
      <c r="M28" s="137">
        <f t="shared" si="1"/>
        <v>115.8777356155128</v>
      </c>
      <c r="N28" s="166">
        <v>16.32</v>
      </c>
      <c r="O28" s="167">
        <v>5</v>
      </c>
      <c r="P28" s="167" t="s">
        <v>132</v>
      </c>
      <c r="Q28" s="167" t="s">
        <v>132</v>
      </c>
      <c r="R28" s="167" t="s">
        <v>132</v>
      </c>
      <c r="S28" s="167" t="s">
        <v>132</v>
      </c>
      <c r="T28" s="167" t="s">
        <v>132</v>
      </c>
      <c r="U28" s="167" t="s">
        <v>132</v>
      </c>
      <c r="V28" s="167" t="s">
        <v>132</v>
      </c>
      <c r="W28" s="167" t="s">
        <v>132</v>
      </c>
      <c r="X28" s="170">
        <v>10000000</v>
      </c>
      <c r="Y28" s="167">
        <v>73.099999999999994</v>
      </c>
      <c r="Z28" s="52">
        <v>25</v>
      </c>
      <c r="AA28" s="199">
        <v>0.15</v>
      </c>
      <c r="AB28" s="163" t="s">
        <v>338</v>
      </c>
    </row>
    <row r="29" spans="1:37" x14ac:dyDescent="0.2">
      <c r="A29" s="181">
        <f t="shared" si="0"/>
        <v>4</v>
      </c>
      <c r="B29" s="169" t="s">
        <v>94</v>
      </c>
      <c r="C29" s="185" t="s">
        <v>421</v>
      </c>
      <c r="D29" s="352" t="s">
        <v>417</v>
      </c>
      <c r="E29" s="352" t="s">
        <v>415</v>
      </c>
      <c r="F29" s="180">
        <v>2</v>
      </c>
      <c r="G29" s="52" t="s">
        <v>135</v>
      </c>
      <c r="H29" s="167" t="s">
        <v>132</v>
      </c>
      <c r="I29" s="167" t="s">
        <v>132</v>
      </c>
      <c r="J29" s="166">
        <v>12.048999999999999</v>
      </c>
      <c r="K29" s="167">
        <v>3</v>
      </c>
      <c r="L29" s="132">
        <v>1000000</v>
      </c>
      <c r="M29" s="137">
        <f t="shared" si="1"/>
        <v>103.8006325345066</v>
      </c>
      <c r="N29" s="166">
        <v>16.081</v>
      </c>
      <c r="O29" s="167">
        <v>5</v>
      </c>
      <c r="P29" s="167" t="s">
        <v>132</v>
      </c>
      <c r="Q29" s="167" t="s">
        <v>132</v>
      </c>
      <c r="R29" s="167" t="s">
        <v>132</v>
      </c>
      <c r="S29" s="167" t="s">
        <v>132</v>
      </c>
      <c r="T29" s="167" t="s">
        <v>132</v>
      </c>
      <c r="U29" s="167" t="s">
        <v>132</v>
      </c>
      <c r="V29" s="167" t="s">
        <v>132</v>
      </c>
      <c r="W29" s="167" t="s">
        <v>132</v>
      </c>
      <c r="X29" s="170">
        <v>10000000</v>
      </c>
      <c r="Y29" s="167">
        <v>65.5</v>
      </c>
      <c r="Z29" s="52">
        <v>25</v>
      </c>
      <c r="AA29" s="199">
        <v>0.15</v>
      </c>
      <c r="AB29" s="163" t="s">
        <v>338</v>
      </c>
    </row>
    <row r="30" spans="1:37" x14ac:dyDescent="0.2">
      <c r="A30" s="181">
        <f t="shared" si="0"/>
        <v>5</v>
      </c>
      <c r="B30" s="169" t="s">
        <v>94</v>
      </c>
      <c r="C30" s="185" t="s">
        <v>422</v>
      </c>
      <c r="D30" s="352" t="s">
        <v>417</v>
      </c>
      <c r="E30" s="352" t="s">
        <v>415</v>
      </c>
      <c r="F30" s="180">
        <v>2</v>
      </c>
      <c r="G30" s="52" t="s">
        <v>135</v>
      </c>
      <c r="H30" s="167" t="s">
        <v>132</v>
      </c>
      <c r="I30" s="167" t="s">
        <v>132</v>
      </c>
      <c r="J30" s="166">
        <v>11.901</v>
      </c>
      <c r="K30" s="167">
        <v>3</v>
      </c>
      <c r="L30" s="132">
        <v>1000000</v>
      </c>
      <c r="M30" s="137">
        <f t="shared" si="1"/>
        <v>92.682982337935044</v>
      </c>
      <c r="N30" s="166">
        <v>15.835000000000001</v>
      </c>
      <c r="O30" s="167">
        <v>5</v>
      </c>
      <c r="P30" s="167" t="s">
        <v>132</v>
      </c>
      <c r="Q30" s="167" t="s">
        <v>132</v>
      </c>
      <c r="R30" s="167" t="s">
        <v>132</v>
      </c>
      <c r="S30" s="167" t="s">
        <v>132</v>
      </c>
      <c r="T30" s="167" t="s">
        <v>132</v>
      </c>
      <c r="U30" s="167" t="s">
        <v>132</v>
      </c>
      <c r="V30" s="167" t="s">
        <v>132</v>
      </c>
      <c r="W30" s="167" t="s">
        <v>132</v>
      </c>
      <c r="X30" s="170">
        <v>10000000</v>
      </c>
      <c r="Y30" s="167">
        <v>58.48</v>
      </c>
      <c r="Z30" s="52">
        <v>25</v>
      </c>
      <c r="AA30" s="199">
        <v>0.15</v>
      </c>
      <c r="AB30" s="163" t="s">
        <v>338</v>
      </c>
    </row>
    <row r="31" spans="1:37" x14ac:dyDescent="0.2">
      <c r="A31" s="181">
        <f t="shared" si="0"/>
        <v>6</v>
      </c>
      <c r="B31" s="169" t="s">
        <v>94</v>
      </c>
      <c r="C31" s="185" t="s">
        <v>423</v>
      </c>
      <c r="D31" s="352" t="s">
        <v>417</v>
      </c>
      <c r="E31" s="352" t="s">
        <v>415</v>
      </c>
      <c r="F31" s="180">
        <v>2</v>
      </c>
      <c r="G31" s="52" t="s">
        <v>135</v>
      </c>
      <c r="H31" s="167" t="s">
        <v>132</v>
      </c>
      <c r="I31" s="167" t="s">
        <v>132</v>
      </c>
      <c r="J31" s="166">
        <v>11.763999999999999</v>
      </c>
      <c r="K31" s="167">
        <v>3</v>
      </c>
      <c r="L31" s="132">
        <v>1000000</v>
      </c>
      <c r="M31" s="137">
        <f t="shared" si="1"/>
        <v>83.406519740866386</v>
      </c>
      <c r="N31" s="166">
        <v>15.606</v>
      </c>
      <c r="O31" s="167">
        <v>5</v>
      </c>
      <c r="P31" s="167" t="s">
        <v>132</v>
      </c>
      <c r="Q31" s="167" t="s">
        <v>132</v>
      </c>
      <c r="R31" s="167" t="s">
        <v>132</v>
      </c>
      <c r="S31" s="167" t="s">
        <v>132</v>
      </c>
      <c r="T31" s="167" t="s">
        <v>132</v>
      </c>
      <c r="U31" s="167" t="s">
        <v>132</v>
      </c>
      <c r="V31" s="167" t="s">
        <v>132</v>
      </c>
      <c r="W31" s="167" t="s">
        <v>132</v>
      </c>
      <c r="X31" s="170">
        <v>10000000</v>
      </c>
      <c r="Y31" s="167">
        <v>52.63</v>
      </c>
      <c r="Z31" s="52">
        <v>25</v>
      </c>
      <c r="AA31" s="199">
        <v>0.2</v>
      </c>
      <c r="AB31" s="163" t="s">
        <v>338</v>
      </c>
    </row>
    <row r="32" spans="1:37" x14ac:dyDescent="0.2">
      <c r="A32" s="181">
        <f t="shared" si="0"/>
        <v>7</v>
      </c>
      <c r="B32" s="169" t="s">
        <v>94</v>
      </c>
      <c r="C32" s="185" t="s">
        <v>424</v>
      </c>
      <c r="D32" s="352" t="s">
        <v>417</v>
      </c>
      <c r="E32" s="352" t="s">
        <v>415</v>
      </c>
      <c r="F32" s="180">
        <v>2</v>
      </c>
      <c r="G32" s="52" t="s">
        <v>135</v>
      </c>
      <c r="H32" s="167" t="s">
        <v>132</v>
      </c>
      <c r="I32" s="167" t="s">
        <v>132</v>
      </c>
      <c r="J32" s="166">
        <v>11.61</v>
      </c>
      <c r="K32" s="167">
        <v>3</v>
      </c>
      <c r="L32" s="132">
        <v>1000000</v>
      </c>
      <c r="M32" s="137">
        <f t="shared" si="1"/>
        <v>74.131024130091816</v>
      </c>
      <c r="N32" s="166">
        <v>15.35</v>
      </c>
      <c r="O32" s="167">
        <v>5</v>
      </c>
      <c r="P32" s="167" t="s">
        <v>132</v>
      </c>
      <c r="Q32" s="167" t="s">
        <v>132</v>
      </c>
      <c r="R32" s="167" t="s">
        <v>132</v>
      </c>
      <c r="S32" s="167" t="s">
        <v>132</v>
      </c>
      <c r="T32" s="167" t="s">
        <v>132</v>
      </c>
      <c r="U32" s="167" t="s">
        <v>132</v>
      </c>
      <c r="V32" s="167" t="s">
        <v>132</v>
      </c>
      <c r="W32" s="167" t="s">
        <v>132</v>
      </c>
      <c r="X32" s="170">
        <v>10000000</v>
      </c>
      <c r="Y32" s="167">
        <v>46.78</v>
      </c>
      <c r="Z32" s="52">
        <v>25</v>
      </c>
      <c r="AA32" s="199">
        <v>0.2</v>
      </c>
      <c r="AB32" s="163" t="s">
        <v>338</v>
      </c>
    </row>
    <row r="33" spans="1:28" x14ac:dyDescent="0.2">
      <c r="A33" s="181">
        <f t="shared" si="0"/>
        <v>8</v>
      </c>
      <c r="B33" s="169" t="s">
        <v>94</v>
      </c>
      <c r="C33" s="185" t="s">
        <v>425</v>
      </c>
      <c r="D33" s="352" t="s">
        <v>417</v>
      </c>
      <c r="E33" s="352" t="s">
        <v>415</v>
      </c>
      <c r="F33" s="180">
        <v>2</v>
      </c>
      <c r="G33" s="52" t="s">
        <v>135</v>
      </c>
      <c r="H33" s="167" t="s">
        <v>132</v>
      </c>
      <c r="I33" s="167" t="s">
        <v>132</v>
      </c>
      <c r="J33" s="166">
        <v>11.455</v>
      </c>
      <c r="K33" s="167">
        <v>3</v>
      </c>
      <c r="L33" s="132">
        <v>1000000</v>
      </c>
      <c r="M33" s="137">
        <f t="shared" si="1"/>
        <v>65.796076972934131</v>
      </c>
      <c r="N33" s="166">
        <v>15.090999999999999</v>
      </c>
      <c r="O33" s="167">
        <v>5</v>
      </c>
      <c r="P33" s="167" t="s">
        <v>132</v>
      </c>
      <c r="Q33" s="167" t="s">
        <v>132</v>
      </c>
      <c r="R33" s="167" t="s">
        <v>132</v>
      </c>
      <c r="S33" s="167" t="s">
        <v>132</v>
      </c>
      <c r="T33" s="167" t="s">
        <v>132</v>
      </c>
      <c r="U33" s="167" t="s">
        <v>132</v>
      </c>
      <c r="V33" s="167" t="s">
        <v>132</v>
      </c>
      <c r="W33" s="167" t="s">
        <v>132</v>
      </c>
      <c r="X33" s="170">
        <v>10000000</v>
      </c>
      <c r="Y33" s="167">
        <v>41.52</v>
      </c>
      <c r="Z33" s="52">
        <v>25</v>
      </c>
      <c r="AA33" s="199">
        <v>0.25</v>
      </c>
      <c r="AB33" s="163" t="s">
        <v>338</v>
      </c>
    </row>
    <row r="34" spans="1:28" x14ac:dyDescent="0.2">
      <c r="A34" s="181">
        <f t="shared" si="0"/>
        <v>9</v>
      </c>
      <c r="B34" s="169" t="s">
        <v>94</v>
      </c>
      <c r="C34" s="185" t="s">
        <v>426</v>
      </c>
      <c r="D34" s="352" t="s">
        <v>417</v>
      </c>
      <c r="E34" s="352" t="s">
        <v>415</v>
      </c>
      <c r="F34" s="180">
        <v>2</v>
      </c>
      <c r="G34" s="52" t="s">
        <v>135</v>
      </c>
      <c r="H34" s="167" t="s">
        <v>132</v>
      </c>
      <c r="I34" s="167" t="s">
        <v>132</v>
      </c>
      <c r="J34" s="166">
        <v>11.298999999999999</v>
      </c>
      <c r="K34" s="167">
        <v>3</v>
      </c>
      <c r="L34" s="132">
        <v>1000000</v>
      </c>
      <c r="M34" s="137">
        <f t="shared" si="1"/>
        <v>58.398272461893079</v>
      </c>
      <c r="N34" s="166">
        <v>14.832000000000001</v>
      </c>
      <c r="O34" s="167">
        <v>5</v>
      </c>
      <c r="P34" s="167" t="s">
        <v>132</v>
      </c>
      <c r="Q34" s="167" t="s">
        <v>132</v>
      </c>
      <c r="R34" s="167" t="s">
        <v>132</v>
      </c>
      <c r="S34" s="167" t="s">
        <v>132</v>
      </c>
      <c r="T34" s="167" t="s">
        <v>132</v>
      </c>
      <c r="U34" s="167" t="s">
        <v>132</v>
      </c>
      <c r="V34" s="167" t="s">
        <v>132</v>
      </c>
      <c r="W34" s="167" t="s">
        <v>132</v>
      </c>
      <c r="X34" s="170">
        <v>10000000</v>
      </c>
      <c r="Y34" s="167">
        <v>36.840000000000003</v>
      </c>
      <c r="Z34" s="52">
        <v>25</v>
      </c>
      <c r="AA34" s="199">
        <v>0.25</v>
      </c>
      <c r="AB34" s="163" t="s">
        <v>338</v>
      </c>
    </row>
    <row r="35" spans="1:28" x14ac:dyDescent="0.2">
      <c r="A35" s="181">
        <f t="shared" si="0"/>
        <v>10</v>
      </c>
      <c r="B35" s="169" t="s">
        <v>94</v>
      </c>
      <c r="C35" s="185" t="s">
        <v>427</v>
      </c>
      <c r="D35" s="352" t="s">
        <v>417</v>
      </c>
      <c r="E35" s="352" t="s">
        <v>415</v>
      </c>
      <c r="F35" s="180">
        <v>2</v>
      </c>
      <c r="G35" s="52" t="s">
        <v>135</v>
      </c>
      <c r="H35" s="167" t="s">
        <v>132</v>
      </c>
      <c r="I35" s="167" t="s">
        <v>132</v>
      </c>
      <c r="J35" s="166">
        <v>11.146000000000001</v>
      </c>
      <c r="K35" s="167">
        <v>3</v>
      </c>
      <c r="L35" s="132">
        <v>1000000</v>
      </c>
      <c r="M35" s="137">
        <f t="shared" si="1"/>
        <v>51.903901019708307</v>
      </c>
      <c r="N35" s="166">
        <v>14.576000000000001</v>
      </c>
      <c r="O35" s="167">
        <v>5</v>
      </c>
      <c r="P35" s="167" t="s">
        <v>132</v>
      </c>
      <c r="Q35" s="167" t="s">
        <v>132</v>
      </c>
      <c r="R35" s="167" t="s">
        <v>132</v>
      </c>
      <c r="S35" s="167" t="s">
        <v>132</v>
      </c>
      <c r="T35" s="167" t="s">
        <v>132</v>
      </c>
      <c r="U35" s="167" t="s">
        <v>132</v>
      </c>
      <c r="V35" s="167" t="s">
        <v>132</v>
      </c>
      <c r="W35" s="167" t="s">
        <v>132</v>
      </c>
      <c r="X35" s="170">
        <v>10000000</v>
      </c>
      <c r="Y35" s="167">
        <v>32.75</v>
      </c>
      <c r="Z35" s="52">
        <v>25</v>
      </c>
      <c r="AA35" s="199">
        <v>0.25</v>
      </c>
      <c r="AB35" s="163" t="s">
        <v>338</v>
      </c>
    </row>
    <row r="36" spans="1:28" x14ac:dyDescent="0.2">
      <c r="A36" s="181">
        <f t="shared" si="0"/>
        <v>11</v>
      </c>
      <c r="B36" s="169" t="s">
        <v>94</v>
      </c>
      <c r="C36" s="185" t="s">
        <v>428</v>
      </c>
      <c r="D36" s="352" t="s">
        <v>417</v>
      </c>
      <c r="E36" s="352" t="s">
        <v>415</v>
      </c>
      <c r="F36" s="180">
        <v>2</v>
      </c>
      <c r="G36" s="52" t="s">
        <v>135</v>
      </c>
      <c r="H36" s="167" t="s">
        <v>132</v>
      </c>
      <c r="I36" s="167" t="s">
        <v>132</v>
      </c>
      <c r="J36" s="166">
        <v>10.997999999999999</v>
      </c>
      <c r="K36" s="167">
        <v>3</v>
      </c>
      <c r="L36" s="132">
        <v>1000000</v>
      </c>
      <c r="M36" s="137">
        <f t="shared" si="1"/>
        <v>46.344691973628855</v>
      </c>
      <c r="N36" s="166">
        <v>14.33</v>
      </c>
      <c r="O36" s="167">
        <v>5</v>
      </c>
      <c r="P36" s="167" t="s">
        <v>132</v>
      </c>
      <c r="Q36" s="167" t="s">
        <v>132</v>
      </c>
      <c r="R36" s="167" t="s">
        <v>132</v>
      </c>
      <c r="S36" s="167" t="s">
        <v>132</v>
      </c>
      <c r="T36" s="167" t="s">
        <v>132</v>
      </c>
      <c r="U36" s="167" t="s">
        <v>132</v>
      </c>
      <c r="V36" s="167" t="s">
        <v>132</v>
      </c>
      <c r="W36" s="167" t="s">
        <v>132</v>
      </c>
      <c r="X36" s="170">
        <v>10000000</v>
      </c>
      <c r="Y36" s="167">
        <v>29.24</v>
      </c>
      <c r="Z36" s="52">
        <v>25</v>
      </c>
      <c r="AA36" s="199">
        <v>0.25</v>
      </c>
      <c r="AB36" s="163" t="s">
        <v>338</v>
      </c>
    </row>
    <row r="37" spans="1:28" x14ac:dyDescent="0.2">
      <c r="A37" s="181">
        <f t="shared" si="0"/>
        <v>12</v>
      </c>
      <c r="B37" s="169" t="s">
        <v>94</v>
      </c>
      <c r="C37" s="185" t="s">
        <v>429</v>
      </c>
      <c r="D37" s="352" t="s">
        <v>417</v>
      </c>
      <c r="E37" s="352" t="s">
        <v>415</v>
      </c>
      <c r="F37" s="180">
        <v>2</v>
      </c>
      <c r="G37" s="52" t="s">
        <v>135</v>
      </c>
      <c r="H37" s="167" t="s">
        <v>132</v>
      </c>
      <c r="I37" s="167" t="s">
        <v>132</v>
      </c>
      <c r="J37" s="166">
        <v>10.861000000000001</v>
      </c>
      <c r="K37" s="167">
        <v>3</v>
      </c>
      <c r="L37" s="132">
        <v>1000000</v>
      </c>
      <c r="M37" s="137">
        <f t="shared" si="1"/>
        <v>41.706140312672304</v>
      </c>
      <c r="N37" s="166">
        <v>14.101000000000001</v>
      </c>
      <c r="O37" s="167">
        <v>5</v>
      </c>
      <c r="P37" s="167" t="s">
        <v>132</v>
      </c>
      <c r="Q37" s="167" t="s">
        <v>132</v>
      </c>
      <c r="R37" s="167" t="s">
        <v>132</v>
      </c>
      <c r="S37" s="167" t="s">
        <v>132</v>
      </c>
      <c r="T37" s="167" t="s">
        <v>132</v>
      </c>
      <c r="U37" s="167" t="s">
        <v>132</v>
      </c>
      <c r="V37" s="167" t="s">
        <v>132</v>
      </c>
      <c r="W37" s="167" t="s">
        <v>132</v>
      </c>
      <c r="X37" s="170">
        <v>10000000</v>
      </c>
      <c r="Y37" s="167">
        <v>26.32</v>
      </c>
      <c r="Z37" s="52">
        <v>25</v>
      </c>
      <c r="AA37" s="199">
        <v>0.25</v>
      </c>
      <c r="AB37" s="163" t="s">
        <v>338</v>
      </c>
    </row>
    <row r="38" spans="1:28" x14ac:dyDescent="0.2">
      <c r="A38" s="181">
        <f t="shared" si="0"/>
        <v>13</v>
      </c>
      <c r="B38" s="169" t="s">
        <v>94</v>
      </c>
      <c r="C38" s="185" t="s">
        <v>430</v>
      </c>
      <c r="D38" s="352" t="s">
        <v>417</v>
      </c>
      <c r="E38" s="352" t="s">
        <v>415</v>
      </c>
      <c r="F38" s="180">
        <v>2</v>
      </c>
      <c r="G38" s="52" t="s">
        <v>135</v>
      </c>
      <c r="H38" s="167" t="s">
        <v>132</v>
      </c>
      <c r="I38" s="167" t="s">
        <v>132</v>
      </c>
      <c r="J38" s="166">
        <v>10.707000000000001</v>
      </c>
      <c r="K38" s="167">
        <v>3</v>
      </c>
      <c r="L38" s="132">
        <v>1000000</v>
      </c>
      <c r="M38" s="137">
        <f t="shared" si="1"/>
        <v>37.06807217825763</v>
      </c>
      <c r="N38" s="166">
        <v>13.845000000000001</v>
      </c>
      <c r="O38" s="167">
        <v>5</v>
      </c>
      <c r="P38" s="167" t="s">
        <v>132</v>
      </c>
      <c r="Q38" s="167" t="s">
        <v>132</v>
      </c>
      <c r="R38" s="167" t="s">
        <v>132</v>
      </c>
      <c r="S38" s="167" t="s">
        <v>132</v>
      </c>
      <c r="T38" s="167" t="s">
        <v>132</v>
      </c>
      <c r="U38" s="167" t="s">
        <v>132</v>
      </c>
      <c r="V38" s="167" t="s">
        <v>132</v>
      </c>
      <c r="W38" s="167" t="s">
        <v>132</v>
      </c>
      <c r="X38" s="170">
        <v>10000000</v>
      </c>
      <c r="Y38" s="167">
        <v>23.39</v>
      </c>
      <c r="Z38" s="52">
        <v>25</v>
      </c>
      <c r="AA38" s="199">
        <v>0.25</v>
      </c>
      <c r="AB38" s="163" t="s">
        <v>338</v>
      </c>
    </row>
    <row r="39" spans="1:28" x14ac:dyDescent="0.2">
      <c r="A39" s="181">
        <f t="shared" si="0"/>
        <v>14</v>
      </c>
      <c r="B39" s="169" t="s">
        <v>94</v>
      </c>
      <c r="C39" s="185" t="s">
        <v>431</v>
      </c>
      <c r="D39" s="352" t="s">
        <v>417</v>
      </c>
      <c r="E39" s="352" t="s">
        <v>415</v>
      </c>
      <c r="F39" s="180">
        <v>2</v>
      </c>
      <c r="G39" s="52" t="s">
        <v>135</v>
      </c>
      <c r="H39" s="167" t="s">
        <v>132</v>
      </c>
      <c r="I39" s="167" t="s">
        <v>132</v>
      </c>
      <c r="J39" s="166">
        <v>10.57</v>
      </c>
      <c r="K39" s="167">
        <v>3</v>
      </c>
      <c r="L39" s="132">
        <v>1000000</v>
      </c>
      <c r="M39" s="137">
        <f t="shared" si="1"/>
        <v>33.373365130514919</v>
      </c>
      <c r="N39" s="166">
        <v>13.617000000000001</v>
      </c>
      <c r="O39" s="167">
        <v>5</v>
      </c>
      <c r="P39" s="167" t="s">
        <v>132</v>
      </c>
      <c r="Q39" s="167" t="s">
        <v>132</v>
      </c>
      <c r="R39" s="167" t="s">
        <v>132</v>
      </c>
      <c r="S39" s="167" t="s">
        <v>132</v>
      </c>
      <c r="T39" s="167" t="s">
        <v>132</v>
      </c>
      <c r="U39" s="167" t="s">
        <v>132</v>
      </c>
      <c r="V39" s="167" t="s">
        <v>132</v>
      </c>
      <c r="W39" s="167" t="s">
        <v>132</v>
      </c>
      <c r="X39" s="170">
        <v>10000000</v>
      </c>
      <c r="Y39" s="167">
        <v>21.05</v>
      </c>
      <c r="Z39" s="52">
        <v>25</v>
      </c>
      <c r="AA39" s="199">
        <v>0.25</v>
      </c>
      <c r="AB39" s="163" t="s">
        <v>338</v>
      </c>
    </row>
    <row r="40" spans="1:28" x14ac:dyDescent="0.2">
      <c r="A40" s="181">
        <f t="shared" si="0"/>
        <v>15</v>
      </c>
      <c r="B40" s="169" t="s">
        <v>94</v>
      </c>
      <c r="C40" s="322" t="s">
        <v>432</v>
      </c>
      <c r="D40" s="352" t="s">
        <v>417</v>
      </c>
      <c r="E40" s="352" t="s">
        <v>415</v>
      </c>
      <c r="F40" s="180">
        <v>2</v>
      </c>
      <c r="G40" s="52" t="s">
        <v>135</v>
      </c>
      <c r="H40" s="167" t="s">
        <v>132</v>
      </c>
      <c r="I40" s="167" t="s">
        <v>132</v>
      </c>
      <c r="J40" s="166">
        <v>11.763999999999999</v>
      </c>
      <c r="K40" s="167">
        <v>3</v>
      </c>
      <c r="L40" s="132">
        <v>1000000</v>
      </c>
      <c r="M40" s="137">
        <f t="shared" si="1"/>
        <v>83.406519740866386</v>
      </c>
      <c r="N40" s="166">
        <v>15.606</v>
      </c>
      <c r="O40" s="167">
        <v>5</v>
      </c>
      <c r="P40" s="167" t="s">
        <v>132</v>
      </c>
      <c r="Q40" s="167" t="s">
        <v>132</v>
      </c>
      <c r="R40" s="167" t="s">
        <v>132</v>
      </c>
      <c r="S40" s="167" t="s">
        <v>132</v>
      </c>
      <c r="T40" s="167" t="s">
        <v>132</v>
      </c>
      <c r="U40" s="167" t="s">
        <v>132</v>
      </c>
      <c r="V40" s="167" t="s">
        <v>132</v>
      </c>
      <c r="W40" s="167" t="s">
        <v>132</v>
      </c>
      <c r="X40" s="170">
        <v>10000000</v>
      </c>
      <c r="Y40" s="167">
        <v>52.63</v>
      </c>
      <c r="Z40" s="52">
        <v>25</v>
      </c>
      <c r="AA40" s="323">
        <v>0.25</v>
      </c>
      <c r="AB40" s="163" t="s">
        <v>177</v>
      </c>
    </row>
    <row r="41" spans="1:28" x14ac:dyDescent="0.2">
      <c r="A41" s="181">
        <f t="shared" si="0"/>
        <v>16</v>
      </c>
      <c r="B41" s="169" t="s">
        <v>94</v>
      </c>
      <c r="C41" s="322" t="s">
        <v>418</v>
      </c>
      <c r="D41" s="352" t="s">
        <v>417</v>
      </c>
      <c r="E41" s="352" t="s">
        <v>415</v>
      </c>
      <c r="F41" s="180">
        <v>2</v>
      </c>
      <c r="G41" s="52" t="s">
        <v>175</v>
      </c>
      <c r="H41" s="167" t="s">
        <v>132</v>
      </c>
      <c r="I41" s="167" t="s">
        <v>132</v>
      </c>
      <c r="J41" s="321">
        <v>15.117000000000001</v>
      </c>
      <c r="K41" s="319">
        <v>4</v>
      </c>
      <c r="L41" s="320">
        <v>10000000</v>
      </c>
      <c r="M41" s="137">
        <f t="shared" si="1"/>
        <v>106.95473105661608</v>
      </c>
      <c r="N41" s="321">
        <v>17.146000000000001</v>
      </c>
      <c r="O41" s="167">
        <v>5</v>
      </c>
      <c r="P41" s="167" t="s">
        <v>132</v>
      </c>
      <c r="Q41" s="167" t="s">
        <v>132</v>
      </c>
      <c r="R41" s="167" t="s">
        <v>132</v>
      </c>
      <c r="S41" s="167" t="s">
        <v>132</v>
      </c>
      <c r="T41" s="167" t="s">
        <v>132</v>
      </c>
      <c r="U41" s="167" t="s">
        <v>132</v>
      </c>
      <c r="V41" s="167" t="s">
        <v>132</v>
      </c>
      <c r="W41" s="167" t="s">
        <v>132</v>
      </c>
      <c r="X41" s="170">
        <v>10000000</v>
      </c>
      <c r="Y41" s="231">
        <v>106.97</v>
      </c>
      <c r="Z41" s="52">
        <v>25</v>
      </c>
      <c r="AA41" s="52">
        <v>0</v>
      </c>
      <c r="AB41" s="163" t="s">
        <v>338</v>
      </c>
    </row>
    <row r="42" spans="1:28" x14ac:dyDescent="0.2">
      <c r="A42" s="181">
        <f t="shared" si="0"/>
        <v>17</v>
      </c>
      <c r="B42" s="169" t="s">
        <v>94</v>
      </c>
      <c r="C42" s="322" t="s">
        <v>419</v>
      </c>
      <c r="D42" s="352" t="s">
        <v>417</v>
      </c>
      <c r="E42" s="352" t="s">
        <v>415</v>
      </c>
      <c r="F42" s="180">
        <v>2</v>
      </c>
      <c r="G42" s="52" t="s">
        <v>175</v>
      </c>
      <c r="H42" s="167" t="s">
        <v>132</v>
      </c>
      <c r="I42" s="167" t="s">
        <v>132</v>
      </c>
      <c r="J42" s="321">
        <v>14.885</v>
      </c>
      <c r="K42" s="319">
        <v>4</v>
      </c>
      <c r="L42" s="320">
        <v>10000000</v>
      </c>
      <c r="M42" s="137">
        <f t="shared" si="1"/>
        <v>93.583654358353144</v>
      </c>
      <c r="N42" s="321">
        <v>16.856000000000002</v>
      </c>
      <c r="O42" s="167">
        <v>5</v>
      </c>
      <c r="P42" s="167" t="s">
        <v>132</v>
      </c>
      <c r="Q42" s="167" t="s">
        <v>132</v>
      </c>
      <c r="R42" s="167" t="s">
        <v>132</v>
      </c>
      <c r="S42" s="167" t="s">
        <v>132</v>
      </c>
      <c r="T42" s="167" t="s">
        <v>132</v>
      </c>
      <c r="U42" s="167" t="s">
        <v>132</v>
      </c>
      <c r="V42" s="167" t="s">
        <v>132</v>
      </c>
      <c r="W42" s="167" t="s">
        <v>132</v>
      </c>
      <c r="X42" s="170">
        <v>10000000</v>
      </c>
      <c r="Y42" s="231">
        <v>93.59</v>
      </c>
      <c r="Z42" s="52">
        <v>25</v>
      </c>
      <c r="AA42" s="52">
        <v>0</v>
      </c>
      <c r="AB42" s="163" t="s">
        <v>338</v>
      </c>
    </row>
    <row r="43" spans="1:28" x14ac:dyDescent="0.2">
      <c r="A43" s="181">
        <f t="shared" si="0"/>
        <v>18</v>
      </c>
      <c r="B43" s="169" t="s">
        <v>94</v>
      </c>
      <c r="C43" s="322" t="s">
        <v>420</v>
      </c>
      <c r="D43" s="352" t="s">
        <v>417</v>
      </c>
      <c r="E43" s="352" t="s">
        <v>415</v>
      </c>
      <c r="F43" s="180">
        <v>2</v>
      </c>
      <c r="G43" s="52" t="s">
        <v>175</v>
      </c>
      <c r="H43" s="167" t="s">
        <v>132</v>
      </c>
      <c r="I43" s="167" t="s">
        <v>132</v>
      </c>
      <c r="J43" s="321">
        <v>12.592000000000001</v>
      </c>
      <c r="K43" s="319">
        <v>3</v>
      </c>
      <c r="L43" s="320">
        <v>10000000</v>
      </c>
      <c r="M43" s="137">
        <f t="shared" si="1"/>
        <v>73.11390834834188</v>
      </c>
      <c r="N43" s="321">
        <v>16.32</v>
      </c>
      <c r="O43" s="167">
        <v>5</v>
      </c>
      <c r="P43" s="167" t="s">
        <v>132</v>
      </c>
      <c r="Q43" s="167" t="s">
        <v>132</v>
      </c>
      <c r="R43" s="167" t="s">
        <v>132</v>
      </c>
      <c r="S43" s="167" t="s">
        <v>132</v>
      </c>
      <c r="T43" s="167" t="s">
        <v>132</v>
      </c>
      <c r="U43" s="167" t="s">
        <v>132</v>
      </c>
      <c r="V43" s="167" t="s">
        <v>132</v>
      </c>
      <c r="W43" s="167" t="s">
        <v>132</v>
      </c>
      <c r="X43" s="170">
        <v>10000000</v>
      </c>
      <c r="Y43" s="231">
        <v>73.099999999999994</v>
      </c>
      <c r="Z43" s="52">
        <v>25</v>
      </c>
      <c r="AA43" s="52">
        <v>0.15</v>
      </c>
      <c r="AB43" s="163" t="s">
        <v>338</v>
      </c>
    </row>
    <row r="44" spans="1:28" x14ac:dyDescent="0.2">
      <c r="A44" s="181">
        <f t="shared" si="0"/>
        <v>19</v>
      </c>
      <c r="B44" s="169" t="s">
        <v>94</v>
      </c>
      <c r="C44" s="322" t="s">
        <v>421</v>
      </c>
      <c r="D44" s="352" t="s">
        <v>417</v>
      </c>
      <c r="E44" s="352" t="s">
        <v>415</v>
      </c>
      <c r="F44" s="180">
        <v>2</v>
      </c>
      <c r="G44" s="52" t="s">
        <v>175</v>
      </c>
      <c r="H44" s="167" t="s">
        <v>132</v>
      </c>
      <c r="I44" s="167" t="s">
        <v>132</v>
      </c>
      <c r="J44" s="321">
        <v>12.449</v>
      </c>
      <c r="K44" s="319">
        <v>3</v>
      </c>
      <c r="L44" s="320">
        <v>10000000</v>
      </c>
      <c r="M44" s="137">
        <f t="shared" si="1"/>
        <v>65.493771459336656</v>
      </c>
      <c r="N44" s="321">
        <v>16.081</v>
      </c>
      <c r="O44" s="167">
        <v>5</v>
      </c>
      <c r="P44" s="167" t="s">
        <v>132</v>
      </c>
      <c r="Q44" s="167" t="s">
        <v>132</v>
      </c>
      <c r="R44" s="167" t="s">
        <v>132</v>
      </c>
      <c r="S44" s="167" t="s">
        <v>132</v>
      </c>
      <c r="T44" s="167" t="s">
        <v>132</v>
      </c>
      <c r="U44" s="167" t="s">
        <v>132</v>
      </c>
      <c r="V44" s="167" t="s">
        <v>132</v>
      </c>
      <c r="W44" s="167" t="s">
        <v>132</v>
      </c>
      <c r="X44" s="170">
        <v>10000000</v>
      </c>
      <c r="Y44" s="231">
        <v>65.5</v>
      </c>
      <c r="Z44" s="52">
        <v>25</v>
      </c>
      <c r="AA44" s="52">
        <v>0.15</v>
      </c>
      <c r="AB44" s="163" t="s">
        <v>338</v>
      </c>
    </row>
    <row r="45" spans="1:28" x14ac:dyDescent="0.2">
      <c r="A45" s="181">
        <f t="shared" si="0"/>
        <v>20</v>
      </c>
      <c r="B45" s="169" t="s">
        <v>94</v>
      </c>
      <c r="C45" s="322" t="s">
        <v>422</v>
      </c>
      <c r="D45" s="352" t="s">
        <v>417</v>
      </c>
      <c r="E45" s="352" t="s">
        <v>415</v>
      </c>
      <c r="F45" s="180">
        <v>2</v>
      </c>
      <c r="G45" s="52" t="s">
        <v>175</v>
      </c>
      <c r="H45" s="167" t="s">
        <v>132</v>
      </c>
      <c r="I45" s="167" t="s">
        <v>132</v>
      </c>
      <c r="J45" s="321">
        <v>12.301</v>
      </c>
      <c r="K45" s="319">
        <v>3</v>
      </c>
      <c r="L45" s="320">
        <v>10000000</v>
      </c>
      <c r="M45" s="137">
        <f t="shared" si="1"/>
        <v>58.479008414448153</v>
      </c>
      <c r="N45" s="321">
        <v>15.835000000000001</v>
      </c>
      <c r="O45" s="167">
        <v>5</v>
      </c>
      <c r="P45" s="167" t="s">
        <v>132</v>
      </c>
      <c r="Q45" s="167" t="s">
        <v>132</v>
      </c>
      <c r="R45" s="167" t="s">
        <v>132</v>
      </c>
      <c r="S45" s="167" t="s">
        <v>132</v>
      </c>
      <c r="T45" s="167" t="s">
        <v>132</v>
      </c>
      <c r="U45" s="167" t="s">
        <v>132</v>
      </c>
      <c r="V45" s="167" t="s">
        <v>132</v>
      </c>
      <c r="W45" s="167" t="s">
        <v>132</v>
      </c>
      <c r="X45" s="170">
        <v>10000000</v>
      </c>
      <c r="Y45" s="231">
        <v>58.48</v>
      </c>
      <c r="Z45" s="52">
        <v>25</v>
      </c>
      <c r="AA45" s="52">
        <v>0.15</v>
      </c>
      <c r="AB45" s="163" t="s">
        <v>338</v>
      </c>
    </row>
    <row r="46" spans="1:28" x14ac:dyDescent="0.2">
      <c r="A46" s="181">
        <f t="shared" si="0"/>
        <v>21</v>
      </c>
      <c r="B46" s="169" t="s">
        <v>94</v>
      </c>
      <c r="C46" s="322" t="s">
        <v>423</v>
      </c>
      <c r="D46" s="352" t="s">
        <v>417</v>
      </c>
      <c r="E46" s="352" t="s">
        <v>415</v>
      </c>
      <c r="F46" s="180">
        <v>2</v>
      </c>
      <c r="G46" s="52" t="s">
        <v>175</v>
      </c>
      <c r="H46" s="167" t="s">
        <v>132</v>
      </c>
      <c r="I46" s="167" t="s">
        <v>132</v>
      </c>
      <c r="J46" s="321">
        <v>12.164</v>
      </c>
      <c r="K46" s="319">
        <v>3</v>
      </c>
      <c r="L46" s="320">
        <v>10000000</v>
      </c>
      <c r="M46" s="137">
        <f t="shared" si="1"/>
        <v>52.625956208031859</v>
      </c>
      <c r="N46" s="321">
        <v>15.606</v>
      </c>
      <c r="O46" s="167">
        <v>5</v>
      </c>
      <c r="P46" s="167" t="s">
        <v>132</v>
      </c>
      <c r="Q46" s="167" t="s">
        <v>132</v>
      </c>
      <c r="R46" s="167" t="s">
        <v>132</v>
      </c>
      <c r="S46" s="167" t="s">
        <v>132</v>
      </c>
      <c r="T46" s="167" t="s">
        <v>132</v>
      </c>
      <c r="U46" s="167" t="s">
        <v>132</v>
      </c>
      <c r="V46" s="167" t="s">
        <v>132</v>
      </c>
      <c r="W46" s="167" t="s">
        <v>132</v>
      </c>
      <c r="X46" s="170">
        <v>10000000</v>
      </c>
      <c r="Y46" s="231">
        <v>52.63</v>
      </c>
      <c r="Z46" s="52">
        <v>25</v>
      </c>
      <c r="AA46" s="52">
        <v>0.2</v>
      </c>
      <c r="AB46" s="163" t="s">
        <v>338</v>
      </c>
    </row>
    <row r="47" spans="1:28" x14ac:dyDescent="0.2">
      <c r="A47" s="181">
        <f t="shared" si="0"/>
        <v>22</v>
      </c>
      <c r="B47" s="169" t="s">
        <v>94</v>
      </c>
      <c r="C47" s="322" t="s">
        <v>424</v>
      </c>
      <c r="D47" s="352" t="s">
        <v>417</v>
      </c>
      <c r="E47" s="352" t="s">
        <v>415</v>
      </c>
      <c r="F47" s="180">
        <v>2</v>
      </c>
      <c r="G47" s="52" t="s">
        <v>175</v>
      </c>
      <c r="H47" s="167" t="s">
        <v>132</v>
      </c>
      <c r="I47" s="167" t="s">
        <v>132</v>
      </c>
      <c r="J47" s="321">
        <v>12.01</v>
      </c>
      <c r="K47" s="319">
        <v>3</v>
      </c>
      <c r="L47" s="320">
        <v>10000000</v>
      </c>
      <c r="M47" s="137">
        <f t="shared" si="1"/>
        <v>46.773514128719839</v>
      </c>
      <c r="N47" s="321">
        <v>15.35</v>
      </c>
      <c r="O47" s="167">
        <v>5</v>
      </c>
      <c r="P47" s="167" t="s">
        <v>132</v>
      </c>
      <c r="Q47" s="167" t="s">
        <v>132</v>
      </c>
      <c r="R47" s="167" t="s">
        <v>132</v>
      </c>
      <c r="S47" s="167" t="s">
        <v>132</v>
      </c>
      <c r="T47" s="167" t="s">
        <v>132</v>
      </c>
      <c r="U47" s="167" t="s">
        <v>132</v>
      </c>
      <c r="V47" s="167" t="s">
        <v>132</v>
      </c>
      <c r="W47" s="167" t="s">
        <v>132</v>
      </c>
      <c r="X47" s="170">
        <v>10000000</v>
      </c>
      <c r="Y47" s="231">
        <v>46.78</v>
      </c>
      <c r="Z47" s="52">
        <v>25</v>
      </c>
      <c r="AA47" s="52">
        <v>0.2</v>
      </c>
      <c r="AB47" s="163" t="s">
        <v>338</v>
      </c>
    </row>
    <row r="48" spans="1:28" x14ac:dyDescent="0.2">
      <c r="A48" s="181">
        <f t="shared" si="0"/>
        <v>23</v>
      </c>
      <c r="B48" s="169" t="s">
        <v>94</v>
      </c>
      <c r="C48" s="322" t="s">
        <v>425</v>
      </c>
      <c r="D48" s="352" t="s">
        <v>417</v>
      </c>
      <c r="E48" s="352" t="s">
        <v>415</v>
      </c>
      <c r="F48" s="180">
        <v>2</v>
      </c>
      <c r="G48" s="52" t="s">
        <v>175</v>
      </c>
      <c r="H48" s="167" t="s">
        <v>132</v>
      </c>
      <c r="I48" s="167" t="s">
        <v>132</v>
      </c>
      <c r="J48" s="321">
        <v>11.855</v>
      </c>
      <c r="K48" s="319">
        <v>3</v>
      </c>
      <c r="L48" s="320">
        <v>10000000</v>
      </c>
      <c r="M48" s="137">
        <f t="shared" si="1"/>
        <v>41.514518004056896</v>
      </c>
      <c r="N48" s="321">
        <v>15.090999999999999</v>
      </c>
      <c r="O48" s="167">
        <v>5</v>
      </c>
      <c r="P48" s="167" t="s">
        <v>132</v>
      </c>
      <c r="Q48" s="167" t="s">
        <v>132</v>
      </c>
      <c r="R48" s="167" t="s">
        <v>132</v>
      </c>
      <c r="S48" s="167" t="s">
        <v>132</v>
      </c>
      <c r="T48" s="167" t="s">
        <v>132</v>
      </c>
      <c r="U48" s="167" t="s">
        <v>132</v>
      </c>
      <c r="V48" s="167" t="s">
        <v>132</v>
      </c>
      <c r="W48" s="167" t="s">
        <v>132</v>
      </c>
      <c r="X48" s="170">
        <v>10000000</v>
      </c>
      <c r="Y48" s="231">
        <v>41.52</v>
      </c>
      <c r="Z48" s="52">
        <v>25</v>
      </c>
      <c r="AA48" s="52">
        <v>0.25</v>
      </c>
      <c r="AB48" s="163" t="s">
        <v>338</v>
      </c>
    </row>
    <row r="49" spans="1:28" x14ac:dyDescent="0.2">
      <c r="A49" s="181">
        <f t="shared" si="0"/>
        <v>24</v>
      </c>
      <c r="B49" s="169" t="s">
        <v>94</v>
      </c>
      <c r="C49" s="322" t="s">
        <v>426</v>
      </c>
      <c r="D49" s="352" t="s">
        <v>417</v>
      </c>
      <c r="E49" s="352" t="s">
        <v>415</v>
      </c>
      <c r="F49" s="180">
        <v>2</v>
      </c>
      <c r="G49" s="52" t="s">
        <v>175</v>
      </c>
      <c r="H49" s="167" t="s">
        <v>132</v>
      </c>
      <c r="I49" s="167" t="s">
        <v>132</v>
      </c>
      <c r="J49" s="321">
        <v>11.699</v>
      </c>
      <c r="K49" s="319">
        <v>3</v>
      </c>
      <c r="L49" s="320">
        <v>10000000</v>
      </c>
      <c r="M49" s="137">
        <f t="shared" si="1"/>
        <v>36.84681891478683</v>
      </c>
      <c r="N49" s="321">
        <v>14.832000000000001</v>
      </c>
      <c r="O49" s="167">
        <v>5</v>
      </c>
      <c r="P49" s="167" t="s">
        <v>132</v>
      </c>
      <c r="Q49" s="167" t="s">
        <v>132</v>
      </c>
      <c r="R49" s="167" t="s">
        <v>132</v>
      </c>
      <c r="S49" s="167" t="s">
        <v>132</v>
      </c>
      <c r="T49" s="167" t="s">
        <v>132</v>
      </c>
      <c r="U49" s="167" t="s">
        <v>132</v>
      </c>
      <c r="V49" s="167" t="s">
        <v>132</v>
      </c>
      <c r="W49" s="167" t="s">
        <v>132</v>
      </c>
      <c r="X49" s="170">
        <v>10000000</v>
      </c>
      <c r="Y49" s="231">
        <v>36.840000000000003</v>
      </c>
      <c r="Z49" s="52">
        <v>25</v>
      </c>
      <c r="AA49" s="52">
        <v>0.25</v>
      </c>
      <c r="AB49" s="163" t="s">
        <v>338</v>
      </c>
    </row>
    <row r="50" spans="1:28" x14ac:dyDescent="0.2">
      <c r="A50" s="181">
        <f t="shared" si="0"/>
        <v>25</v>
      </c>
      <c r="B50" s="169" t="s">
        <v>94</v>
      </c>
      <c r="C50" s="322" t="s">
        <v>427</v>
      </c>
      <c r="D50" s="352" t="s">
        <v>417</v>
      </c>
      <c r="E50" s="352" t="s">
        <v>415</v>
      </c>
      <c r="F50" s="180">
        <v>2</v>
      </c>
      <c r="G50" s="52" t="s">
        <v>175</v>
      </c>
      <c r="H50" s="167" t="s">
        <v>132</v>
      </c>
      <c r="I50" s="167" t="s">
        <v>132</v>
      </c>
      <c r="J50" s="321">
        <v>11.545999999999999</v>
      </c>
      <c r="K50" s="319">
        <v>3</v>
      </c>
      <c r="L50" s="320">
        <v>10000000</v>
      </c>
      <c r="M50" s="137">
        <f t="shared" si="1"/>
        <v>32.749147555557954</v>
      </c>
      <c r="N50" s="321">
        <v>14.576000000000001</v>
      </c>
      <c r="O50" s="167">
        <v>5</v>
      </c>
      <c r="P50" s="167" t="s">
        <v>132</v>
      </c>
      <c r="Q50" s="167" t="s">
        <v>132</v>
      </c>
      <c r="R50" s="167" t="s">
        <v>132</v>
      </c>
      <c r="S50" s="167" t="s">
        <v>132</v>
      </c>
      <c r="T50" s="167" t="s">
        <v>132</v>
      </c>
      <c r="U50" s="167" t="s">
        <v>132</v>
      </c>
      <c r="V50" s="167" t="s">
        <v>132</v>
      </c>
      <c r="W50" s="167" t="s">
        <v>132</v>
      </c>
      <c r="X50" s="170">
        <v>10000000</v>
      </c>
      <c r="Y50" s="231">
        <v>32.75</v>
      </c>
      <c r="Z50" s="52">
        <v>25</v>
      </c>
      <c r="AA50" s="52">
        <v>0.25</v>
      </c>
      <c r="AB50" s="163" t="s">
        <v>338</v>
      </c>
    </row>
    <row r="51" spans="1:28" x14ac:dyDescent="0.2">
      <c r="A51" s="181">
        <f t="shared" si="0"/>
        <v>26</v>
      </c>
      <c r="B51" s="169" t="s">
        <v>94</v>
      </c>
      <c r="C51" s="322" t="s">
        <v>428</v>
      </c>
      <c r="D51" s="352" t="s">
        <v>417</v>
      </c>
      <c r="E51" s="352" t="s">
        <v>415</v>
      </c>
      <c r="F51" s="180">
        <v>2</v>
      </c>
      <c r="G51" s="52" t="s">
        <v>175</v>
      </c>
      <c r="H51" s="167" t="s">
        <v>132</v>
      </c>
      <c r="I51" s="167" t="s">
        <v>132</v>
      </c>
      <c r="J51" s="321">
        <v>11.398</v>
      </c>
      <c r="K51" s="319">
        <v>3</v>
      </c>
      <c r="L51" s="320">
        <v>10000000</v>
      </c>
      <c r="M51" s="137">
        <f t="shared" si="1"/>
        <v>29.241523778433383</v>
      </c>
      <c r="N51" s="321">
        <v>14.33</v>
      </c>
      <c r="O51" s="167">
        <v>5</v>
      </c>
      <c r="P51" s="167" t="s">
        <v>132</v>
      </c>
      <c r="Q51" s="167" t="s">
        <v>132</v>
      </c>
      <c r="R51" s="167" t="s">
        <v>132</v>
      </c>
      <c r="S51" s="167" t="s">
        <v>132</v>
      </c>
      <c r="T51" s="167" t="s">
        <v>132</v>
      </c>
      <c r="U51" s="167" t="s">
        <v>132</v>
      </c>
      <c r="V51" s="167" t="s">
        <v>132</v>
      </c>
      <c r="W51" s="167" t="s">
        <v>132</v>
      </c>
      <c r="X51" s="170">
        <v>10000000</v>
      </c>
      <c r="Y51" s="231">
        <v>29.24</v>
      </c>
      <c r="Z51" s="52">
        <v>25</v>
      </c>
      <c r="AA51" s="52">
        <v>0.25</v>
      </c>
      <c r="AB51" s="163" t="s">
        <v>338</v>
      </c>
    </row>
    <row r="52" spans="1:28" x14ac:dyDescent="0.2">
      <c r="A52" s="181">
        <f t="shared" si="0"/>
        <v>27</v>
      </c>
      <c r="B52" s="169" t="s">
        <v>94</v>
      </c>
      <c r="C52" s="322" t="s">
        <v>429</v>
      </c>
      <c r="D52" s="352" t="s">
        <v>417</v>
      </c>
      <c r="E52" s="352" t="s">
        <v>415</v>
      </c>
      <c r="F52" s="180">
        <v>2</v>
      </c>
      <c r="G52" s="52" t="s">
        <v>175</v>
      </c>
      <c r="H52" s="167" t="s">
        <v>132</v>
      </c>
      <c r="I52" s="167" t="s">
        <v>132</v>
      </c>
      <c r="J52" s="321">
        <v>11.260999999999999</v>
      </c>
      <c r="K52" s="319">
        <v>3</v>
      </c>
      <c r="L52" s="320">
        <v>10000000</v>
      </c>
      <c r="M52" s="137">
        <f t="shared" si="1"/>
        <v>26.314795540202045</v>
      </c>
      <c r="N52" s="321">
        <v>14.101000000000001</v>
      </c>
      <c r="O52" s="167">
        <v>5</v>
      </c>
      <c r="P52" s="167" t="s">
        <v>132</v>
      </c>
      <c r="Q52" s="167" t="s">
        <v>132</v>
      </c>
      <c r="R52" s="167" t="s">
        <v>132</v>
      </c>
      <c r="S52" s="167" t="s">
        <v>132</v>
      </c>
      <c r="T52" s="167" t="s">
        <v>132</v>
      </c>
      <c r="U52" s="167" t="s">
        <v>132</v>
      </c>
      <c r="V52" s="167" t="s">
        <v>132</v>
      </c>
      <c r="W52" s="167" t="s">
        <v>132</v>
      </c>
      <c r="X52" s="170">
        <v>10000000</v>
      </c>
      <c r="Y52" s="231">
        <v>26.32</v>
      </c>
      <c r="Z52" s="52">
        <v>25</v>
      </c>
      <c r="AA52" s="52">
        <v>0.25</v>
      </c>
      <c r="AB52" s="163" t="s">
        <v>338</v>
      </c>
    </row>
    <row r="53" spans="1:28" x14ac:dyDescent="0.2">
      <c r="A53" s="181">
        <f t="shared" si="0"/>
        <v>28</v>
      </c>
      <c r="B53" s="169" t="s">
        <v>94</v>
      </c>
      <c r="C53" s="322" t="s">
        <v>430</v>
      </c>
      <c r="D53" s="352" t="s">
        <v>417</v>
      </c>
      <c r="E53" s="352" t="s">
        <v>415</v>
      </c>
      <c r="F53" s="180">
        <v>2</v>
      </c>
      <c r="G53" s="52" t="s">
        <v>175</v>
      </c>
      <c r="H53" s="167" t="s">
        <v>132</v>
      </c>
      <c r="I53" s="167" t="s">
        <v>132</v>
      </c>
      <c r="J53" s="321">
        <v>11.106999999999999</v>
      </c>
      <c r="K53" s="319">
        <v>3</v>
      </c>
      <c r="L53" s="320">
        <v>10000000</v>
      </c>
      <c r="M53" s="137">
        <f t="shared" si="1"/>
        <v>23.388372386593559</v>
      </c>
      <c r="N53" s="321">
        <v>13.845000000000001</v>
      </c>
      <c r="O53" s="167">
        <v>5</v>
      </c>
      <c r="P53" s="167" t="s">
        <v>132</v>
      </c>
      <c r="Q53" s="167" t="s">
        <v>132</v>
      </c>
      <c r="R53" s="167" t="s">
        <v>132</v>
      </c>
      <c r="S53" s="167" t="s">
        <v>132</v>
      </c>
      <c r="T53" s="167" t="s">
        <v>132</v>
      </c>
      <c r="U53" s="167" t="s">
        <v>132</v>
      </c>
      <c r="V53" s="167" t="s">
        <v>132</v>
      </c>
      <c r="W53" s="167" t="s">
        <v>132</v>
      </c>
      <c r="X53" s="170">
        <v>10000000</v>
      </c>
      <c r="Y53" s="231">
        <v>23.39</v>
      </c>
      <c r="Z53" s="52">
        <v>25</v>
      </c>
      <c r="AA53" s="52">
        <v>0.25</v>
      </c>
      <c r="AB53" s="163" t="s">
        <v>338</v>
      </c>
    </row>
    <row r="54" spans="1:28" x14ac:dyDescent="0.2">
      <c r="A54" s="181">
        <f t="shared" si="0"/>
        <v>29</v>
      </c>
      <c r="B54" s="169" t="s">
        <v>94</v>
      </c>
      <c r="C54" s="322" t="s">
        <v>431</v>
      </c>
      <c r="D54" s="352" t="s">
        <v>417</v>
      </c>
      <c r="E54" s="352" t="s">
        <v>415</v>
      </c>
      <c r="F54" s="180">
        <v>2</v>
      </c>
      <c r="G54" s="52" t="s">
        <v>175</v>
      </c>
      <c r="H54" s="167" t="s">
        <v>132</v>
      </c>
      <c r="I54" s="167" t="s">
        <v>132</v>
      </c>
      <c r="J54" s="321">
        <v>10.97</v>
      </c>
      <c r="K54" s="319">
        <v>3</v>
      </c>
      <c r="L54" s="320">
        <v>10000000</v>
      </c>
      <c r="M54" s="137">
        <f t="shared" si="1"/>
        <v>21.057169839117563</v>
      </c>
      <c r="N54" s="321">
        <v>13.617000000000001</v>
      </c>
      <c r="O54" s="167">
        <v>5</v>
      </c>
      <c r="P54" s="167" t="s">
        <v>132</v>
      </c>
      <c r="Q54" s="167" t="s">
        <v>132</v>
      </c>
      <c r="R54" s="167" t="s">
        <v>132</v>
      </c>
      <c r="S54" s="167" t="s">
        <v>132</v>
      </c>
      <c r="T54" s="167" t="s">
        <v>132</v>
      </c>
      <c r="U54" s="167" t="s">
        <v>132</v>
      </c>
      <c r="V54" s="167" t="s">
        <v>132</v>
      </c>
      <c r="W54" s="167" t="s">
        <v>132</v>
      </c>
      <c r="X54" s="170">
        <v>10000000</v>
      </c>
      <c r="Y54" s="231">
        <v>21.05</v>
      </c>
      <c r="Z54" s="52">
        <v>25</v>
      </c>
      <c r="AA54" s="52">
        <v>0.25</v>
      </c>
      <c r="AB54" s="163" t="s">
        <v>338</v>
      </c>
    </row>
    <row r="55" spans="1:28" x14ac:dyDescent="0.2">
      <c r="A55" s="181">
        <f t="shared" si="0"/>
        <v>30</v>
      </c>
      <c r="B55" s="169" t="s">
        <v>94</v>
      </c>
      <c r="C55" s="185" t="s">
        <v>432</v>
      </c>
      <c r="D55" s="352" t="s">
        <v>417</v>
      </c>
      <c r="E55" s="352" t="s">
        <v>415</v>
      </c>
      <c r="F55" s="180">
        <v>2</v>
      </c>
      <c r="G55" s="52" t="s">
        <v>175</v>
      </c>
      <c r="H55" s="167" t="s">
        <v>132</v>
      </c>
      <c r="I55" s="167" t="s">
        <v>132</v>
      </c>
      <c r="J55" s="321">
        <v>12.164</v>
      </c>
      <c r="K55" s="319">
        <v>3</v>
      </c>
      <c r="L55" s="320">
        <v>10000000</v>
      </c>
      <c r="M55" s="137">
        <f t="shared" si="1"/>
        <v>52.625956208031859</v>
      </c>
      <c r="N55" s="321">
        <v>15.606</v>
      </c>
      <c r="O55" s="167">
        <v>5</v>
      </c>
      <c r="P55" s="167" t="s">
        <v>132</v>
      </c>
      <c r="Q55" s="167" t="s">
        <v>132</v>
      </c>
      <c r="R55" s="167" t="s">
        <v>132</v>
      </c>
      <c r="S55" s="167" t="s">
        <v>132</v>
      </c>
      <c r="T55" s="167" t="s">
        <v>132</v>
      </c>
      <c r="U55" s="167" t="s">
        <v>132</v>
      </c>
      <c r="V55" s="167" t="s">
        <v>132</v>
      </c>
      <c r="W55" s="167" t="s">
        <v>132</v>
      </c>
      <c r="X55" s="170">
        <v>10000000</v>
      </c>
      <c r="Y55" s="231">
        <v>52.63</v>
      </c>
      <c r="Z55" s="52">
        <v>25</v>
      </c>
      <c r="AA55" s="323">
        <v>0.25</v>
      </c>
      <c r="AB55" s="163" t="s">
        <v>177</v>
      </c>
    </row>
    <row r="56" spans="1:28" x14ac:dyDescent="0.2">
      <c r="A56" s="181">
        <f>A55+1</f>
        <v>31</v>
      </c>
      <c r="B56" s="169" t="s">
        <v>94</v>
      </c>
      <c r="C56" s="322" t="s">
        <v>438</v>
      </c>
      <c r="D56" s="352" t="s">
        <v>415</v>
      </c>
      <c r="E56" s="352" t="s">
        <v>415</v>
      </c>
      <c r="F56" s="180">
        <v>1</v>
      </c>
      <c r="G56" s="52" t="s">
        <v>156</v>
      </c>
      <c r="H56" s="167" t="s">
        <v>132</v>
      </c>
      <c r="I56" s="167" t="s">
        <v>132</v>
      </c>
      <c r="J56" s="321">
        <v>12.436</v>
      </c>
      <c r="K56" s="319">
        <v>3</v>
      </c>
      <c r="L56" s="320" t="s">
        <v>132</v>
      </c>
      <c r="M56" s="320" t="s">
        <v>132</v>
      </c>
      <c r="N56" s="320" t="s">
        <v>132</v>
      </c>
      <c r="O56" s="320" t="s">
        <v>132</v>
      </c>
      <c r="P56" s="167" t="s">
        <v>132</v>
      </c>
      <c r="Q56" s="167" t="s">
        <v>132</v>
      </c>
      <c r="R56" s="167" t="s">
        <v>132</v>
      </c>
      <c r="S56" s="167" t="s">
        <v>132</v>
      </c>
      <c r="T56" s="167" t="s">
        <v>132</v>
      </c>
      <c r="U56" s="167" t="s">
        <v>132</v>
      </c>
      <c r="V56" s="167" t="s">
        <v>132</v>
      </c>
      <c r="W56" s="167" t="s">
        <v>132</v>
      </c>
      <c r="X56" s="167" t="s">
        <v>132</v>
      </c>
      <c r="Y56" s="231">
        <v>0</v>
      </c>
      <c r="Z56" s="52">
        <v>25</v>
      </c>
      <c r="AA56" s="52">
        <v>0</v>
      </c>
      <c r="AB56" s="163" t="s">
        <v>338</v>
      </c>
    </row>
    <row r="57" spans="1:28" x14ac:dyDescent="0.2">
      <c r="A57" s="181">
        <f t="shared" si="0"/>
        <v>32</v>
      </c>
      <c r="B57" s="169" t="s">
        <v>94</v>
      </c>
      <c r="C57" s="322" t="s">
        <v>439</v>
      </c>
      <c r="D57" s="352" t="s">
        <v>415</v>
      </c>
      <c r="E57" s="352" t="s">
        <v>415</v>
      </c>
      <c r="F57" s="180">
        <v>1</v>
      </c>
      <c r="G57" s="52" t="s">
        <v>156</v>
      </c>
      <c r="H57" s="167" t="s">
        <v>132</v>
      </c>
      <c r="I57" s="167" t="s">
        <v>132</v>
      </c>
      <c r="J57" s="321">
        <v>12.262</v>
      </c>
      <c r="K57" s="319">
        <v>3</v>
      </c>
      <c r="L57" s="320" t="s">
        <v>132</v>
      </c>
      <c r="M57" s="320" t="s">
        <v>132</v>
      </c>
      <c r="N57" s="320" t="s">
        <v>132</v>
      </c>
      <c r="O57" s="320" t="s">
        <v>132</v>
      </c>
      <c r="P57" s="167" t="s">
        <v>132</v>
      </c>
      <c r="Q57" s="167" t="s">
        <v>132</v>
      </c>
      <c r="R57" s="167" t="s">
        <v>132</v>
      </c>
      <c r="S57" s="167" t="s">
        <v>132</v>
      </c>
      <c r="T57" s="167" t="s">
        <v>132</v>
      </c>
      <c r="U57" s="167" t="s">
        <v>132</v>
      </c>
      <c r="V57" s="167" t="s">
        <v>132</v>
      </c>
      <c r="W57" s="167" t="s">
        <v>132</v>
      </c>
      <c r="X57" s="167" t="s">
        <v>132</v>
      </c>
      <c r="Y57" s="231">
        <v>0</v>
      </c>
      <c r="Z57" s="52">
        <v>25</v>
      </c>
      <c r="AA57" s="52">
        <v>0</v>
      </c>
      <c r="AB57" s="163" t="s">
        <v>338</v>
      </c>
    </row>
    <row r="58" spans="1:28" x14ac:dyDescent="0.2">
      <c r="A58" s="181">
        <f t="shared" si="0"/>
        <v>33</v>
      </c>
      <c r="B58" s="169" t="s">
        <v>94</v>
      </c>
      <c r="C58" s="322" t="s">
        <v>440</v>
      </c>
      <c r="D58" s="352" t="s">
        <v>415</v>
      </c>
      <c r="E58" s="352" t="s">
        <v>415</v>
      </c>
      <c r="F58" s="180">
        <v>1</v>
      </c>
      <c r="G58" s="52" t="s">
        <v>156</v>
      </c>
      <c r="H58" s="167" t="s">
        <v>132</v>
      </c>
      <c r="I58" s="167" t="s">
        <v>132</v>
      </c>
      <c r="J58" s="321">
        <v>12.115</v>
      </c>
      <c r="K58" s="319">
        <v>3</v>
      </c>
      <c r="L58" s="320" t="s">
        <v>132</v>
      </c>
      <c r="M58" s="320" t="s">
        <v>132</v>
      </c>
      <c r="N58" s="320" t="s">
        <v>132</v>
      </c>
      <c r="O58" s="320" t="s">
        <v>132</v>
      </c>
      <c r="P58" s="167" t="s">
        <v>132</v>
      </c>
      <c r="Q58" s="167" t="s">
        <v>132</v>
      </c>
      <c r="R58" s="167" t="s">
        <v>132</v>
      </c>
      <c r="S58" s="167" t="s">
        <v>132</v>
      </c>
      <c r="T58" s="167" t="s">
        <v>132</v>
      </c>
      <c r="U58" s="167" t="s">
        <v>132</v>
      </c>
      <c r="V58" s="167" t="s">
        <v>132</v>
      </c>
      <c r="W58" s="167" t="s">
        <v>132</v>
      </c>
      <c r="X58" s="167" t="s">
        <v>132</v>
      </c>
      <c r="Y58" s="231">
        <v>0</v>
      </c>
      <c r="Z58" s="52">
        <v>25</v>
      </c>
      <c r="AA58" s="52">
        <v>0.15</v>
      </c>
      <c r="AB58" s="163" t="s">
        <v>338</v>
      </c>
    </row>
    <row r="59" spans="1:28" x14ac:dyDescent="0.2">
      <c r="A59" s="181">
        <f t="shared" si="0"/>
        <v>34</v>
      </c>
      <c r="B59" s="169" t="s">
        <v>94</v>
      </c>
      <c r="C59" s="322" t="s">
        <v>441</v>
      </c>
      <c r="D59" s="352" t="s">
        <v>415</v>
      </c>
      <c r="E59" s="352" t="s">
        <v>415</v>
      </c>
      <c r="F59" s="180">
        <v>1</v>
      </c>
      <c r="G59" s="52" t="s">
        <v>156</v>
      </c>
      <c r="H59" s="167" t="s">
        <v>132</v>
      </c>
      <c r="I59" s="167" t="s">
        <v>132</v>
      </c>
      <c r="J59" s="321">
        <v>11.972</v>
      </c>
      <c r="K59" s="319">
        <v>3</v>
      </c>
      <c r="L59" s="320" t="s">
        <v>132</v>
      </c>
      <c r="M59" s="320" t="s">
        <v>132</v>
      </c>
      <c r="N59" s="320" t="s">
        <v>132</v>
      </c>
      <c r="O59" s="320" t="s">
        <v>132</v>
      </c>
      <c r="P59" s="167" t="s">
        <v>132</v>
      </c>
      <c r="Q59" s="167" t="s">
        <v>132</v>
      </c>
      <c r="R59" s="167" t="s">
        <v>132</v>
      </c>
      <c r="S59" s="167" t="s">
        <v>132</v>
      </c>
      <c r="T59" s="167" t="s">
        <v>132</v>
      </c>
      <c r="U59" s="167" t="s">
        <v>132</v>
      </c>
      <c r="V59" s="167" t="s">
        <v>132</v>
      </c>
      <c r="W59" s="167" t="s">
        <v>132</v>
      </c>
      <c r="X59" s="167" t="s">
        <v>132</v>
      </c>
      <c r="Y59" s="231">
        <v>0</v>
      </c>
      <c r="Z59" s="52">
        <v>25</v>
      </c>
      <c r="AA59" s="52">
        <v>0.15</v>
      </c>
      <c r="AB59" s="163" t="s">
        <v>338</v>
      </c>
    </row>
    <row r="60" spans="1:28" x14ac:dyDescent="0.2">
      <c r="A60" s="181">
        <f t="shared" si="0"/>
        <v>35</v>
      </c>
      <c r="B60" s="169" t="s">
        <v>94</v>
      </c>
      <c r="C60" s="322" t="s">
        <v>442</v>
      </c>
      <c r="D60" s="352" t="s">
        <v>415</v>
      </c>
      <c r="E60" s="352" t="s">
        <v>415</v>
      </c>
      <c r="F60" s="180">
        <v>1</v>
      </c>
      <c r="G60" s="52" t="s">
        <v>156</v>
      </c>
      <c r="H60" s="167" t="s">
        <v>132</v>
      </c>
      <c r="I60" s="167" t="s">
        <v>132</v>
      </c>
      <c r="J60" s="321">
        <v>11.824</v>
      </c>
      <c r="K60" s="319">
        <v>3</v>
      </c>
      <c r="L60" s="320" t="s">
        <v>132</v>
      </c>
      <c r="M60" s="320" t="s">
        <v>132</v>
      </c>
      <c r="N60" s="320" t="s">
        <v>132</v>
      </c>
      <c r="O60" s="320" t="s">
        <v>132</v>
      </c>
      <c r="P60" s="167" t="s">
        <v>132</v>
      </c>
      <c r="Q60" s="167" t="s">
        <v>132</v>
      </c>
      <c r="R60" s="167" t="s">
        <v>132</v>
      </c>
      <c r="S60" s="167" t="s">
        <v>132</v>
      </c>
      <c r="T60" s="167" t="s">
        <v>132</v>
      </c>
      <c r="U60" s="167" t="s">
        <v>132</v>
      </c>
      <c r="V60" s="167" t="s">
        <v>132</v>
      </c>
      <c r="W60" s="167" t="s">
        <v>132</v>
      </c>
      <c r="X60" s="167" t="s">
        <v>132</v>
      </c>
      <c r="Y60" s="231">
        <v>0</v>
      </c>
      <c r="Z60" s="52">
        <v>25</v>
      </c>
      <c r="AA60" s="52">
        <v>0.15</v>
      </c>
      <c r="AB60" s="163" t="s">
        <v>338</v>
      </c>
    </row>
    <row r="61" spans="1:28" x14ac:dyDescent="0.2">
      <c r="A61" s="181">
        <f t="shared" si="0"/>
        <v>36</v>
      </c>
      <c r="B61" s="169" t="s">
        <v>94</v>
      </c>
      <c r="C61" s="322" t="s">
        <v>443</v>
      </c>
      <c r="D61" s="352" t="s">
        <v>415</v>
      </c>
      <c r="E61" s="352" t="s">
        <v>415</v>
      </c>
      <c r="F61" s="180">
        <v>1</v>
      </c>
      <c r="G61" s="52" t="s">
        <v>156</v>
      </c>
      <c r="H61" s="167" t="s">
        <v>132</v>
      </c>
      <c r="I61" s="167" t="s">
        <v>132</v>
      </c>
      <c r="J61" s="321">
        <v>11.686999999999999</v>
      </c>
      <c r="K61" s="319">
        <v>3</v>
      </c>
      <c r="L61" s="320" t="s">
        <v>132</v>
      </c>
      <c r="M61" s="320" t="s">
        <v>132</v>
      </c>
      <c r="N61" s="320" t="s">
        <v>132</v>
      </c>
      <c r="O61" s="320" t="s">
        <v>132</v>
      </c>
      <c r="P61" s="167" t="s">
        <v>132</v>
      </c>
      <c r="Q61" s="167" t="s">
        <v>132</v>
      </c>
      <c r="R61" s="167" t="s">
        <v>132</v>
      </c>
      <c r="S61" s="167" t="s">
        <v>132</v>
      </c>
      <c r="T61" s="167" t="s">
        <v>132</v>
      </c>
      <c r="U61" s="167" t="s">
        <v>132</v>
      </c>
      <c r="V61" s="167" t="s">
        <v>132</v>
      </c>
      <c r="W61" s="167" t="s">
        <v>132</v>
      </c>
      <c r="X61" s="167" t="s">
        <v>132</v>
      </c>
      <c r="Y61" s="231">
        <v>0</v>
      </c>
      <c r="Z61" s="52">
        <v>25</v>
      </c>
      <c r="AA61" s="52">
        <v>0.2</v>
      </c>
      <c r="AB61" s="163" t="s">
        <v>338</v>
      </c>
    </row>
    <row r="62" spans="1:28" x14ac:dyDescent="0.2">
      <c r="A62" s="181">
        <f t="shared" si="0"/>
        <v>37</v>
      </c>
      <c r="B62" s="169" t="s">
        <v>94</v>
      </c>
      <c r="C62" s="322" t="s">
        <v>444</v>
      </c>
      <c r="D62" s="352" t="s">
        <v>415</v>
      </c>
      <c r="E62" s="352" t="s">
        <v>415</v>
      </c>
      <c r="F62" s="180">
        <v>1</v>
      </c>
      <c r="G62" s="52" t="s">
        <v>156</v>
      </c>
      <c r="H62" s="167" t="s">
        <v>132</v>
      </c>
      <c r="I62" s="167" t="s">
        <v>132</v>
      </c>
      <c r="J62" s="321">
        <v>11.532999999999999</v>
      </c>
      <c r="K62" s="319">
        <v>3</v>
      </c>
      <c r="L62" s="320" t="s">
        <v>132</v>
      </c>
      <c r="M62" s="320" t="s">
        <v>132</v>
      </c>
      <c r="N62" s="320" t="s">
        <v>132</v>
      </c>
      <c r="O62" s="320" t="s">
        <v>132</v>
      </c>
      <c r="P62" s="167" t="s">
        <v>132</v>
      </c>
      <c r="Q62" s="167" t="s">
        <v>132</v>
      </c>
      <c r="R62" s="167" t="s">
        <v>132</v>
      </c>
      <c r="S62" s="167" t="s">
        <v>132</v>
      </c>
      <c r="T62" s="167" t="s">
        <v>132</v>
      </c>
      <c r="U62" s="167" t="s">
        <v>132</v>
      </c>
      <c r="V62" s="167" t="s">
        <v>132</v>
      </c>
      <c r="W62" s="167" t="s">
        <v>132</v>
      </c>
      <c r="X62" s="167" t="s">
        <v>132</v>
      </c>
      <c r="Y62" s="231">
        <v>0</v>
      </c>
      <c r="Z62" s="52">
        <v>25</v>
      </c>
      <c r="AA62" s="52">
        <v>0.2</v>
      </c>
      <c r="AB62" s="163" t="s">
        <v>338</v>
      </c>
    </row>
    <row r="63" spans="1:28" x14ac:dyDescent="0.2">
      <c r="A63" s="181">
        <f t="shared" si="0"/>
        <v>38</v>
      </c>
      <c r="B63" s="169" t="s">
        <v>94</v>
      </c>
      <c r="C63" s="322" t="s">
        <v>445</v>
      </c>
      <c r="D63" s="352" t="s">
        <v>415</v>
      </c>
      <c r="E63" s="352" t="s">
        <v>415</v>
      </c>
      <c r="F63" s="180">
        <v>1</v>
      </c>
      <c r="G63" s="52" t="s">
        <v>156</v>
      </c>
      <c r="H63" s="167" t="s">
        <v>132</v>
      </c>
      <c r="I63" s="167" t="s">
        <v>132</v>
      </c>
      <c r="J63" s="321">
        <v>11.378</v>
      </c>
      <c r="K63" s="319">
        <v>3</v>
      </c>
      <c r="L63" s="320" t="s">
        <v>132</v>
      </c>
      <c r="M63" s="320" t="s">
        <v>132</v>
      </c>
      <c r="N63" s="320" t="s">
        <v>132</v>
      </c>
      <c r="O63" s="320" t="s">
        <v>132</v>
      </c>
      <c r="P63" s="167" t="s">
        <v>132</v>
      </c>
      <c r="Q63" s="167" t="s">
        <v>132</v>
      </c>
      <c r="R63" s="167" t="s">
        <v>132</v>
      </c>
      <c r="S63" s="167" t="s">
        <v>132</v>
      </c>
      <c r="T63" s="167" t="s">
        <v>132</v>
      </c>
      <c r="U63" s="167" t="s">
        <v>132</v>
      </c>
      <c r="V63" s="167" t="s">
        <v>132</v>
      </c>
      <c r="W63" s="167" t="s">
        <v>132</v>
      </c>
      <c r="X63" s="167" t="s">
        <v>132</v>
      </c>
      <c r="Y63" s="231">
        <v>0</v>
      </c>
      <c r="Z63" s="52">
        <v>25</v>
      </c>
      <c r="AA63" s="52">
        <v>0.25</v>
      </c>
      <c r="AB63" s="163" t="s">
        <v>338</v>
      </c>
    </row>
    <row r="64" spans="1:28" x14ac:dyDescent="0.2">
      <c r="A64" s="181">
        <f t="shared" si="0"/>
        <v>39</v>
      </c>
      <c r="B64" s="169" t="s">
        <v>94</v>
      </c>
      <c r="C64" s="322" t="s">
        <v>446</v>
      </c>
      <c r="D64" s="352" t="s">
        <v>415</v>
      </c>
      <c r="E64" s="352" t="s">
        <v>415</v>
      </c>
      <c r="F64" s="180">
        <v>1</v>
      </c>
      <c r="G64" s="52" t="s">
        <v>156</v>
      </c>
      <c r="H64" s="167" t="s">
        <v>132</v>
      </c>
      <c r="I64" s="167" t="s">
        <v>132</v>
      </c>
      <c r="J64" s="321">
        <v>11.222</v>
      </c>
      <c r="K64" s="319">
        <v>3</v>
      </c>
      <c r="L64" s="320" t="s">
        <v>132</v>
      </c>
      <c r="M64" s="320" t="s">
        <v>132</v>
      </c>
      <c r="N64" s="320" t="s">
        <v>132</v>
      </c>
      <c r="O64" s="320" t="s">
        <v>132</v>
      </c>
      <c r="P64" s="167" t="s">
        <v>132</v>
      </c>
      <c r="Q64" s="167" t="s">
        <v>132</v>
      </c>
      <c r="R64" s="167" t="s">
        <v>132</v>
      </c>
      <c r="S64" s="167" t="s">
        <v>132</v>
      </c>
      <c r="T64" s="167" t="s">
        <v>132</v>
      </c>
      <c r="U64" s="167" t="s">
        <v>132</v>
      </c>
      <c r="V64" s="167" t="s">
        <v>132</v>
      </c>
      <c r="W64" s="167" t="s">
        <v>132</v>
      </c>
      <c r="X64" s="167" t="s">
        <v>132</v>
      </c>
      <c r="Y64" s="231">
        <v>0</v>
      </c>
      <c r="Z64" s="52">
        <v>25</v>
      </c>
      <c r="AA64" s="52">
        <v>0.25</v>
      </c>
      <c r="AB64" s="163" t="s">
        <v>338</v>
      </c>
    </row>
    <row r="65" spans="1:28" x14ac:dyDescent="0.2">
      <c r="A65" s="181">
        <f t="shared" si="0"/>
        <v>40</v>
      </c>
      <c r="B65" s="169" t="s">
        <v>94</v>
      </c>
      <c r="C65" s="322" t="s">
        <v>447</v>
      </c>
      <c r="D65" s="352" t="s">
        <v>415</v>
      </c>
      <c r="E65" s="352" t="s">
        <v>415</v>
      </c>
      <c r="F65" s="180">
        <v>1</v>
      </c>
      <c r="G65" s="52" t="s">
        <v>156</v>
      </c>
      <c r="H65" s="167" t="s">
        <v>132</v>
      </c>
      <c r="I65" s="167" t="s">
        <v>132</v>
      </c>
      <c r="J65" s="321">
        <v>11.068</v>
      </c>
      <c r="K65" s="319">
        <v>3</v>
      </c>
      <c r="L65" s="320" t="s">
        <v>132</v>
      </c>
      <c r="M65" s="320" t="s">
        <v>132</v>
      </c>
      <c r="N65" s="320" t="s">
        <v>132</v>
      </c>
      <c r="O65" s="320" t="s">
        <v>132</v>
      </c>
      <c r="P65" s="167" t="s">
        <v>132</v>
      </c>
      <c r="Q65" s="167" t="s">
        <v>132</v>
      </c>
      <c r="R65" s="167" t="s">
        <v>132</v>
      </c>
      <c r="S65" s="167" t="s">
        <v>132</v>
      </c>
      <c r="T65" s="167" t="s">
        <v>132</v>
      </c>
      <c r="U65" s="167" t="s">
        <v>132</v>
      </c>
      <c r="V65" s="167" t="s">
        <v>132</v>
      </c>
      <c r="W65" s="167" t="s">
        <v>132</v>
      </c>
      <c r="X65" s="167" t="s">
        <v>132</v>
      </c>
      <c r="Y65" s="231">
        <v>0</v>
      </c>
      <c r="Z65" s="52">
        <v>25</v>
      </c>
      <c r="AA65" s="52">
        <v>0.25</v>
      </c>
      <c r="AB65" s="163" t="s">
        <v>338</v>
      </c>
    </row>
    <row r="66" spans="1:28" x14ac:dyDescent="0.2">
      <c r="A66" s="181">
        <f t="shared" si="0"/>
        <v>41</v>
      </c>
      <c r="B66" s="169" t="s">
        <v>94</v>
      </c>
      <c r="C66" s="322" t="s">
        <v>448</v>
      </c>
      <c r="D66" s="352" t="s">
        <v>415</v>
      </c>
      <c r="E66" s="352" t="s">
        <v>415</v>
      </c>
      <c r="F66" s="180">
        <v>1</v>
      </c>
      <c r="G66" s="52" t="s">
        <v>156</v>
      </c>
      <c r="H66" s="167" t="s">
        <v>132</v>
      </c>
      <c r="I66" s="167" t="s">
        <v>132</v>
      </c>
      <c r="J66" s="321">
        <v>10.920999999999999</v>
      </c>
      <c r="K66" s="319">
        <v>3</v>
      </c>
      <c r="L66" s="320" t="s">
        <v>132</v>
      </c>
      <c r="M66" s="320" t="s">
        <v>132</v>
      </c>
      <c r="N66" s="320" t="s">
        <v>132</v>
      </c>
      <c r="O66" s="320" t="s">
        <v>132</v>
      </c>
      <c r="P66" s="167" t="s">
        <v>132</v>
      </c>
      <c r="Q66" s="167" t="s">
        <v>132</v>
      </c>
      <c r="R66" s="167" t="s">
        <v>132</v>
      </c>
      <c r="S66" s="167" t="s">
        <v>132</v>
      </c>
      <c r="T66" s="167" t="s">
        <v>132</v>
      </c>
      <c r="U66" s="167" t="s">
        <v>132</v>
      </c>
      <c r="V66" s="167" t="s">
        <v>132</v>
      </c>
      <c r="W66" s="167" t="s">
        <v>132</v>
      </c>
      <c r="X66" s="167" t="s">
        <v>132</v>
      </c>
      <c r="Y66" s="231">
        <v>0</v>
      </c>
      <c r="Z66" s="52">
        <v>25</v>
      </c>
      <c r="AA66" s="52">
        <v>0.25</v>
      </c>
      <c r="AB66" s="163" t="s">
        <v>338</v>
      </c>
    </row>
    <row r="67" spans="1:28" x14ac:dyDescent="0.2">
      <c r="A67" s="181">
        <f t="shared" si="0"/>
        <v>42</v>
      </c>
      <c r="B67" s="169" t="s">
        <v>94</v>
      </c>
      <c r="C67" s="322" t="s">
        <v>449</v>
      </c>
      <c r="D67" s="352" t="s">
        <v>415</v>
      </c>
      <c r="E67" s="352" t="s">
        <v>415</v>
      </c>
      <c r="F67" s="180">
        <v>1</v>
      </c>
      <c r="G67" s="52" t="s">
        <v>156</v>
      </c>
      <c r="H67" s="167" t="s">
        <v>132</v>
      </c>
      <c r="I67" s="167" t="s">
        <v>132</v>
      </c>
      <c r="J67" s="321">
        <v>10.784000000000001</v>
      </c>
      <c r="K67" s="319">
        <v>3</v>
      </c>
      <c r="L67" s="320" t="s">
        <v>132</v>
      </c>
      <c r="M67" s="320" t="s">
        <v>132</v>
      </c>
      <c r="N67" s="320" t="s">
        <v>132</v>
      </c>
      <c r="O67" s="320" t="s">
        <v>132</v>
      </c>
      <c r="P67" s="167" t="s">
        <v>132</v>
      </c>
      <c r="Q67" s="167" t="s">
        <v>132</v>
      </c>
      <c r="R67" s="167" t="s">
        <v>132</v>
      </c>
      <c r="S67" s="167" t="s">
        <v>132</v>
      </c>
      <c r="T67" s="167" t="s">
        <v>132</v>
      </c>
      <c r="U67" s="167" t="s">
        <v>132</v>
      </c>
      <c r="V67" s="167" t="s">
        <v>132</v>
      </c>
      <c r="W67" s="167" t="s">
        <v>132</v>
      </c>
      <c r="X67" s="167" t="s">
        <v>132</v>
      </c>
      <c r="Y67" s="231">
        <v>0</v>
      </c>
      <c r="Z67" s="52">
        <v>25</v>
      </c>
      <c r="AA67" s="52">
        <v>0.25</v>
      </c>
      <c r="AB67" s="163" t="s">
        <v>338</v>
      </c>
    </row>
    <row r="68" spans="1:28" x14ac:dyDescent="0.2">
      <c r="A68" s="181">
        <f t="shared" si="0"/>
        <v>43</v>
      </c>
      <c r="B68" s="169" t="s">
        <v>94</v>
      </c>
      <c r="C68" s="322" t="s">
        <v>450</v>
      </c>
      <c r="D68" s="352" t="s">
        <v>415</v>
      </c>
      <c r="E68" s="352" t="s">
        <v>415</v>
      </c>
      <c r="F68" s="180">
        <v>1</v>
      </c>
      <c r="G68" s="52" t="s">
        <v>156</v>
      </c>
      <c r="H68" s="167" t="s">
        <v>132</v>
      </c>
      <c r="I68" s="167" t="s">
        <v>132</v>
      </c>
      <c r="J68" s="321">
        <v>10.63</v>
      </c>
      <c r="K68" s="319">
        <v>3</v>
      </c>
      <c r="L68" s="320" t="s">
        <v>132</v>
      </c>
      <c r="M68" s="320" t="s">
        <v>132</v>
      </c>
      <c r="N68" s="320" t="s">
        <v>132</v>
      </c>
      <c r="O68" s="320" t="s">
        <v>132</v>
      </c>
      <c r="P68" s="167" t="s">
        <v>132</v>
      </c>
      <c r="Q68" s="167" t="s">
        <v>132</v>
      </c>
      <c r="R68" s="167" t="s">
        <v>132</v>
      </c>
      <c r="S68" s="167" t="s">
        <v>132</v>
      </c>
      <c r="T68" s="167" t="s">
        <v>132</v>
      </c>
      <c r="U68" s="167" t="s">
        <v>132</v>
      </c>
      <c r="V68" s="167" t="s">
        <v>132</v>
      </c>
      <c r="W68" s="167" t="s">
        <v>132</v>
      </c>
      <c r="X68" s="167" t="s">
        <v>132</v>
      </c>
      <c r="Y68" s="231">
        <v>0</v>
      </c>
      <c r="Z68" s="52">
        <v>25</v>
      </c>
      <c r="AA68" s="52">
        <v>0.25</v>
      </c>
      <c r="AB68" s="163" t="s">
        <v>338</v>
      </c>
    </row>
    <row r="69" spans="1:28" x14ac:dyDescent="0.2">
      <c r="A69" s="181">
        <f t="shared" si="0"/>
        <v>44</v>
      </c>
      <c r="B69" s="169" t="s">
        <v>94</v>
      </c>
      <c r="C69" s="322" t="s">
        <v>451</v>
      </c>
      <c r="D69" s="352" t="s">
        <v>415</v>
      </c>
      <c r="E69" s="352" t="s">
        <v>415</v>
      </c>
      <c r="F69" s="180">
        <v>1</v>
      </c>
      <c r="G69" s="52" t="s">
        <v>156</v>
      </c>
      <c r="H69" s="167" t="s">
        <v>132</v>
      </c>
      <c r="I69" s="167" t="s">
        <v>132</v>
      </c>
      <c r="J69" s="321">
        <v>10.493</v>
      </c>
      <c r="K69" s="319">
        <v>3</v>
      </c>
      <c r="L69" s="320" t="s">
        <v>132</v>
      </c>
      <c r="M69" s="320" t="s">
        <v>132</v>
      </c>
      <c r="N69" s="320" t="s">
        <v>132</v>
      </c>
      <c r="O69" s="320" t="s">
        <v>132</v>
      </c>
      <c r="P69" s="167" t="s">
        <v>132</v>
      </c>
      <c r="Q69" s="167" t="s">
        <v>132</v>
      </c>
      <c r="R69" s="167" t="s">
        <v>132</v>
      </c>
      <c r="S69" s="167" t="s">
        <v>132</v>
      </c>
      <c r="T69" s="167" t="s">
        <v>132</v>
      </c>
      <c r="U69" s="167" t="s">
        <v>132</v>
      </c>
      <c r="V69" s="167" t="s">
        <v>132</v>
      </c>
      <c r="W69" s="167" t="s">
        <v>132</v>
      </c>
      <c r="X69" s="167" t="s">
        <v>132</v>
      </c>
      <c r="Y69" s="231">
        <v>0</v>
      </c>
      <c r="Z69" s="52">
        <v>25</v>
      </c>
      <c r="AA69" s="52">
        <v>0.25</v>
      </c>
      <c r="AB69" s="163" t="s">
        <v>338</v>
      </c>
    </row>
    <row r="70" spans="1:28" x14ac:dyDescent="0.2">
      <c r="A70" s="181">
        <f t="shared" si="0"/>
        <v>45</v>
      </c>
      <c r="B70" s="169" t="s">
        <v>94</v>
      </c>
      <c r="C70" s="185" t="s">
        <v>452</v>
      </c>
      <c r="D70" s="352" t="s">
        <v>415</v>
      </c>
      <c r="E70" s="352" t="s">
        <v>415</v>
      </c>
      <c r="F70" s="180">
        <v>1</v>
      </c>
      <c r="G70" s="52" t="s">
        <v>156</v>
      </c>
      <c r="H70" s="167" t="s">
        <v>132</v>
      </c>
      <c r="I70" s="167" t="s">
        <v>132</v>
      </c>
      <c r="J70" s="321">
        <v>11.686999999999999</v>
      </c>
      <c r="K70" s="319">
        <v>3</v>
      </c>
      <c r="L70" s="320" t="s">
        <v>132</v>
      </c>
      <c r="M70" s="320" t="s">
        <v>132</v>
      </c>
      <c r="N70" s="320" t="s">
        <v>132</v>
      </c>
      <c r="O70" s="320" t="s">
        <v>132</v>
      </c>
      <c r="P70" s="167" t="s">
        <v>132</v>
      </c>
      <c r="Q70" s="167" t="s">
        <v>132</v>
      </c>
      <c r="R70" s="167" t="s">
        <v>132</v>
      </c>
      <c r="S70" s="167" t="s">
        <v>132</v>
      </c>
      <c r="T70" s="167" t="s">
        <v>132</v>
      </c>
      <c r="U70" s="167" t="s">
        <v>132</v>
      </c>
      <c r="V70" s="167" t="s">
        <v>132</v>
      </c>
      <c r="W70" s="167" t="s">
        <v>132</v>
      </c>
      <c r="X70" s="167" t="s">
        <v>132</v>
      </c>
      <c r="Y70" s="231">
        <v>0</v>
      </c>
      <c r="Z70" s="52">
        <v>25</v>
      </c>
      <c r="AA70" s="323">
        <v>0.25</v>
      </c>
      <c r="AB70" s="163" t="s">
        <v>177</v>
      </c>
    </row>
    <row r="71" spans="1:28" x14ac:dyDescent="0.2">
      <c r="A71" s="181">
        <f>A70+1</f>
        <v>46</v>
      </c>
      <c r="B71" s="169" t="s">
        <v>94</v>
      </c>
      <c r="C71" s="186" t="s">
        <v>138</v>
      </c>
      <c r="D71" s="164" t="s">
        <v>84</v>
      </c>
      <c r="E71" s="164" t="str">
        <f>D71</f>
        <v>[5]</v>
      </c>
      <c r="F71" s="180">
        <v>2</v>
      </c>
      <c r="G71" s="52" t="s">
        <v>135</v>
      </c>
      <c r="H71" s="167" t="s">
        <v>132</v>
      </c>
      <c r="I71" s="167" t="s">
        <v>132</v>
      </c>
      <c r="J71" s="166">
        <v>12.513</v>
      </c>
      <c r="K71" s="167">
        <v>3</v>
      </c>
      <c r="L71" s="132">
        <v>1000000</v>
      </c>
      <c r="M71" s="137">
        <f t="shared" si="1"/>
        <v>148.3200967181877</v>
      </c>
      <c r="N71" s="166">
        <v>16.856000000000002</v>
      </c>
      <c r="O71" s="167">
        <v>5</v>
      </c>
      <c r="P71" s="167" t="s">
        <v>132</v>
      </c>
      <c r="Q71" s="167" t="s">
        <v>132</v>
      </c>
      <c r="R71" s="167" t="s">
        <v>132</v>
      </c>
      <c r="S71" s="167" t="s">
        <v>132</v>
      </c>
      <c r="T71" s="167" t="s">
        <v>132</v>
      </c>
      <c r="U71" s="167" t="s">
        <v>132</v>
      </c>
      <c r="V71" s="167" t="s">
        <v>132</v>
      </c>
      <c r="W71" s="167" t="s">
        <v>132</v>
      </c>
      <c r="X71" s="170">
        <v>10000000</v>
      </c>
      <c r="Y71" s="167">
        <v>93.583654358353058</v>
      </c>
      <c r="Z71" s="173">
        <v>25</v>
      </c>
      <c r="AA71" s="200">
        <v>0</v>
      </c>
      <c r="AB71" s="163" t="s">
        <v>338</v>
      </c>
    </row>
    <row r="72" spans="1:28" x14ac:dyDescent="0.2">
      <c r="A72" s="181">
        <f t="shared" si="0"/>
        <v>47</v>
      </c>
      <c r="B72" s="169" t="s">
        <v>94</v>
      </c>
      <c r="C72" s="186" t="s">
        <v>139</v>
      </c>
      <c r="D72" s="164" t="s">
        <v>84</v>
      </c>
      <c r="E72" s="164" t="str">
        <f t="shared" ref="E72:E133" si="2">D72</f>
        <v>[5]</v>
      </c>
      <c r="F72" s="180">
        <v>2</v>
      </c>
      <c r="G72" s="52" t="s">
        <v>135</v>
      </c>
      <c r="H72" s="167" t="s">
        <v>132</v>
      </c>
      <c r="I72" s="167" t="s">
        <v>132</v>
      </c>
      <c r="J72" s="166">
        <v>12.339</v>
      </c>
      <c r="K72" s="167">
        <v>3</v>
      </c>
      <c r="L72" s="132">
        <v>1000000</v>
      </c>
      <c r="M72" s="137">
        <f t="shared" si="1"/>
        <v>129.77767816857823</v>
      </c>
      <c r="N72" s="166">
        <v>16.565999999999999</v>
      </c>
      <c r="O72" s="167">
        <v>5</v>
      </c>
      <c r="P72" s="167" t="s">
        <v>132</v>
      </c>
      <c r="Q72" s="167" t="s">
        <v>132</v>
      </c>
      <c r="R72" s="167" t="s">
        <v>132</v>
      </c>
      <c r="S72" s="167" t="s">
        <v>132</v>
      </c>
      <c r="T72" s="167" t="s">
        <v>132</v>
      </c>
      <c r="U72" s="167" t="s">
        <v>132</v>
      </c>
      <c r="V72" s="167" t="s">
        <v>132</v>
      </c>
      <c r="W72" s="167" t="s">
        <v>132</v>
      </c>
      <c r="X72" s="170">
        <v>10000000</v>
      </c>
      <c r="Y72" s="167">
        <v>81.884179190051213</v>
      </c>
      <c r="Z72" s="173">
        <v>25</v>
      </c>
      <c r="AA72" s="200">
        <v>0</v>
      </c>
      <c r="AB72" s="163" t="s">
        <v>338</v>
      </c>
    </row>
    <row r="73" spans="1:28" x14ac:dyDescent="0.2">
      <c r="A73" s="181">
        <f t="shared" si="0"/>
        <v>48</v>
      </c>
      <c r="B73" s="169" t="s">
        <v>94</v>
      </c>
      <c r="C73" s="186" t="s">
        <v>140</v>
      </c>
      <c r="D73" s="164" t="s">
        <v>84</v>
      </c>
      <c r="E73" s="164" t="str">
        <f t="shared" si="2"/>
        <v>[5]</v>
      </c>
      <c r="F73" s="180">
        <v>2</v>
      </c>
      <c r="G73" s="52" t="s">
        <v>135</v>
      </c>
      <c r="H73" s="167" t="s">
        <v>132</v>
      </c>
      <c r="I73" s="167" t="s">
        <v>132</v>
      </c>
      <c r="J73" s="166">
        <v>12.192</v>
      </c>
      <c r="K73" s="167">
        <v>3</v>
      </c>
      <c r="L73" s="132">
        <v>1000000</v>
      </c>
      <c r="M73" s="137">
        <f t="shared" si="1"/>
        <v>115.8777356155128</v>
      </c>
      <c r="N73" s="166">
        <v>16.32</v>
      </c>
      <c r="O73" s="167">
        <v>5</v>
      </c>
      <c r="P73" s="167" t="s">
        <v>132</v>
      </c>
      <c r="Q73" s="167" t="s">
        <v>132</v>
      </c>
      <c r="R73" s="167" t="s">
        <v>132</v>
      </c>
      <c r="S73" s="167" t="s">
        <v>132</v>
      </c>
      <c r="T73" s="167" t="s">
        <v>132</v>
      </c>
      <c r="U73" s="167" t="s">
        <v>132</v>
      </c>
      <c r="V73" s="167" t="s">
        <v>132</v>
      </c>
      <c r="W73" s="167" t="s">
        <v>132</v>
      </c>
      <c r="X73" s="170">
        <v>10000000</v>
      </c>
      <c r="Y73" s="167">
        <v>73.113908348341823</v>
      </c>
      <c r="Z73" s="173">
        <v>25</v>
      </c>
      <c r="AA73" s="200">
        <v>0.15</v>
      </c>
      <c r="AB73" s="163" t="s">
        <v>338</v>
      </c>
    </row>
    <row r="74" spans="1:28" x14ac:dyDescent="0.2">
      <c r="A74" s="181">
        <f t="shared" si="0"/>
        <v>49</v>
      </c>
      <c r="B74" s="169" t="s">
        <v>94</v>
      </c>
      <c r="C74" s="186" t="s">
        <v>141</v>
      </c>
      <c r="D74" s="164" t="s">
        <v>84</v>
      </c>
      <c r="E74" s="164" t="str">
        <f t="shared" si="2"/>
        <v>[5]</v>
      </c>
      <c r="F74" s="180">
        <v>2</v>
      </c>
      <c r="G74" s="52" t="s">
        <v>135</v>
      </c>
      <c r="H74" s="167" t="s">
        <v>132</v>
      </c>
      <c r="I74" s="167" t="s">
        <v>132</v>
      </c>
      <c r="J74" s="166">
        <v>12.048999999999999</v>
      </c>
      <c r="K74" s="167">
        <v>3</v>
      </c>
      <c r="L74" s="132">
        <v>1000000</v>
      </c>
      <c r="M74" s="137">
        <f t="shared" si="1"/>
        <v>103.8006325345066</v>
      </c>
      <c r="N74" s="166">
        <v>16.081</v>
      </c>
      <c r="O74" s="167">
        <v>5</v>
      </c>
      <c r="P74" s="167" t="s">
        <v>132</v>
      </c>
      <c r="Q74" s="167" t="s">
        <v>132</v>
      </c>
      <c r="R74" s="167" t="s">
        <v>132</v>
      </c>
      <c r="S74" s="167" t="s">
        <v>132</v>
      </c>
      <c r="T74" s="167" t="s">
        <v>132</v>
      </c>
      <c r="U74" s="167" t="s">
        <v>132</v>
      </c>
      <c r="V74" s="167" t="s">
        <v>132</v>
      </c>
      <c r="W74" s="167" t="s">
        <v>132</v>
      </c>
      <c r="X74" s="170">
        <v>10000000</v>
      </c>
      <c r="Y74" s="167">
        <v>65.493771459336656</v>
      </c>
      <c r="Z74" s="173">
        <v>25</v>
      </c>
      <c r="AA74" s="200">
        <v>0.15</v>
      </c>
      <c r="AB74" s="163" t="s">
        <v>338</v>
      </c>
    </row>
    <row r="75" spans="1:28" x14ac:dyDescent="0.2">
      <c r="A75" s="181">
        <f t="shared" si="0"/>
        <v>50</v>
      </c>
      <c r="B75" s="169" t="s">
        <v>94</v>
      </c>
      <c r="C75" s="186" t="s">
        <v>142</v>
      </c>
      <c r="D75" s="164" t="s">
        <v>84</v>
      </c>
      <c r="E75" s="164" t="str">
        <f t="shared" si="2"/>
        <v>[5]</v>
      </c>
      <c r="F75" s="180">
        <v>2</v>
      </c>
      <c r="G75" s="52" t="s">
        <v>135</v>
      </c>
      <c r="H75" s="167" t="s">
        <v>132</v>
      </c>
      <c r="I75" s="167" t="s">
        <v>132</v>
      </c>
      <c r="J75" s="166">
        <v>11.901</v>
      </c>
      <c r="K75" s="167">
        <v>3</v>
      </c>
      <c r="L75" s="132">
        <v>1000000</v>
      </c>
      <c r="M75" s="137">
        <f t="shared" si="1"/>
        <v>92.682982337935044</v>
      </c>
      <c r="N75" s="166">
        <v>15.835000000000001</v>
      </c>
      <c r="O75" s="167">
        <v>5</v>
      </c>
      <c r="P75" s="167" t="s">
        <v>132</v>
      </c>
      <c r="Q75" s="167" t="s">
        <v>132</v>
      </c>
      <c r="R75" s="167" t="s">
        <v>132</v>
      </c>
      <c r="S75" s="167" t="s">
        <v>132</v>
      </c>
      <c r="T75" s="167" t="s">
        <v>132</v>
      </c>
      <c r="U75" s="167" t="s">
        <v>132</v>
      </c>
      <c r="V75" s="167" t="s">
        <v>132</v>
      </c>
      <c r="W75" s="167" t="s">
        <v>132</v>
      </c>
      <c r="X75" s="170">
        <v>10000000</v>
      </c>
      <c r="Y75" s="167">
        <v>58.479008414448103</v>
      </c>
      <c r="Z75" s="173">
        <v>25</v>
      </c>
      <c r="AA75" s="200">
        <v>0.15</v>
      </c>
      <c r="AB75" s="163" t="s">
        <v>338</v>
      </c>
    </row>
    <row r="76" spans="1:28" x14ac:dyDescent="0.2">
      <c r="A76" s="181">
        <f t="shared" si="0"/>
        <v>51</v>
      </c>
      <c r="B76" s="169" t="s">
        <v>94</v>
      </c>
      <c r="C76" s="186" t="s">
        <v>143</v>
      </c>
      <c r="D76" s="164" t="s">
        <v>84</v>
      </c>
      <c r="E76" s="164" t="str">
        <f t="shared" si="2"/>
        <v>[5]</v>
      </c>
      <c r="F76" s="180">
        <v>2</v>
      </c>
      <c r="G76" s="52" t="s">
        <v>135</v>
      </c>
      <c r="H76" s="167" t="s">
        <v>132</v>
      </c>
      <c r="I76" s="167" t="s">
        <v>132</v>
      </c>
      <c r="J76" s="166">
        <v>11.763999999999999</v>
      </c>
      <c r="K76" s="167">
        <v>3</v>
      </c>
      <c r="L76" s="132">
        <v>1000000</v>
      </c>
      <c r="M76" s="137">
        <f t="shared" si="1"/>
        <v>83.406519740866386</v>
      </c>
      <c r="N76" s="166">
        <v>15.606</v>
      </c>
      <c r="O76" s="167">
        <v>5</v>
      </c>
      <c r="P76" s="167" t="s">
        <v>132</v>
      </c>
      <c r="Q76" s="167" t="s">
        <v>132</v>
      </c>
      <c r="R76" s="167" t="s">
        <v>132</v>
      </c>
      <c r="S76" s="167" t="s">
        <v>132</v>
      </c>
      <c r="T76" s="167" t="s">
        <v>132</v>
      </c>
      <c r="U76" s="167" t="s">
        <v>132</v>
      </c>
      <c r="V76" s="167" t="s">
        <v>132</v>
      </c>
      <c r="W76" s="167" t="s">
        <v>132</v>
      </c>
      <c r="X76" s="170">
        <v>10000000</v>
      </c>
      <c r="Y76" s="167">
        <v>52.625956208031837</v>
      </c>
      <c r="Z76" s="173">
        <v>25</v>
      </c>
      <c r="AA76" s="200">
        <v>0.2</v>
      </c>
      <c r="AB76" s="163" t="s">
        <v>338</v>
      </c>
    </row>
    <row r="77" spans="1:28" x14ac:dyDescent="0.2">
      <c r="A77" s="181">
        <f t="shared" si="0"/>
        <v>52</v>
      </c>
      <c r="B77" s="169" t="s">
        <v>94</v>
      </c>
      <c r="C77" s="186" t="s">
        <v>144</v>
      </c>
      <c r="D77" s="164" t="s">
        <v>84</v>
      </c>
      <c r="E77" s="164" t="str">
        <f t="shared" si="2"/>
        <v>[5]</v>
      </c>
      <c r="F77" s="180">
        <v>2</v>
      </c>
      <c r="G77" s="52" t="s">
        <v>135</v>
      </c>
      <c r="H77" s="167" t="s">
        <v>132</v>
      </c>
      <c r="I77" s="167" t="s">
        <v>132</v>
      </c>
      <c r="J77" s="166">
        <v>11.61</v>
      </c>
      <c r="K77" s="167">
        <v>3</v>
      </c>
      <c r="L77" s="132">
        <v>1000000</v>
      </c>
      <c r="M77" s="137">
        <f t="shared" si="1"/>
        <v>74.131024130091816</v>
      </c>
      <c r="N77" s="166">
        <v>15.35</v>
      </c>
      <c r="O77" s="167">
        <v>5</v>
      </c>
      <c r="P77" s="167" t="s">
        <v>132</v>
      </c>
      <c r="Q77" s="167" t="s">
        <v>132</v>
      </c>
      <c r="R77" s="167" t="s">
        <v>132</v>
      </c>
      <c r="S77" s="167" t="s">
        <v>132</v>
      </c>
      <c r="T77" s="167" t="s">
        <v>132</v>
      </c>
      <c r="U77" s="167" t="s">
        <v>132</v>
      </c>
      <c r="V77" s="167" t="s">
        <v>132</v>
      </c>
      <c r="W77" s="167" t="s">
        <v>132</v>
      </c>
      <c r="X77" s="170">
        <v>10000000</v>
      </c>
      <c r="Y77" s="167">
        <v>46.773514128719818</v>
      </c>
      <c r="Z77" s="173">
        <v>25</v>
      </c>
      <c r="AA77" s="200">
        <v>0.2</v>
      </c>
      <c r="AB77" s="163" t="s">
        <v>338</v>
      </c>
    </row>
    <row r="78" spans="1:28" x14ac:dyDescent="0.2">
      <c r="A78" s="181">
        <f t="shared" si="0"/>
        <v>53</v>
      </c>
      <c r="B78" s="169" t="s">
        <v>94</v>
      </c>
      <c r="C78" s="186" t="s">
        <v>145</v>
      </c>
      <c r="D78" s="164" t="s">
        <v>84</v>
      </c>
      <c r="E78" s="164" t="str">
        <f t="shared" si="2"/>
        <v>[5]</v>
      </c>
      <c r="F78" s="180">
        <v>2</v>
      </c>
      <c r="G78" s="52" t="s">
        <v>135</v>
      </c>
      <c r="H78" s="167" t="s">
        <v>132</v>
      </c>
      <c r="I78" s="167" t="s">
        <v>132</v>
      </c>
      <c r="J78" s="166">
        <v>11.455</v>
      </c>
      <c r="K78" s="167">
        <v>3</v>
      </c>
      <c r="L78" s="132">
        <v>1000000</v>
      </c>
      <c r="M78" s="137">
        <f t="shared" si="1"/>
        <v>65.796076972934131</v>
      </c>
      <c r="N78" s="166">
        <v>15.090999999999999</v>
      </c>
      <c r="O78" s="167">
        <v>5</v>
      </c>
      <c r="P78" s="167" t="s">
        <v>132</v>
      </c>
      <c r="Q78" s="167" t="s">
        <v>132</v>
      </c>
      <c r="R78" s="167" t="s">
        <v>132</v>
      </c>
      <c r="S78" s="167" t="s">
        <v>132</v>
      </c>
      <c r="T78" s="167" t="s">
        <v>132</v>
      </c>
      <c r="U78" s="167" t="s">
        <v>132</v>
      </c>
      <c r="V78" s="167" t="s">
        <v>132</v>
      </c>
      <c r="W78" s="167" t="s">
        <v>132</v>
      </c>
      <c r="X78" s="170">
        <v>10000000</v>
      </c>
      <c r="Y78" s="167">
        <v>41.514518004056875</v>
      </c>
      <c r="Z78" s="173">
        <v>25</v>
      </c>
      <c r="AA78" s="200">
        <v>0.25</v>
      </c>
      <c r="AB78" s="163" t="s">
        <v>338</v>
      </c>
    </row>
    <row r="79" spans="1:28" x14ac:dyDescent="0.2">
      <c r="A79" s="181">
        <f t="shared" si="0"/>
        <v>54</v>
      </c>
      <c r="B79" s="169" t="s">
        <v>94</v>
      </c>
      <c r="C79" s="186" t="s">
        <v>146</v>
      </c>
      <c r="D79" s="164" t="s">
        <v>84</v>
      </c>
      <c r="E79" s="164" t="str">
        <f t="shared" si="2"/>
        <v>[5]</v>
      </c>
      <c r="F79" s="180">
        <v>2</v>
      </c>
      <c r="G79" s="52" t="s">
        <v>135</v>
      </c>
      <c r="H79" s="167" t="s">
        <v>132</v>
      </c>
      <c r="I79" s="167" t="s">
        <v>132</v>
      </c>
      <c r="J79" s="166">
        <v>11.298999999999999</v>
      </c>
      <c r="K79" s="167">
        <v>3</v>
      </c>
      <c r="L79" s="132">
        <v>1000000</v>
      </c>
      <c r="M79" s="137">
        <f t="shared" si="1"/>
        <v>58.398272461893079</v>
      </c>
      <c r="N79" s="166">
        <v>14.832000000000001</v>
      </c>
      <c r="O79" s="167">
        <v>5</v>
      </c>
      <c r="P79" s="167" t="s">
        <v>132</v>
      </c>
      <c r="Q79" s="167" t="s">
        <v>132</v>
      </c>
      <c r="R79" s="167" t="s">
        <v>132</v>
      </c>
      <c r="S79" s="167" t="s">
        <v>132</v>
      </c>
      <c r="T79" s="167" t="s">
        <v>132</v>
      </c>
      <c r="U79" s="167" t="s">
        <v>132</v>
      </c>
      <c r="V79" s="167" t="s">
        <v>132</v>
      </c>
      <c r="W79" s="167" t="s">
        <v>132</v>
      </c>
      <c r="X79" s="170">
        <v>10000000</v>
      </c>
      <c r="Y79" s="167">
        <v>36.846818914786844</v>
      </c>
      <c r="Z79" s="173">
        <v>25</v>
      </c>
      <c r="AA79" s="200">
        <v>0.25</v>
      </c>
      <c r="AB79" s="163" t="s">
        <v>338</v>
      </c>
    </row>
    <row r="80" spans="1:28" x14ac:dyDescent="0.2">
      <c r="A80" s="181">
        <f t="shared" si="0"/>
        <v>55</v>
      </c>
      <c r="B80" s="169" t="s">
        <v>94</v>
      </c>
      <c r="C80" s="186" t="s">
        <v>147</v>
      </c>
      <c r="D80" s="164" t="s">
        <v>84</v>
      </c>
      <c r="E80" s="164" t="str">
        <f t="shared" si="2"/>
        <v>[5]</v>
      </c>
      <c r="F80" s="180">
        <v>2</v>
      </c>
      <c r="G80" s="52" t="s">
        <v>135</v>
      </c>
      <c r="H80" s="167" t="s">
        <v>132</v>
      </c>
      <c r="I80" s="167" t="s">
        <v>132</v>
      </c>
      <c r="J80" s="166">
        <v>11.146000000000001</v>
      </c>
      <c r="K80" s="167">
        <v>3</v>
      </c>
      <c r="L80" s="132">
        <v>1000000</v>
      </c>
      <c r="M80" s="137">
        <f t="shared" si="1"/>
        <v>51.903901019708307</v>
      </c>
      <c r="N80" s="166">
        <v>14.576000000000001</v>
      </c>
      <c r="O80" s="167">
        <v>5</v>
      </c>
      <c r="P80" s="167" t="s">
        <v>132</v>
      </c>
      <c r="Q80" s="167" t="s">
        <v>132</v>
      </c>
      <c r="R80" s="167" t="s">
        <v>132</v>
      </c>
      <c r="S80" s="167" t="s">
        <v>132</v>
      </c>
      <c r="T80" s="167" t="s">
        <v>132</v>
      </c>
      <c r="U80" s="167" t="s">
        <v>132</v>
      </c>
      <c r="V80" s="167" t="s">
        <v>132</v>
      </c>
      <c r="W80" s="167" t="s">
        <v>132</v>
      </c>
      <c r="X80" s="170">
        <v>10000000</v>
      </c>
      <c r="Y80" s="167">
        <v>32.749147555557919</v>
      </c>
      <c r="Z80" s="173">
        <v>25</v>
      </c>
      <c r="AA80" s="200">
        <v>0.25</v>
      </c>
      <c r="AB80" s="163" t="s">
        <v>338</v>
      </c>
    </row>
    <row r="81" spans="1:28" x14ac:dyDescent="0.2">
      <c r="A81" s="181">
        <f t="shared" si="0"/>
        <v>56</v>
      </c>
      <c r="B81" s="169" t="s">
        <v>94</v>
      </c>
      <c r="C81" s="186" t="s">
        <v>148</v>
      </c>
      <c r="D81" s="164" t="s">
        <v>84</v>
      </c>
      <c r="E81" s="164" t="str">
        <f t="shared" si="2"/>
        <v>[5]</v>
      </c>
      <c r="F81" s="180">
        <v>2</v>
      </c>
      <c r="G81" s="52" t="s">
        <v>135</v>
      </c>
      <c r="H81" s="167" t="s">
        <v>132</v>
      </c>
      <c r="I81" s="167" t="s">
        <v>132</v>
      </c>
      <c r="J81" s="166">
        <v>10.997999999999999</v>
      </c>
      <c r="K81" s="167">
        <v>3</v>
      </c>
      <c r="L81" s="132">
        <v>1000000</v>
      </c>
      <c r="M81" s="137">
        <f t="shared" si="1"/>
        <v>46.344691973628855</v>
      </c>
      <c r="N81" s="166">
        <v>14.33</v>
      </c>
      <c r="O81" s="167">
        <v>5</v>
      </c>
      <c r="P81" s="167" t="s">
        <v>132</v>
      </c>
      <c r="Q81" s="167" t="s">
        <v>132</v>
      </c>
      <c r="R81" s="167" t="s">
        <v>132</v>
      </c>
      <c r="S81" s="167" t="s">
        <v>132</v>
      </c>
      <c r="T81" s="167" t="s">
        <v>132</v>
      </c>
      <c r="U81" s="167" t="s">
        <v>132</v>
      </c>
      <c r="V81" s="167" t="s">
        <v>132</v>
      </c>
      <c r="W81" s="167" t="s">
        <v>132</v>
      </c>
      <c r="X81" s="170">
        <v>10000000</v>
      </c>
      <c r="Y81" s="167">
        <v>29.241523778433354</v>
      </c>
      <c r="Z81" s="173">
        <v>25</v>
      </c>
      <c r="AA81" s="200">
        <v>0.25</v>
      </c>
      <c r="AB81" s="163" t="s">
        <v>338</v>
      </c>
    </row>
    <row r="82" spans="1:28" x14ac:dyDescent="0.2">
      <c r="A82" s="181">
        <f t="shared" si="0"/>
        <v>57</v>
      </c>
      <c r="B82" s="169" t="s">
        <v>94</v>
      </c>
      <c r="C82" s="186" t="s">
        <v>149</v>
      </c>
      <c r="D82" s="164" t="s">
        <v>84</v>
      </c>
      <c r="E82" s="164" t="str">
        <f t="shared" si="2"/>
        <v>[5]</v>
      </c>
      <c r="F82" s="180">
        <v>2</v>
      </c>
      <c r="G82" s="52" t="s">
        <v>135</v>
      </c>
      <c r="H82" s="167" t="s">
        <v>132</v>
      </c>
      <c r="I82" s="167" t="s">
        <v>132</v>
      </c>
      <c r="J82" s="166">
        <v>10.861000000000001</v>
      </c>
      <c r="K82" s="167">
        <v>3</v>
      </c>
      <c r="L82" s="132">
        <v>1000000</v>
      </c>
      <c r="M82" s="137">
        <f t="shared" si="1"/>
        <v>41.706140312672304</v>
      </c>
      <c r="N82" s="166">
        <v>14.101000000000001</v>
      </c>
      <c r="O82" s="167">
        <v>5</v>
      </c>
      <c r="P82" s="167" t="s">
        <v>132</v>
      </c>
      <c r="Q82" s="167" t="s">
        <v>132</v>
      </c>
      <c r="R82" s="167" t="s">
        <v>132</v>
      </c>
      <c r="S82" s="167" t="s">
        <v>132</v>
      </c>
      <c r="T82" s="167" t="s">
        <v>132</v>
      </c>
      <c r="U82" s="167" t="s">
        <v>132</v>
      </c>
      <c r="V82" s="167" t="s">
        <v>132</v>
      </c>
      <c r="W82" s="167" t="s">
        <v>132</v>
      </c>
      <c r="X82" s="170">
        <v>10000000</v>
      </c>
      <c r="Y82" s="167">
        <v>26.314795540202045</v>
      </c>
      <c r="Z82" s="173">
        <v>25</v>
      </c>
      <c r="AA82" s="200">
        <v>0.25</v>
      </c>
      <c r="AB82" s="163" t="s">
        <v>338</v>
      </c>
    </row>
    <row r="83" spans="1:28" x14ac:dyDescent="0.2">
      <c r="A83" s="181">
        <f t="shared" si="0"/>
        <v>58</v>
      </c>
      <c r="B83" s="169" t="s">
        <v>94</v>
      </c>
      <c r="C83" s="186" t="s">
        <v>150</v>
      </c>
      <c r="D83" s="164" t="s">
        <v>84</v>
      </c>
      <c r="E83" s="164" t="str">
        <f t="shared" si="2"/>
        <v>[5]</v>
      </c>
      <c r="F83" s="180">
        <v>2</v>
      </c>
      <c r="G83" s="52" t="s">
        <v>135</v>
      </c>
      <c r="H83" s="167" t="s">
        <v>132</v>
      </c>
      <c r="I83" s="167" t="s">
        <v>132</v>
      </c>
      <c r="J83" s="166">
        <v>10.707000000000001</v>
      </c>
      <c r="K83" s="167">
        <v>3</v>
      </c>
      <c r="L83" s="132">
        <v>1000000</v>
      </c>
      <c r="M83" s="137">
        <f t="shared" si="1"/>
        <v>37.06807217825763</v>
      </c>
      <c r="N83" s="166">
        <v>13.845000000000001</v>
      </c>
      <c r="O83" s="167">
        <v>5</v>
      </c>
      <c r="P83" s="167" t="s">
        <v>132</v>
      </c>
      <c r="Q83" s="167" t="s">
        <v>132</v>
      </c>
      <c r="R83" s="167" t="s">
        <v>132</v>
      </c>
      <c r="S83" s="167" t="s">
        <v>132</v>
      </c>
      <c r="T83" s="167" t="s">
        <v>132</v>
      </c>
      <c r="U83" s="167" t="s">
        <v>132</v>
      </c>
      <c r="V83" s="167" t="s">
        <v>132</v>
      </c>
      <c r="W83" s="167" t="s">
        <v>132</v>
      </c>
      <c r="X83" s="170">
        <v>10000000</v>
      </c>
      <c r="Y83" s="167">
        <v>23.38837238659357</v>
      </c>
      <c r="Z83" s="173">
        <v>25</v>
      </c>
      <c r="AA83" s="200">
        <v>0.25</v>
      </c>
      <c r="AB83" s="163" t="s">
        <v>338</v>
      </c>
    </row>
    <row r="84" spans="1:28" x14ac:dyDescent="0.2">
      <c r="A84" s="181">
        <f t="shared" si="0"/>
        <v>59</v>
      </c>
      <c r="B84" s="169" t="s">
        <v>94</v>
      </c>
      <c r="C84" s="186" t="s">
        <v>151</v>
      </c>
      <c r="D84" s="164" t="s">
        <v>84</v>
      </c>
      <c r="E84" s="164" t="str">
        <f t="shared" si="2"/>
        <v>[5]</v>
      </c>
      <c r="F84" s="180">
        <v>2</v>
      </c>
      <c r="G84" s="52" t="s">
        <v>135</v>
      </c>
      <c r="H84" s="167" t="s">
        <v>132</v>
      </c>
      <c r="I84" s="167" t="s">
        <v>132</v>
      </c>
      <c r="J84" s="166">
        <v>10.57</v>
      </c>
      <c r="K84" s="167">
        <v>3</v>
      </c>
      <c r="L84" s="132">
        <v>1000000</v>
      </c>
      <c r="M84" s="137">
        <f t="shared" si="1"/>
        <v>33.373365130514919</v>
      </c>
      <c r="N84" s="166">
        <v>13.617000000000001</v>
      </c>
      <c r="O84" s="167">
        <v>5</v>
      </c>
      <c r="P84" s="167" t="s">
        <v>132</v>
      </c>
      <c r="Q84" s="167" t="s">
        <v>132</v>
      </c>
      <c r="R84" s="167" t="s">
        <v>132</v>
      </c>
      <c r="S84" s="167" t="s">
        <v>132</v>
      </c>
      <c r="T84" s="167" t="s">
        <v>132</v>
      </c>
      <c r="U84" s="167" t="s">
        <v>132</v>
      </c>
      <c r="V84" s="167" t="s">
        <v>132</v>
      </c>
      <c r="W84" s="167" t="s">
        <v>132</v>
      </c>
      <c r="X84" s="170">
        <v>10000000</v>
      </c>
      <c r="Y84" s="167">
        <v>21.057169839117545</v>
      </c>
      <c r="Z84" s="173">
        <v>25</v>
      </c>
      <c r="AA84" s="200">
        <v>0.25</v>
      </c>
      <c r="AB84" s="163" t="s">
        <v>338</v>
      </c>
    </row>
    <row r="85" spans="1:28" x14ac:dyDescent="0.2">
      <c r="A85" s="181">
        <f t="shared" si="0"/>
        <v>60</v>
      </c>
      <c r="B85" s="169" t="s">
        <v>94</v>
      </c>
      <c r="C85" s="186" t="s">
        <v>152</v>
      </c>
      <c r="D85" s="164" t="s">
        <v>84</v>
      </c>
      <c r="E85" s="164" t="str">
        <f t="shared" si="2"/>
        <v>[5]</v>
      </c>
      <c r="F85" s="180">
        <v>2</v>
      </c>
      <c r="G85" s="52" t="s">
        <v>135</v>
      </c>
      <c r="H85" s="167" t="s">
        <v>132</v>
      </c>
      <c r="I85" s="167" t="s">
        <v>132</v>
      </c>
      <c r="J85" s="166">
        <v>11.763999999999999</v>
      </c>
      <c r="K85" s="167">
        <v>3</v>
      </c>
      <c r="L85" s="132">
        <v>1000000</v>
      </c>
      <c r="M85" s="137">
        <f t="shared" si="1"/>
        <v>83.406519740866386</v>
      </c>
      <c r="N85" s="166">
        <v>15.606</v>
      </c>
      <c r="O85" s="167">
        <v>5</v>
      </c>
      <c r="P85" s="167" t="s">
        <v>132</v>
      </c>
      <c r="Q85" s="167" t="s">
        <v>132</v>
      </c>
      <c r="R85" s="167" t="s">
        <v>132</v>
      </c>
      <c r="S85" s="167" t="s">
        <v>132</v>
      </c>
      <c r="T85" s="167" t="s">
        <v>132</v>
      </c>
      <c r="U85" s="167" t="s">
        <v>132</v>
      </c>
      <c r="V85" s="167" t="s">
        <v>132</v>
      </c>
      <c r="W85" s="167" t="s">
        <v>132</v>
      </c>
      <c r="X85" s="170">
        <v>10000000</v>
      </c>
      <c r="Y85" s="167">
        <v>52.625956208031837</v>
      </c>
      <c r="Z85" s="173">
        <v>25</v>
      </c>
      <c r="AA85" s="200">
        <v>0.25</v>
      </c>
      <c r="AB85" s="163" t="s">
        <v>59</v>
      </c>
    </row>
    <row r="86" spans="1:28" x14ac:dyDescent="0.2">
      <c r="A86" s="181">
        <f t="shared" si="0"/>
        <v>61</v>
      </c>
      <c r="B86" s="169" t="s">
        <v>94</v>
      </c>
      <c r="C86" s="185" t="s">
        <v>1</v>
      </c>
      <c r="D86" s="164" t="s">
        <v>25</v>
      </c>
      <c r="E86" s="164" t="str">
        <f t="shared" si="2"/>
        <v>[1]</v>
      </c>
      <c r="F86" s="180">
        <v>1</v>
      </c>
      <c r="G86" s="52" t="s">
        <v>135</v>
      </c>
      <c r="H86" s="167" t="s">
        <v>132</v>
      </c>
      <c r="I86" s="167" t="s">
        <v>132</v>
      </c>
      <c r="J86" s="166">
        <v>15.061075323629792</v>
      </c>
      <c r="K86" s="167">
        <v>4.38</v>
      </c>
      <c r="L86" s="167" t="s">
        <v>132</v>
      </c>
      <c r="M86" s="167" t="s">
        <v>132</v>
      </c>
      <c r="N86" s="167" t="s">
        <v>132</v>
      </c>
      <c r="O86" s="167" t="s">
        <v>132</v>
      </c>
      <c r="P86" s="167" t="s">
        <v>132</v>
      </c>
      <c r="Q86" s="167" t="s">
        <v>132</v>
      </c>
      <c r="R86" s="167" t="s">
        <v>132</v>
      </c>
      <c r="S86" s="167" t="s">
        <v>132</v>
      </c>
      <c r="T86" s="167" t="s">
        <v>132</v>
      </c>
      <c r="U86" s="167" t="s">
        <v>132</v>
      </c>
      <c r="V86" s="167" t="s">
        <v>132</v>
      </c>
      <c r="W86" s="167" t="s">
        <v>132</v>
      </c>
      <c r="X86" s="170">
        <v>200000000</v>
      </c>
      <c r="Y86" s="137">
        <f>(10^J86/X86)^(1/K86)</f>
        <v>34.945345953930996</v>
      </c>
      <c r="Z86" s="201">
        <v>16</v>
      </c>
      <c r="AA86" s="18">
        <v>0.25</v>
      </c>
      <c r="AB86" s="163" t="s">
        <v>96</v>
      </c>
    </row>
    <row r="87" spans="1:28" x14ac:dyDescent="0.2">
      <c r="A87" s="181">
        <f t="shared" si="0"/>
        <v>62</v>
      </c>
      <c r="B87" s="169" t="s">
        <v>94</v>
      </c>
      <c r="C87" s="185" t="s">
        <v>0</v>
      </c>
      <c r="D87" s="164" t="s">
        <v>25</v>
      </c>
      <c r="E87" s="164" t="str">
        <f t="shared" si="2"/>
        <v>[1]</v>
      </c>
      <c r="F87" s="180">
        <v>1</v>
      </c>
      <c r="G87" s="52" t="s">
        <v>135</v>
      </c>
      <c r="H87" s="167" t="s">
        <v>132</v>
      </c>
      <c r="I87" s="167" t="s">
        <v>132</v>
      </c>
      <c r="J87" s="166">
        <v>13.398113691730503</v>
      </c>
      <c r="K87" s="167">
        <v>3.74</v>
      </c>
      <c r="L87" s="167" t="s">
        <v>132</v>
      </c>
      <c r="M87" s="167" t="s">
        <v>132</v>
      </c>
      <c r="N87" s="167" t="s">
        <v>132</v>
      </c>
      <c r="O87" s="167" t="s">
        <v>132</v>
      </c>
      <c r="P87" s="167" t="s">
        <v>132</v>
      </c>
      <c r="Q87" s="167" t="s">
        <v>132</v>
      </c>
      <c r="R87" s="167" t="s">
        <v>132</v>
      </c>
      <c r="S87" s="167" t="s">
        <v>132</v>
      </c>
      <c r="T87" s="167" t="s">
        <v>132</v>
      </c>
      <c r="U87" s="167" t="s">
        <v>132</v>
      </c>
      <c r="V87" s="167" t="s">
        <v>132</v>
      </c>
      <c r="W87" s="167" t="s">
        <v>132</v>
      </c>
      <c r="X87" s="170">
        <v>200000000</v>
      </c>
      <c r="Y87" s="137">
        <f>(10^J87/X87)^(1/K87)</f>
        <v>23.059856651104742</v>
      </c>
      <c r="Z87" s="201">
        <v>16</v>
      </c>
      <c r="AA87" s="18">
        <v>0.25</v>
      </c>
      <c r="AB87" s="16" t="s">
        <v>62</v>
      </c>
    </row>
    <row r="88" spans="1:28" x14ac:dyDescent="0.2">
      <c r="A88" s="181">
        <f t="shared" si="0"/>
        <v>63</v>
      </c>
      <c r="B88" s="169" t="s">
        <v>94</v>
      </c>
      <c r="C88" s="185" t="s">
        <v>136</v>
      </c>
      <c r="D88" s="164" t="s">
        <v>83</v>
      </c>
      <c r="E88" s="164" t="str">
        <f t="shared" si="2"/>
        <v>[2]</v>
      </c>
      <c r="F88" s="180">
        <v>2</v>
      </c>
      <c r="G88" s="52" t="s">
        <v>175</v>
      </c>
      <c r="H88" s="166">
        <v>15.3697</v>
      </c>
      <c r="I88" s="52">
        <v>0.18210000000000001</v>
      </c>
      <c r="J88" s="197">
        <f t="shared" ref="J88:J105" si="3">H88-2*I88</f>
        <v>15.0055</v>
      </c>
      <c r="K88" s="167">
        <v>4</v>
      </c>
      <c r="L88" s="170">
        <v>10000000</v>
      </c>
      <c r="M88" s="137">
        <f t="shared" ref="M88:M96" si="4">(10^N88/L88)^(1/O88)</f>
        <v>100.4615790278397</v>
      </c>
      <c r="N88" s="18">
        <v>17.010000000000002</v>
      </c>
      <c r="O88" s="167">
        <v>5</v>
      </c>
      <c r="P88" s="167" t="s">
        <v>132</v>
      </c>
      <c r="Q88" s="167" t="s">
        <v>132</v>
      </c>
      <c r="R88" s="167" t="s">
        <v>132</v>
      </c>
      <c r="S88" s="167" t="s">
        <v>132</v>
      </c>
      <c r="T88" s="167" t="s">
        <v>132</v>
      </c>
      <c r="U88" s="167" t="s">
        <v>132</v>
      </c>
      <c r="V88" s="167" t="s">
        <v>132</v>
      </c>
      <c r="W88" s="167" t="s">
        <v>132</v>
      </c>
      <c r="X88" s="167" t="s">
        <v>132</v>
      </c>
      <c r="Y88" s="167">
        <v>0</v>
      </c>
      <c r="Z88" s="52">
        <v>22</v>
      </c>
      <c r="AA88" s="348">
        <v>0</v>
      </c>
      <c r="AB88" s="16" t="s">
        <v>403</v>
      </c>
    </row>
    <row r="89" spans="1:28" x14ac:dyDescent="0.2">
      <c r="A89" s="181">
        <f t="shared" si="0"/>
        <v>64</v>
      </c>
      <c r="B89" s="169" t="s">
        <v>94</v>
      </c>
      <c r="C89" s="185" t="s">
        <v>123</v>
      </c>
      <c r="D89" s="164" t="s">
        <v>83</v>
      </c>
      <c r="E89" s="164" t="str">
        <f t="shared" si="2"/>
        <v>[2]</v>
      </c>
      <c r="F89" s="180">
        <v>2</v>
      </c>
      <c r="G89" s="52" t="s">
        <v>175</v>
      </c>
      <c r="H89" s="166">
        <v>14.0342</v>
      </c>
      <c r="I89" s="52">
        <v>0.2041</v>
      </c>
      <c r="J89" s="197">
        <f t="shared" si="3"/>
        <v>13.625999999999999</v>
      </c>
      <c r="K89" s="167">
        <v>3.5</v>
      </c>
      <c r="L89" s="170">
        <v>10000000</v>
      </c>
      <c r="M89" s="137">
        <f t="shared" si="4"/>
        <v>78.34296427662116</v>
      </c>
      <c r="N89" s="18">
        <v>16.47</v>
      </c>
      <c r="O89" s="167">
        <v>5</v>
      </c>
      <c r="P89" s="167" t="s">
        <v>132</v>
      </c>
      <c r="Q89" s="167" t="s">
        <v>132</v>
      </c>
      <c r="R89" s="167" t="s">
        <v>132</v>
      </c>
      <c r="S89" s="167" t="s">
        <v>132</v>
      </c>
      <c r="T89" s="167" t="s">
        <v>132</v>
      </c>
      <c r="U89" s="167" t="s">
        <v>132</v>
      </c>
      <c r="V89" s="167" t="s">
        <v>132</v>
      </c>
      <c r="W89" s="167" t="s">
        <v>132</v>
      </c>
      <c r="X89" s="167" t="s">
        <v>132</v>
      </c>
      <c r="Y89" s="167">
        <v>0</v>
      </c>
      <c r="Z89" s="52">
        <v>22</v>
      </c>
      <c r="AA89" s="18">
        <v>0.25</v>
      </c>
      <c r="AB89" s="16" t="s">
        <v>62</v>
      </c>
    </row>
    <row r="90" spans="1:28" x14ac:dyDescent="0.2">
      <c r="A90" s="181">
        <f t="shared" si="0"/>
        <v>65</v>
      </c>
      <c r="B90" s="169" t="s">
        <v>94</v>
      </c>
      <c r="C90" s="185" t="s">
        <v>124</v>
      </c>
      <c r="D90" s="164" t="s">
        <v>83</v>
      </c>
      <c r="E90" s="164" t="str">
        <f t="shared" si="2"/>
        <v>[2]</v>
      </c>
      <c r="F90" s="180">
        <v>2</v>
      </c>
      <c r="G90" s="52" t="s">
        <v>175</v>
      </c>
      <c r="H90" s="166">
        <v>12.6007</v>
      </c>
      <c r="I90" s="52">
        <v>0.20949999999999999</v>
      </c>
      <c r="J90" s="197">
        <f t="shared" si="3"/>
        <v>12.181699999999999</v>
      </c>
      <c r="K90" s="167">
        <v>3</v>
      </c>
      <c r="L90" s="170">
        <v>10000000</v>
      </c>
      <c r="M90" s="137">
        <f t="shared" si="4"/>
        <v>53.210825926679505</v>
      </c>
      <c r="N90" s="18">
        <v>15.63</v>
      </c>
      <c r="O90" s="167">
        <v>5</v>
      </c>
      <c r="P90" s="167" t="s">
        <v>132</v>
      </c>
      <c r="Q90" s="167" t="s">
        <v>132</v>
      </c>
      <c r="R90" s="167" t="s">
        <v>132</v>
      </c>
      <c r="S90" s="167" t="s">
        <v>132</v>
      </c>
      <c r="T90" s="167" t="s">
        <v>132</v>
      </c>
      <c r="U90" s="167" t="s">
        <v>132</v>
      </c>
      <c r="V90" s="167" t="s">
        <v>132</v>
      </c>
      <c r="W90" s="167" t="s">
        <v>132</v>
      </c>
      <c r="X90" s="167" t="s">
        <v>132</v>
      </c>
      <c r="Y90" s="167">
        <v>0</v>
      </c>
      <c r="Z90" s="52">
        <v>22</v>
      </c>
      <c r="AA90" s="18">
        <v>0.25</v>
      </c>
      <c r="AB90" s="16" t="s">
        <v>62</v>
      </c>
    </row>
    <row r="91" spans="1:28" x14ac:dyDescent="0.2">
      <c r="A91" s="181">
        <f t="shared" si="0"/>
        <v>66</v>
      </c>
      <c r="B91" s="169" t="s">
        <v>94</v>
      </c>
      <c r="C91" s="185" t="s">
        <v>125</v>
      </c>
      <c r="D91" s="164" t="s">
        <v>83</v>
      </c>
      <c r="E91" s="164" t="str">
        <f t="shared" si="2"/>
        <v>[2]</v>
      </c>
      <c r="F91" s="180">
        <v>2</v>
      </c>
      <c r="G91" s="52" t="s">
        <v>175</v>
      </c>
      <c r="H91" s="166">
        <v>12.5169</v>
      </c>
      <c r="I91" s="52">
        <v>0.25090000000000001</v>
      </c>
      <c r="J91" s="197">
        <f t="shared" si="3"/>
        <v>12.0151</v>
      </c>
      <c r="K91" s="167">
        <v>3</v>
      </c>
      <c r="L91" s="170">
        <v>10000000</v>
      </c>
      <c r="M91" s="137">
        <f t="shared" si="4"/>
        <v>47.206304126359079</v>
      </c>
      <c r="N91" s="18">
        <v>15.37</v>
      </c>
      <c r="O91" s="167">
        <v>5</v>
      </c>
      <c r="P91" s="167" t="s">
        <v>132</v>
      </c>
      <c r="Q91" s="167" t="s">
        <v>132</v>
      </c>
      <c r="R91" s="167" t="s">
        <v>132</v>
      </c>
      <c r="S91" s="167" t="s">
        <v>132</v>
      </c>
      <c r="T91" s="167" t="s">
        <v>132</v>
      </c>
      <c r="U91" s="167" t="s">
        <v>132</v>
      </c>
      <c r="V91" s="167" t="s">
        <v>132</v>
      </c>
      <c r="W91" s="167" t="s">
        <v>132</v>
      </c>
      <c r="X91" s="167" t="s">
        <v>132</v>
      </c>
      <c r="Y91" s="167">
        <v>0</v>
      </c>
      <c r="Z91" s="52">
        <v>22</v>
      </c>
      <c r="AA91" s="18">
        <v>0.25</v>
      </c>
      <c r="AB91" s="16" t="s">
        <v>62</v>
      </c>
    </row>
    <row r="92" spans="1:28" x14ac:dyDescent="0.2">
      <c r="A92" s="181">
        <f t="shared" si="0"/>
        <v>67</v>
      </c>
      <c r="B92" s="169" t="s">
        <v>94</v>
      </c>
      <c r="C92" s="185" t="s">
        <v>126</v>
      </c>
      <c r="D92" s="164" t="s">
        <v>83</v>
      </c>
      <c r="E92" s="164" t="str">
        <f t="shared" si="2"/>
        <v>[2]</v>
      </c>
      <c r="F92" s="180">
        <v>2</v>
      </c>
      <c r="G92" s="52" t="s">
        <v>175</v>
      </c>
      <c r="H92" s="166">
        <v>12.237</v>
      </c>
      <c r="I92" s="52">
        <v>0.21829999999999999</v>
      </c>
      <c r="J92" s="197">
        <f t="shared" si="3"/>
        <v>11.8004</v>
      </c>
      <c r="K92" s="167">
        <v>3</v>
      </c>
      <c r="L92" s="170">
        <v>10000000</v>
      </c>
      <c r="M92" s="137">
        <f t="shared" si="4"/>
        <v>39.810717055349755</v>
      </c>
      <c r="N92" s="18">
        <v>15</v>
      </c>
      <c r="O92" s="167">
        <v>5</v>
      </c>
      <c r="P92" s="167" t="s">
        <v>132</v>
      </c>
      <c r="Q92" s="167" t="s">
        <v>132</v>
      </c>
      <c r="R92" s="167" t="s">
        <v>132</v>
      </c>
      <c r="S92" s="167" t="s">
        <v>132</v>
      </c>
      <c r="T92" s="167" t="s">
        <v>132</v>
      </c>
      <c r="U92" s="167" t="s">
        <v>132</v>
      </c>
      <c r="V92" s="167" t="s">
        <v>132</v>
      </c>
      <c r="W92" s="167" t="s">
        <v>132</v>
      </c>
      <c r="X92" s="167" t="s">
        <v>132</v>
      </c>
      <c r="Y92" s="167">
        <v>0</v>
      </c>
      <c r="Z92" s="52">
        <v>22</v>
      </c>
      <c r="AA92" s="18">
        <v>0.25</v>
      </c>
      <c r="AB92" s="16" t="s">
        <v>62</v>
      </c>
    </row>
    <row r="93" spans="1:28" x14ac:dyDescent="0.2">
      <c r="A93" s="181">
        <f t="shared" si="0"/>
        <v>68</v>
      </c>
      <c r="B93" s="169" t="s">
        <v>94</v>
      </c>
      <c r="C93" s="185" t="s">
        <v>127</v>
      </c>
      <c r="D93" s="164" t="s">
        <v>83</v>
      </c>
      <c r="E93" s="164" t="str">
        <f t="shared" si="2"/>
        <v>[2]</v>
      </c>
      <c r="F93" s="180">
        <v>2</v>
      </c>
      <c r="G93" s="52" t="s">
        <v>175</v>
      </c>
      <c r="H93" s="168">
        <v>12.09</v>
      </c>
      <c r="I93" s="52">
        <v>0.22789999999999999</v>
      </c>
      <c r="J93" s="197">
        <f t="shared" si="3"/>
        <v>11.6342</v>
      </c>
      <c r="K93" s="167">
        <v>3</v>
      </c>
      <c r="L93" s="170">
        <v>10000000</v>
      </c>
      <c r="M93" s="137">
        <f t="shared" si="4"/>
        <v>34.994516702835746</v>
      </c>
      <c r="N93" s="18">
        <v>14.72</v>
      </c>
      <c r="O93" s="167">
        <v>5</v>
      </c>
      <c r="P93" s="167" t="s">
        <v>132</v>
      </c>
      <c r="Q93" s="167" t="s">
        <v>132</v>
      </c>
      <c r="R93" s="167" t="s">
        <v>132</v>
      </c>
      <c r="S93" s="167" t="s">
        <v>132</v>
      </c>
      <c r="T93" s="167" t="s">
        <v>132</v>
      </c>
      <c r="U93" s="167" t="s">
        <v>132</v>
      </c>
      <c r="V93" s="167" t="s">
        <v>132</v>
      </c>
      <c r="W93" s="167" t="s">
        <v>132</v>
      </c>
      <c r="X93" s="167" t="s">
        <v>132</v>
      </c>
      <c r="Y93" s="167">
        <v>0</v>
      </c>
      <c r="Z93" s="52">
        <v>22</v>
      </c>
      <c r="AA93" s="18">
        <v>0.25</v>
      </c>
      <c r="AB93" s="16" t="s">
        <v>62</v>
      </c>
    </row>
    <row r="94" spans="1:28" x14ac:dyDescent="0.2">
      <c r="A94" s="181">
        <f t="shared" si="0"/>
        <v>69</v>
      </c>
      <c r="B94" s="169" t="s">
        <v>94</v>
      </c>
      <c r="C94" s="185" t="s">
        <v>128</v>
      </c>
      <c r="D94" s="164" t="s">
        <v>83</v>
      </c>
      <c r="E94" s="164" t="str">
        <f t="shared" si="2"/>
        <v>[2]</v>
      </c>
      <c r="F94" s="180">
        <v>2</v>
      </c>
      <c r="G94" s="52" t="s">
        <v>175</v>
      </c>
      <c r="H94" s="166">
        <v>11.7525</v>
      </c>
      <c r="I94" s="52">
        <v>0.17929999999999999</v>
      </c>
      <c r="J94" s="197">
        <f t="shared" si="3"/>
        <v>11.3939</v>
      </c>
      <c r="K94" s="167">
        <v>3</v>
      </c>
      <c r="L94" s="170">
        <v>10000000</v>
      </c>
      <c r="M94" s="137">
        <f t="shared" si="4"/>
        <v>29.107171180666089</v>
      </c>
      <c r="N94" s="18">
        <v>14.32</v>
      </c>
      <c r="O94" s="167">
        <v>5</v>
      </c>
      <c r="P94" s="167" t="s">
        <v>132</v>
      </c>
      <c r="Q94" s="167" t="s">
        <v>132</v>
      </c>
      <c r="R94" s="167" t="s">
        <v>132</v>
      </c>
      <c r="S94" s="167" t="s">
        <v>132</v>
      </c>
      <c r="T94" s="167" t="s">
        <v>132</v>
      </c>
      <c r="U94" s="167" t="s">
        <v>132</v>
      </c>
      <c r="V94" s="167" t="s">
        <v>132</v>
      </c>
      <c r="W94" s="167" t="s">
        <v>132</v>
      </c>
      <c r="X94" s="167" t="s">
        <v>132</v>
      </c>
      <c r="Y94" s="167">
        <v>0</v>
      </c>
      <c r="Z94" s="52">
        <v>22</v>
      </c>
      <c r="AA94" s="18">
        <v>0.25</v>
      </c>
      <c r="AB94" s="16" t="s">
        <v>62</v>
      </c>
    </row>
    <row r="95" spans="1:28" x14ac:dyDescent="0.2">
      <c r="A95" s="181">
        <f t="shared" si="0"/>
        <v>70</v>
      </c>
      <c r="B95" s="169" t="s">
        <v>94</v>
      </c>
      <c r="C95" s="185" t="s">
        <v>129</v>
      </c>
      <c r="D95" s="164" t="s">
        <v>83</v>
      </c>
      <c r="E95" s="164" t="str">
        <f t="shared" si="2"/>
        <v>[2]</v>
      </c>
      <c r="F95" s="180">
        <v>2</v>
      </c>
      <c r="G95" s="52" t="s">
        <v>175</v>
      </c>
      <c r="H95" s="166">
        <v>11.5662</v>
      </c>
      <c r="I95" s="52">
        <v>0.18459999999999999</v>
      </c>
      <c r="J95" s="197">
        <f t="shared" si="3"/>
        <v>11.197000000000001</v>
      </c>
      <c r="K95" s="167">
        <v>3</v>
      </c>
      <c r="L95" s="170">
        <v>10000000</v>
      </c>
      <c r="M95" s="137">
        <f t="shared" si="4"/>
        <v>25.118864315095809</v>
      </c>
      <c r="N95" s="18">
        <v>14</v>
      </c>
      <c r="O95" s="167">
        <v>5</v>
      </c>
      <c r="P95" s="167" t="s">
        <v>132</v>
      </c>
      <c r="Q95" s="167" t="s">
        <v>132</v>
      </c>
      <c r="R95" s="167" t="s">
        <v>132</v>
      </c>
      <c r="S95" s="167" t="s">
        <v>132</v>
      </c>
      <c r="T95" s="167" t="s">
        <v>132</v>
      </c>
      <c r="U95" s="167" t="s">
        <v>132</v>
      </c>
      <c r="V95" s="167" t="s">
        <v>132</v>
      </c>
      <c r="W95" s="167" t="s">
        <v>132</v>
      </c>
      <c r="X95" s="167" t="s">
        <v>132</v>
      </c>
      <c r="Y95" s="167">
        <v>0</v>
      </c>
      <c r="Z95" s="52">
        <v>22</v>
      </c>
      <c r="AA95" s="18">
        <v>0.25</v>
      </c>
      <c r="AB95" s="16" t="s">
        <v>62</v>
      </c>
    </row>
    <row r="96" spans="1:28" x14ac:dyDescent="0.2">
      <c r="A96" s="181">
        <f t="shared" si="0"/>
        <v>71</v>
      </c>
      <c r="B96" s="169" t="s">
        <v>94</v>
      </c>
      <c r="C96" s="185" t="s">
        <v>130</v>
      </c>
      <c r="D96" s="164" t="s">
        <v>83</v>
      </c>
      <c r="E96" s="164" t="str">
        <f t="shared" si="2"/>
        <v>[2]</v>
      </c>
      <c r="F96" s="180">
        <v>2</v>
      </c>
      <c r="G96" s="52" t="s">
        <v>175</v>
      </c>
      <c r="H96" s="166">
        <v>12.660600000000001</v>
      </c>
      <c r="I96" s="52">
        <v>0.24840000000000001</v>
      </c>
      <c r="J96" s="197">
        <f t="shared" si="3"/>
        <v>12.1638</v>
      </c>
      <c r="K96" s="167">
        <v>3</v>
      </c>
      <c r="L96" s="170">
        <v>10000000</v>
      </c>
      <c r="M96" s="137">
        <f t="shared" si="4"/>
        <v>52.966344389165791</v>
      </c>
      <c r="N96" s="18">
        <v>15.62</v>
      </c>
      <c r="O96" s="167">
        <v>5</v>
      </c>
      <c r="P96" s="167" t="s">
        <v>132</v>
      </c>
      <c r="Q96" s="167" t="s">
        <v>132</v>
      </c>
      <c r="R96" s="167" t="s">
        <v>132</v>
      </c>
      <c r="S96" s="167" t="s">
        <v>132</v>
      </c>
      <c r="T96" s="167" t="s">
        <v>132</v>
      </c>
      <c r="U96" s="167" t="s">
        <v>132</v>
      </c>
      <c r="V96" s="167" t="s">
        <v>132</v>
      </c>
      <c r="W96" s="167" t="s">
        <v>132</v>
      </c>
      <c r="X96" s="167" t="s">
        <v>132</v>
      </c>
      <c r="Y96" s="167">
        <v>0</v>
      </c>
      <c r="Z96" s="52">
        <v>22</v>
      </c>
      <c r="AA96" s="18">
        <v>0.25</v>
      </c>
      <c r="AB96" s="16" t="s">
        <v>62</v>
      </c>
    </row>
    <row r="97" spans="1:28" x14ac:dyDescent="0.2">
      <c r="A97" s="181">
        <f t="shared" si="0"/>
        <v>72</v>
      </c>
      <c r="B97" s="169" t="s">
        <v>94</v>
      </c>
      <c r="C97" s="185" t="s">
        <v>136</v>
      </c>
      <c r="D97" s="164" t="s">
        <v>83</v>
      </c>
      <c r="E97" s="164" t="str">
        <f t="shared" si="2"/>
        <v>[2]</v>
      </c>
      <c r="F97" s="180">
        <v>1</v>
      </c>
      <c r="G97" s="52" t="s">
        <v>135</v>
      </c>
      <c r="H97" s="166">
        <v>15.3697</v>
      </c>
      <c r="I97" s="52">
        <v>0.18210000000000001</v>
      </c>
      <c r="J97" s="197">
        <f t="shared" si="3"/>
        <v>15.0055</v>
      </c>
      <c r="K97" s="167">
        <v>4</v>
      </c>
      <c r="L97" s="167" t="s">
        <v>132</v>
      </c>
      <c r="M97" s="167" t="s">
        <v>132</v>
      </c>
      <c r="N97" s="167" t="s">
        <v>132</v>
      </c>
      <c r="O97" s="167" t="s">
        <v>132</v>
      </c>
      <c r="P97" s="167" t="s">
        <v>132</v>
      </c>
      <c r="Q97" s="167" t="s">
        <v>132</v>
      </c>
      <c r="R97" s="167" t="s">
        <v>132</v>
      </c>
      <c r="S97" s="167" t="s">
        <v>132</v>
      </c>
      <c r="T97" s="167" t="s">
        <v>132</v>
      </c>
      <c r="U97" s="167" t="s">
        <v>132</v>
      </c>
      <c r="V97" s="167" t="s">
        <v>132</v>
      </c>
      <c r="W97" s="167" t="s">
        <v>132</v>
      </c>
      <c r="X97" s="170">
        <v>200000000</v>
      </c>
      <c r="Y97" s="167">
        <v>48</v>
      </c>
      <c r="Z97" s="52">
        <v>22</v>
      </c>
      <c r="AA97" s="348">
        <v>0</v>
      </c>
      <c r="AB97" s="163" t="s">
        <v>404</v>
      </c>
    </row>
    <row r="98" spans="1:28" x14ac:dyDescent="0.2">
      <c r="A98" s="181">
        <f t="shared" si="0"/>
        <v>73</v>
      </c>
      <c r="B98" s="169" t="s">
        <v>94</v>
      </c>
      <c r="C98" s="185" t="s">
        <v>123</v>
      </c>
      <c r="D98" s="164" t="s">
        <v>83</v>
      </c>
      <c r="E98" s="164" t="str">
        <f t="shared" si="2"/>
        <v>[2]</v>
      </c>
      <c r="F98" s="180">
        <v>1</v>
      </c>
      <c r="G98" s="52" t="s">
        <v>135</v>
      </c>
      <c r="H98" s="166">
        <v>14.0342</v>
      </c>
      <c r="I98" s="52">
        <v>0.2041</v>
      </c>
      <c r="J98" s="197">
        <f t="shared" si="3"/>
        <v>13.625999999999999</v>
      </c>
      <c r="K98" s="167">
        <v>3.5</v>
      </c>
      <c r="L98" s="167" t="s">
        <v>132</v>
      </c>
      <c r="M98" s="167" t="s">
        <v>132</v>
      </c>
      <c r="N98" s="167" t="s">
        <v>132</v>
      </c>
      <c r="O98" s="167" t="s">
        <v>132</v>
      </c>
      <c r="P98" s="167" t="s">
        <v>132</v>
      </c>
      <c r="Q98" s="167" t="s">
        <v>132</v>
      </c>
      <c r="R98" s="167" t="s">
        <v>132</v>
      </c>
      <c r="S98" s="167" t="s">
        <v>132</v>
      </c>
      <c r="T98" s="167" t="s">
        <v>132</v>
      </c>
      <c r="U98" s="167" t="s">
        <v>132</v>
      </c>
      <c r="V98" s="167" t="s">
        <v>132</v>
      </c>
      <c r="W98" s="167" t="s">
        <v>132</v>
      </c>
      <c r="X98" s="170">
        <v>200000000</v>
      </c>
      <c r="Y98" s="167">
        <v>33</v>
      </c>
      <c r="Z98" s="52">
        <v>22</v>
      </c>
      <c r="AA98" s="18">
        <v>0.25</v>
      </c>
      <c r="AB98" s="163" t="s">
        <v>96</v>
      </c>
    </row>
    <row r="99" spans="1:28" x14ac:dyDescent="0.2">
      <c r="A99" s="181">
        <f t="shared" si="0"/>
        <v>74</v>
      </c>
      <c r="B99" s="169" t="s">
        <v>94</v>
      </c>
      <c r="C99" s="185" t="s">
        <v>124</v>
      </c>
      <c r="D99" s="164" t="s">
        <v>83</v>
      </c>
      <c r="E99" s="164" t="str">
        <f t="shared" si="2"/>
        <v>[2]</v>
      </c>
      <c r="F99" s="180">
        <v>1</v>
      </c>
      <c r="G99" s="52" t="s">
        <v>135</v>
      </c>
      <c r="H99" s="166">
        <v>12.6007</v>
      </c>
      <c r="I99" s="52">
        <v>0.20949999999999999</v>
      </c>
      <c r="J99" s="197">
        <f t="shared" si="3"/>
        <v>12.181699999999999</v>
      </c>
      <c r="K99" s="167">
        <v>3</v>
      </c>
      <c r="L99" s="167" t="s">
        <v>132</v>
      </c>
      <c r="M99" s="167" t="s">
        <v>132</v>
      </c>
      <c r="N99" s="167" t="s">
        <v>132</v>
      </c>
      <c r="O99" s="167" t="s">
        <v>132</v>
      </c>
      <c r="P99" s="167" t="s">
        <v>132</v>
      </c>
      <c r="Q99" s="167" t="s">
        <v>132</v>
      </c>
      <c r="R99" s="167" t="s">
        <v>132</v>
      </c>
      <c r="S99" s="167" t="s">
        <v>132</v>
      </c>
      <c r="T99" s="167" t="s">
        <v>132</v>
      </c>
      <c r="U99" s="167" t="s">
        <v>132</v>
      </c>
      <c r="V99" s="167" t="s">
        <v>132</v>
      </c>
      <c r="W99" s="167" t="s">
        <v>132</v>
      </c>
      <c r="X99" s="170">
        <v>200000000</v>
      </c>
      <c r="Y99" s="167">
        <v>20</v>
      </c>
      <c r="Z99" s="52">
        <v>22</v>
      </c>
      <c r="AA99" s="18">
        <v>0.25</v>
      </c>
      <c r="AB99" s="163" t="s">
        <v>96</v>
      </c>
    </row>
    <row r="100" spans="1:28" x14ac:dyDescent="0.2">
      <c r="A100" s="181">
        <f t="shared" si="0"/>
        <v>75</v>
      </c>
      <c r="B100" s="169" t="s">
        <v>94</v>
      </c>
      <c r="C100" s="185" t="s">
        <v>125</v>
      </c>
      <c r="D100" s="164" t="s">
        <v>83</v>
      </c>
      <c r="E100" s="164" t="str">
        <f t="shared" si="2"/>
        <v>[2]</v>
      </c>
      <c r="F100" s="180">
        <v>1</v>
      </c>
      <c r="G100" s="52" t="s">
        <v>135</v>
      </c>
      <c r="H100" s="166">
        <v>12.5169</v>
      </c>
      <c r="I100" s="52">
        <v>0.25090000000000001</v>
      </c>
      <c r="J100" s="197">
        <f t="shared" si="3"/>
        <v>12.0151</v>
      </c>
      <c r="K100" s="167">
        <v>3</v>
      </c>
      <c r="L100" s="167" t="s">
        <v>132</v>
      </c>
      <c r="M100" s="167" t="s">
        <v>132</v>
      </c>
      <c r="N100" s="167" t="s">
        <v>132</v>
      </c>
      <c r="O100" s="167" t="s">
        <v>132</v>
      </c>
      <c r="P100" s="167" t="s">
        <v>132</v>
      </c>
      <c r="Q100" s="167" t="s">
        <v>132</v>
      </c>
      <c r="R100" s="167" t="s">
        <v>132</v>
      </c>
      <c r="S100" s="167" t="s">
        <v>132</v>
      </c>
      <c r="T100" s="167" t="s">
        <v>132</v>
      </c>
      <c r="U100" s="167" t="s">
        <v>132</v>
      </c>
      <c r="V100" s="167" t="s">
        <v>132</v>
      </c>
      <c r="W100" s="167" t="s">
        <v>132</v>
      </c>
      <c r="X100" s="170">
        <v>200000000</v>
      </c>
      <c r="Y100" s="167">
        <v>18</v>
      </c>
      <c r="Z100" s="52">
        <v>22</v>
      </c>
      <c r="AA100" s="18">
        <v>0.25</v>
      </c>
      <c r="AB100" s="163" t="s">
        <v>96</v>
      </c>
    </row>
    <row r="101" spans="1:28" x14ac:dyDescent="0.2">
      <c r="A101" s="181">
        <f t="shared" si="0"/>
        <v>76</v>
      </c>
      <c r="B101" s="169" t="s">
        <v>94</v>
      </c>
      <c r="C101" s="185" t="s">
        <v>126</v>
      </c>
      <c r="D101" s="164" t="s">
        <v>83</v>
      </c>
      <c r="E101" s="164" t="str">
        <f t="shared" si="2"/>
        <v>[2]</v>
      </c>
      <c r="F101" s="180">
        <v>1</v>
      </c>
      <c r="G101" s="52" t="s">
        <v>135</v>
      </c>
      <c r="H101" s="166">
        <v>12.237</v>
      </c>
      <c r="I101" s="52">
        <v>0.21829999999999999</v>
      </c>
      <c r="J101" s="197">
        <f t="shared" si="3"/>
        <v>11.8004</v>
      </c>
      <c r="K101" s="167">
        <v>3</v>
      </c>
      <c r="L101" s="167" t="s">
        <v>132</v>
      </c>
      <c r="M101" s="167" t="s">
        <v>132</v>
      </c>
      <c r="N101" s="167" t="s">
        <v>132</v>
      </c>
      <c r="O101" s="167" t="s">
        <v>132</v>
      </c>
      <c r="P101" s="167" t="s">
        <v>132</v>
      </c>
      <c r="Q101" s="167" t="s">
        <v>132</v>
      </c>
      <c r="R101" s="167" t="s">
        <v>132</v>
      </c>
      <c r="S101" s="167" t="s">
        <v>132</v>
      </c>
      <c r="T101" s="167" t="s">
        <v>132</v>
      </c>
      <c r="U101" s="167" t="s">
        <v>132</v>
      </c>
      <c r="V101" s="167" t="s">
        <v>132</v>
      </c>
      <c r="W101" s="167" t="s">
        <v>132</v>
      </c>
      <c r="X101" s="170">
        <v>200000000</v>
      </c>
      <c r="Y101" s="167">
        <v>15</v>
      </c>
      <c r="Z101" s="52">
        <v>22</v>
      </c>
      <c r="AA101" s="18">
        <v>0.25</v>
      </c>
      <c r="AB101" s="203" t="s">
        <v>62</v>
      </c>
    </row>
    <row r="102" spans="1:28" x14ac:dyDescent="0.2">
      <c r="A102" s="181">
        <f t="shared" si="0"/>
        <v>77</v>
      </c>
      <c r="B102" s="169" t="s">
        <v>94</v>
      </c>
      <c r="C102" s="185" t="s">
        <v>127</v>
      </c>
      <c r="D102" s="164" t="s">
        <v>83</v>
      </c>
      <c r="E102" s="164" t="str">
        <f t="shared" si="2"/>
        <v>[2]</v>
      </c>
      <c r="F102" s="180">
        <v>1</v>
      </c>
      <c r="G102" s="52" t="s">
        <v>135</v>
      </c>
      <c r="H102" s="168">
        <v>12.09</v>
      </c>
      <c r="I102" s="52">
        <v>0.22789999999999999</v>
      </c>
      <c r="J102" s="197">
        <f t="shared" si="3"/>
        <v>11.6342</v>
      </c>
      <c r="K102" s="167">
        <v>3</v>
      </c>
      <c r="L102" s="167" t="s">
        <v>132</v>
      </c>
      <c r="M102" s="167" t="s">
        <v>132</v>
      </c>
      <c r="N102" s="167" t="s">
        <v>132</v>
      </c>
      <c r="O102" s="167" t="s">
        <v>132</v>
      </c>
      <c r="P102" s="167" t="s">
        <v>132</v>
      </c>
      <c r="Q102" s="167" t="s">
        <v>132</v>
      </c>
      <c r="R102" s="167" t="s">
        <v>132</v>
      </c>
      <c r="S102" s="167" t="s">
        <v>132</v>
      </c>
      <c r="T102" s="167" t="s">
        <v>132</v>
      </c>
      <c r="U102" s="167" t="s">
        <v>132</v>
      </c>
      <c r="V102" s="167" t="s">
        <v>132</v>
      </c>
      <c r="W102" s="167" t="s">
        <v>132</v>
      </c>
      <c r="X102" s="170">
        <v>200000000</v>
      </c>
      <c r="Y102" s="167">
        <v>13</v>
      </c>
      <c r="Z102" s="52">
        <v>22</v>
      </c>
      <c r="AA102" s="18">
        <v>0.25</v>
      </c>
      <c r="AB102" s="163" t="s">
        <v>96</v>
      </c>
    </row>
    <row r="103" spans="1:28" x14ac:dyDescent="0.2">
      <c r="A103" s="181">
        <f t="shared" si="0"/>
        <v>78</v>
      </c>
      <c r="B103" s="169" t="s">
        <v>94</v>
      </c>
      <c r="C103" s="185" t="s">
        <v>128</v>
      </c>
      <c r="D103" s="164" t="s">
        <v>83</v>
      </c>
      <c r="E103" s="164" t="str">
        <f t="shared" si="2"/>
        <v>[2]</v>
      </c>
      <c r="F103" s="180">
        <v>1</v>
      </c>
      <c r="G103" s="52" t="s">
        <v>135</v>
      </c>
      <c r="H103" s="166">
        <v>11.7525</v>
      </c>
      <c r="I103" s="52">
        <v>0.17929999999999999</v>
      </c>
      <c r="J103" s="197">
        <f t="shared" si="3"/>
        <v>11.3939</v>
      </c>
      <c r="K103" s="167">
        <v>3</v>
      </c>
      <c r="L103" s="167" t="s">
        <v>132</v>
      </c>
      <c r="M103" s="167" t="s">
        <v>132</v>
      </c>
      <c r="N103" s="167" t="s">
        <v>132</v>
      </c>
      <c r="O103" s="167" t="s">
        <v>132</v>
      </c>
      <c r="P103" s="167" t="s">
        <v>132</v>
      </c>
      <c r="Q103" s="167" t="s">
        <v>132</v>
      </c>
      <c r="R103" s="167" t="s">
        <v>132</v>
      </c>
      <c r="S103" s="167" t="s">
        <v>132</v>
      </c>
      <c r="T103" s="167" t="s">
        <v>132</v>
      </c>
      <c r="U103" s="167" t="s">
        <v>132</v>
      </c>
      <c r="V103" s="167" t="s">
        <v>132</v>
      </c>
      <c r="W103" s="167" t="s">
        <v>132</v>
      </c>
      <c r="X103" s="170">
        <v>200000000</v>
      </c>
      <c r="Y103" s="167">
        <v>11</v>
      </c>
      <c r="Z103" s="52">
        <v>22</v>
      </c>
      <c r="AA103" s="18">
        <v>0.25</v>
      </c>
      <c r="AB103" s="203" t="s">
        <v>62</v>
      </c>
    </row>
    <row r="104" spans="1:28" x14ac:dyDescent="0.2">
      <c r="A104" s="181">
        <f t="shared" si="0"/>
        <v>79</v>
      </c>
      <c r="B104" s="169" t="s">
        <v>94</v>
      </c>
      <c r="C104" s="185" t="s">
        <v>129</v>
      </c>
      <c r="D104" s="164" t="s">
        <v>83</v>
      </c>
      <c r="E104" s="164" t="str">
        <f t="shared" si="2"/>
        <v>[2]</v>
      </c>
      <c r="F104" s="180">
        <v>1</v>
      </c>
      <c r="G104" s="52" t="s">
        <v>135</v>
      </c>
      <c r="H104" s="166">
        <v>11.5662</v>
      </c>
      <c r="I104" s="52">
        <v>0.18459999999999999</v>
      </c>
      <c r="J104" s="197">
        <f t="shared" si="3"/>
        <v>11.197000000000001</v>
      </c>
      <c r="K104" s="167">
        <v>3</v>
      </c>
      <c r="L104" s="167" t="s">
        <v>132</v>
      </c>
      <c r="M104" s="167" t="s">
        <v>132</v>
      </c>
      <c r="N104" s="167" t="s">
        <v>132</v>
      </c>
      <c r="O104" s="167" t="s">
        <v>132</v>
      </c>
      <c r="P104" s="167" t="s">
        <v>132</v>
      </c>
      <c r="Q104" s="167" t="s">
        <v>132</v>
      </c>
      <c r="R104" s="167" t="s">
        <v>132</v>
      </c>
      <c r="S104" s="167" t="s">
        <v>132</v>
      </c>
      <c r="T104" s="167" t="s">
        <v>132</v>
      </c>
      <c r="U104" s="167" t="s">
        <v>132</v>
      </c>
      <c r="V104" s="167" t="s">
        <v>132</v>
      </c>
      <c r="W104" s="167" t="s">
        <v>132</v>
      </c>
      <c r="X104" s="170">
        <v>200000000</v>
      </c>
      <c r="Y104" s="167">
        <v>10</v>
      </c>
      <c r="Z104" s="52">
        <v>22</v>
      </c>
      <c r="AA104" s="18">
        <v>0.25</v>
      </c>
      <c r="AB104" s="203" t="s">
        <v>62</v>
      </c>
    </row>
    <row r="105" spans="1:28" x14ac:dyDescent="0.2">
      <c r="A105" s="181">
        <f t="shared" si="0"/>
        <v>80</v>
      </c>
      <c r="B105" s="169" t="s">
        <v>94</v>
      </c>
      <c r="C105" s="185" t="s">
        <v>130</v>
      </c>
      <c r="D105" s="164" t="s">
        <v>83</v>
      </c>
      <c r="E105" s="164" t="str">
        <f t="shared" si="2"/>
        <v>[2]</v>
      </c>
      <c r="F105" s="180">
        <v>1</v>
      </c>
      <c r="G105" s="52" t="s">
        <v>135</v>
      </c>
      <c r="H105" s="166">
        <v>12.660600000000001</v>
      </c>
      <c r="I105" s="52">
        <v>0.24840000000000001</v>
      </c>
      <c r="J105" s="197">
        <f t="shared" si="3"/>
        <v>12.1638</v>
      </c>
      <c r="K105" s="167">
        <v>3</v>
      </c>
      <c r="L105" s="167" t="s">
        <v>132</v>
      </c>
      <c r="M105" s="167" t="s">
        <v>132</v>
      </c>
      <c r="N105" s="167" t="s">
        <v>132</v>
      </c>
      <c r="O105" s="167" t="s">
        <v>132</v>
      </c>
      <c r="P105" s="167" t="s">
        <v>132</v>
      </c>
      <c r="Q105" s="167" t="s">
        <v>132</v>
      </c>
      <c r="R105" s="167" t="s">
        <v>132</v>
      </c>
      <c r="S105" s="167" t="s">
        <v>132</v>
      </c>
      <c r="T105" s="167" t="s">
        <v>132</v>
      </c>
      <c r="U105" s="167" t="s">
        <v>132</v>
      </c>
      <c r="V105" s="167" t="s">
        <v>132</v>
      </c>
      <c r="W105" s="167" t="s">
        <v>132</v>
      </c>
      <c r="X105" s="170">
        <v>200000000</v>
      </c>
      <c r="Y105" s="167">
        <v>19</v>
      </c>
      <c r="Z105" s="52">
        <v>22</v>
      </c>
      <c r="AA105" s="18">
        <v>0.25</v>
      </c>
      <c r="AB105" s="203" t="s">
        <v>62</v>
      </c>
    </row>
    <row r="106" spans="1:28" x14ac:dyDescent="0.2">
      <c r="A106" s="181">
        <f t="shared" ref="A106:A151" si="5">A105+1</f>
        <v>81</v>
      </c>
      <c r="B106" s="202" t="s">
        <v>95</v>
      </c>
      <c r="C106" s="185" t="s">
        <v>183</v>
      </c>
      <c r="D106" s="164" t="s">
        <v>85</v>
      </c>
      <c r="E106" s="164" t="str">
        <f t="shared" si="2"/>
        <v>[6]</v>
      </c>
      <c r="F106" s="180">
        <v>1</v>
      </c>
      <c r="G106" s="52" t="s">
        <v>222</v>
      </c>
      <c r="H106" s="167" t="s">
        <v>132</v>
      </c>
      <c r="I106" s="167" t="s">
        <v>132</v>
      </c>
      <c r="J106" s="166">
        <v>19.832508912706235</v>
      </c>
      <c r="K106" s="56">
        <v>6</v>
      </c>
      <c r="L106" s="167" t="s">
        <v>132</v>
      </c>
      <c r="M106" s="167" t="s">
        <v>132</v>
      </c>
      <c r="N106" s="167" t="s">
        <v>132</v>
      </c>
      <c r="O106" s="167" t="s">
        <v>132</v>
      </c>
      <c r="P106" s="167" t="s">
        <v>132</v>
      </c>
      <c r="Q106" s="167" t="s">
        <v>132</v>
      </c>
      <c r="R106" s="167" t="s">
        <v>132</v>
      </c>
      <c r="S106" s="167" t="s">
        <v>132</v>
      </c>
      <c r="T106" s="167" t="s">
        <v>132</v>
      </c>
      <c r="U106" s="167" t="s">
        <v>132</v>
      </c>
      <c r="V106" s="167" t="s">
        <v>132</v>
      </c>
      <c r="W106" s="167" t="s">
        <v>132</v>
      </c>
      <c r="X106" s="170">
        <v>200000000</v>
      </c>
      <c r="Y106" s="137">
        <f>(10^J106/X106)^(1/K106)</f>
        <v>83.54359369161034</v>
      </c>
      <c r="Z106" s="167">
        <v>100</v>
      </c>
      <c r="AA106" s="167">
        <v>0</v>
      </c>
      <c r="AB106" s="203" t="s">
        <v>202</v>
      </c>
    </row>
    <row r="107" spans="1:28" x14ac:dyDescent="0.2">
      <c r="A107" s="181">
        <f t="shared" si="5"/>
        <v>82</v>
      </c>
      <c r="B107" s="202" t="s">
        <v>95</v>
      </c>
      <c r="C107" s="185" t="s">
        <v>184</v>
      </c>
      <c r="D107" s="164" t="s">
        <v>86</v>
      </c>
      <c r="E107" s="164" t="str">
        <f t="shared" si="2"/>
        <v>[7]</v>
      </c>
      <c r="F107" s="180">
        <v>1</v>
      </c>
      <c r="G107" s="52" t="s">
        <v>222</v>
      </c>
      <c r="H107" s="167" t="s">
        <v>132</v>
      </c>
      <c r="I107" s="167" t="s">
        <v>132</v>
      </c>
      <c r="J107" s="166">
        <v>17.462397997898954</v>
      </c>
      <c r="K107" s="56">
        <v>5</v>
      </c>
      <c r="L107" s="167" t="s">
        <v>132</v>
      </c>
      <c r="M107" s="167" t="s">
        <v>132</v>
      </c>
      <c r="N107" s="167" t="s">
        <v>132</v>
      </c>
      <c r="O107" s="167" t="s">
        <v>132</v>
      </c>
      <c r="P107" s="167" t="s">
        <v>132</v>
      </c>
      <c r="Q107" s="167" t="s">
        <v>132</v>
      </c>
      <c r="R107" s="167" t="s">
        <v>132</v>
      </c>
      <c r="S107" s="167" t="s">
        <v>132</v>
      </c>
      <c r="T107" s="167" t="s">
        <v>132</v>
      </c>
      <c r="U107" s="167" t="s">
        <v>132</v>
      </c>
      <c r="V107" s="167" t="s">
        <v>132</v>
      </c>
      <c r="W107" s="167" t="s">
        <v>132</v>
      </c>
      <c r="X107" s="170">
        <v>200000000</v>
      </c>
      <c r="Y107" s="137">
        <f>(10^J107/X107)^(1/K107)</f>
        <v>67.963165777757666</v>
      </c>
      <c r="Z107" s="167">
        <v>100</v>
      </c>
      <c r="AA107" s="167">
        <v>0</v>
      </c>
      <c r="AB107" s="203" t="s">
        <v>202</v>
      </c>
    </row>
    <row r="108" spans="1:28" x14ac:dyDescent="0.2">
      <c r="A108" s="181">
        <f t="shared" si="5"/>
        <v>83</v>
      </c>
      <c r="B108" s="202" t="s">
        <v>95</v>
      </c>
      <c r="C108" s="185" t="s">
        <v>185</v>
      </c>
      <c r="D108" s="164" t="s">
        <v>87</v>
      </c>
      <c r="E108" s="164" t="str">
        <f t="shared" si="2"/>
        <v>[8]</v>
      </c>
      <c r="F108" s="180">
        <v>1</v>
      </c>
      <c r="G108" s="52" t="s">
        <v>222</v>
      </c>
      <c r="H108" s="167" t="s">
        <v>132</v>
      </c>
      <c r="I108" s="167" t="s">
        <v>132</v>
      </c>
      <c r="J108" s="166">
        <v>16.982271233039565</v>
      </c>
      <c r="K108" s="56">
        <v>5</v>
      </c>
      <c r="L108" s="167" t="s">
        <v>132</v>
      </c>
      <c r="M108" s="167" t="s">
        <v>132</v>
      </c>
      <c r="N108" s="167" t="s">
        <v>132</v>
      </c>
      <c r="O108" s="167" t="s">
        <v>132</v>
      </c>
      <c r="P108" s="167" t="s">
        <v>132</v>
      </c>
      <c r="Q108" s="167" t="s">
        <v>132</v>
      </c>
      <c r="R108" s="167" t="s">
        <v>132</v>
      </c>
      <c r="S108" s="167" t="s">
        <v>132</v>
      </c>
      <c r="T108" s="167" t="s">
        <v>132</v>
      </c>
      <c r="U108" s="167" t="s">
        <v>132</v>
      </c>
      <c r="V108" s="167" t="s">
        <v>132</v>
      </c>
      <c r="W108" s="167" t="s">
        <v>132</v>
      </c>
      <c r="X108" s="170">
        <v>200000000</v>
      </c>
      <c r="Y108" s="137">
        <f>(10^J108/X108)^(1/K108)</f>
        <v>54.481398548533207</v>
      </c>
      <c r="Z108" s="167">
        <v>100</v>
      </c>
      <c r="AA108" s="167">
        <v>0</v>
      </c>
      <c r="AB108" s="203" t="s">
        <v>202</v>
      </c>
    </row>
    <row r="109" spans="1:28" x14ac:dyDescent="0.2">
      <c r="A109" s="181">
        <f t="shared" si="5"/>
        <v>84</v>
      </c>
      <c r="B109" s="202" t="s">
        <v>95</v>
      </c>
      <c r="C109" s="185" t="s">
        <v>5</v>
      </c>
      <c r="D109" s="164" t="s">
        <v>64</v>
      </c>
      <c r="E109" s="164" t="str">
        <f t="shared" si="2"/>
        <v xml:space="preserve"> </v>
      </c>
      <c r="F109" s="180">
        <v>1</v>
      </c>
      <c r="G109" s="52" t="s">
        <v>222</v>
      </c>
      <c r="H109" s="167" t="s">
        <v>132</v>
      </c>
      <c r="I109" s="167" t="s">
        <v>132</v>
      </c>
      <c r="J109" s="166">
        <v>13.100025730107861</v>
      </c>
      <c r="K109" s="56">
        <v>3.4</v>
      </c>
      <c r="L109" s="167" t="s">
        <v>132</v>
      </c>
      <c r="M109" s="167" t="s">
        <v>132</v>
      </c>
      <c r="N109" s="167" t="s">
        <v>132</v>
      </c>
      <c r="O109" s="167" t="s">
        <v>132</v>
      </c>
      <c r="P109" s="167" t="s">
        <v>132</v>
      </c>
      <c r="Q109" s="167" t="s">
        <v>132</v>
      </c>
      <c r="R109" s="167" t="s">
        <v>132</v>
      </c>
      <c r="S109" s="167" t="s">
        <v>132</v>
      </c>
      <c r="T109" s="167" t="s">
        <v>132</v>
      </c>
      <c r="U109" s="167" t="s">
        <v>132</v>
      </c>
      <c r="V109" s="167" t="s">
        <v>132</v>
      </c>
      <c r="W109" s="167" t="s">
        <v>132</v>
      </c>
      <c r="X109" s="170">
        <v>200000000</v>
      </c>
      <c r="Y109" s="137">
        <f>(10^J109/X109)^(1/K109)</f>
        <v>25.791068424729424</v>
      </c>
      <c r="Z109" s="167">
        <v>100</v>
      </c>
      <c r="AA109" s="167">
        <v>0</v>
      </c>
      <c r="AB109" s="203" t="s">
        <v>58</v>
      </c>
    </row>
    <row r="110" spans="1:28" x14ac:dyDescent="0.2">
      <c r="A110" s="181">
        <f t="shared" si="5"/>
        <v>85</v>
      </c>
      <c r="B110" s="169" t="s">
        <v>94</v>
      </c>
      <c r="C110" s="185" t="s">
        <v>157</v>
      </c>
      <c r="D110" s="164" t="s">
        <v>57</v>
      </c>
      <c r="E110" s="164" t="str">
        <f t="shared" si="2"/>
        <v>[10]</v>
      </c>
      <c r="F110" s="180">
        <v>1</v>
      </c>
      <c r="G110" s="52" t="s">
        <v>156</v>
      </c>
      <c r="H110" s="167" t="s">
        <v>132</v>
      </c>
      <c r="I110" s="167" t="s">
        <v>132</v>
      </c>
      <c r="J110" s="166">
        <v>14.527629900871339</v>
      </c>
      <c r="K110" s="167">
        <v>4</v>
      </c>
      <c r="L110" s="167" t="s">
        <v>132</v>
      </c>
      <c r="M110" s="167" t="s">
        <v>132</v>
      </c>
      <c r="N110" s="167" t="s">
        <v>132</v>
      </c>
      <c r="O110" s="167" t="s">
        <v>132</v>
      </c>
      <c r="P110" s="167" t="s">
        <v>132</v>
      </c>
      <c r="Q110" s="167" t="s">
        <v>132</v>
      </c>
      <c r="R110" s="167" t="s">
        <v>132</v>
      </c>
      <c r="S110" s="167" t="s">
        <v>132</v>
      </c>
      <c r="T110" s="167" t="s">
        <v>132</v>
      </c>
      <c r="U110" s="167" t="s">
        <v>132</v>
      </c>
      <c r="V110" s="167" t="s">
        <v>132</v>
      </c>
      <c r="W110" s="167" t="s">
        <v>132</v>
      </c>
      <c r="X110" s="167" t="s">
        <v>132</v>
      </c>
      <c r="Y110" s="167">
        <v>0</v>
      </c>
      <c r="Z110" s="52">
        <v>25</v>
      </c>
      <c r="AA110" s="167">
        <v>0</v>
      </c>
      <c r="AB110" s="203" t="s">
        <v>406</v>
      </c>
    </row>
    <row r="111" spans="1:28" x14ac:dyDescent="0.2">
      <c r="A111" s="181">
        <f t="shared" si="5"/>
        <v>86</v>
      </c>
      <c r="B111" s="169" t="s">
        <v>94</v>
      </c>
      <c r="C111" s="185" t="s">
        <v>158</v>
      </c>
      <c r="D111" s="164" t="s">
        <v>57</v>
      </c>
      <c r="E111" s="164" t="str">
        <f t="shared" si="2"/>
        <v>[10]</v>
      </c>
      <c r="F111" s="180">
        <v>1</v>
      </c>
      <c r="G111" s="52" t="s">
        <v>156</v>
      </c>
      <c r="H111" s="167" t="s">
        <v>132</v>
      </c>
      <c r="I111" s="167" t="s">
        <v>132</v>
      </c>
      <c r="J111" s="166">
        <v>13.149219112655381</v>
      </c>
      <c r="K111" s="167">
        <v>3.5</v>
      </c>
      <c r="L111" s="167" t="s">
        <v>132</v>
      </c>
      <c r="M111" s="167" t="s">
        <v>132</v>
      </c>
      <c r="N111" s="167" t="s">
        <v>132</v>
      </c>
      <c r="O111" s="167" t="s">
        <v>132</v>
      </c>
      <c r="P111" s="167" t="s">
        <v>132</v>
      </c>
      <c r="Q111" s="167" t="s">
        <v>132</v>
      </c>
      <c r="R111" s="167" t="s">
        <v>132</v>
      </c>
      <c r="S111" s="167" t="s">
        <v>132</v>
      </c>
      <c r="T111" s="167" t="s">
        <v>132</v>
      </c>
      <c r="U111" s="167" t="s">
        <v>132</v>
      </c>
      <c r="V111" s="167" t="s">
        <v>132</v>
      </c>
      <c r="W111" s="167" t="s">
        <v>132</v>
      </c>
      <c r="X111" s="167" t="s">
        <v>132</v>
      </c>
      <c r="Y111" s="167">
        <v>0</v>
      </c>
      <c r="Z111" s="52">
        <v>25</v>
      </c>
      <c r="AA111" s="52">
        <v>0.15</v>
      </c>
      <c r="AB111" s="203" t="s">
        <v>406</v>
      </c>
    </row>
    <row r="112" spans="1:28" x14ac:dyDescent="0.2">
      <c r="A112" s="181">
        <f t="shared" si="5"/>
        <v>87</v>
      </c>
      <c r="B112" s="169" t="s">
        <v>94</v>
      </c>
      <c r="C112" s="185" t="s">
        <v>159</v>
      </c>
      <c r="D112" s="164" t="s">
        <v>57</v>
      </c>
      <c r="E112" s="164" t="str">
        <f t="shared" si="2"/>
        <v>[10]</v>
      </c>
      <c r="F112" s="180">
        <v>1</v>
      </c>
      <c r="G112" s="52" t="s">
        <v>156</v>
      </c>
      <c r="H112" s="167" t="s">
        <v>132</v>
      </c>
      <c r="I112" s="167" t="s">
        <v>132</v>
      </c>
      <c r="J112" s="166">
        <v>11.705007959333336</v>
      </c>
      <c r="K112" s="167">
        <v>3</v>
      </c>
      <c r="L112" s="167" t="s">
        <v>132</v>
      </c>
      <c r="M112" s="167" t="s">
        <v>132</v>
      </c>
      <c r="N112" s="167" t="s">
        <v>132</v>
      </c>
      <c r="O112" s="167" t="s">
        <v>132</v>
      </c>
      <c r="P112" s="167" t="s">
        <v>132</v>
      </c>
      <c r="Q112" s="167" t="s">
        <v>132</v>
      </c>
      <c r="R112" s="167" t="s">
        <v>132</v>
      </c>
      <c r="S112" s="167" t="s">
        <v>132</v>
      </c>
      <c r="T112" s="167" t="s">
        <v>132</v>
      </c>
      <c r="U112" s="167" t="s">
        <v>132</v>
      </c>
      <c r="V112" s="167" t="s">
        <v>132</v>
      </c>
      <c r="W112" s="167" t="s">
        <v>132</v>
      </c>
      <c r="X112" s="167" t="s">
        <v>132</v>
      </c>
      <c r="Y112" s="167">
        <v>0</v>
      </c>
      <c r="Z112" s="52">
        <v>25</v>
      </c>
      <c r="AA112" s="52">
        <v>0.15</v>
      </c>
      <c r="AB112" s="203" t="s">
        <v>406</v>
      </c>
    </row>
    <row r="113" spans="1:28" x14ac:dyDescent="0.2">
      <c r="A113" s="181">
        <f t="shared" si="5"/>
        <v>88</v>
      </c>
      <c r="B113" s="169" t="s">
        <v>94</v>
      </c>
      <c r="C113" s="185" t="s">
        <v>160</v>
      </c>
      <c r="D113" s="164" t="s">
        <v>57</v>
      </c>
      <c r="E113" s="164" t="str">
        <f t="shared" si="2"/>
        <v>[10]</v>
      </c>
      <c r="F113" s="180">
        <v>1</v>
      </c>
      <c r="G113" s="52" t="s">
        <v>156</v>
      </c>
      <c r="H113" s="167" t="s">
        <v>132</v>
      </c>
      <c r="I113" s="167" t="s">
        <v>132</v>
      </c>
      <c r="J113" s="166">
        <v>11.540329474790873</v>
      </c>
      <c r="K113" s="167">
        <v>3</v>
      </c>
      <c r="L113" s="167" t="s">
        <v>132</v>
      </c>
      <c r="M113" s="167" t="s">
        <v>132</v>
      </c>
      <c r="N113" s="167" t="s">
        <v>132</v>
      </c>
      <c r="O113" s="167" t="s">
        <v>132</v>
      </c>
      <c r="P113" s="167" t="s">
        <v>132</v>
      </c>
      <c r="Q113" s="167" t="s">
        <v>132</v>
      </c>
      <c r="R113" s="167" t="s">
        <v>132</v>
      </c>
      <c r="S113" s="167" t="s">
        <v>132</v>
      </c>
      <c r="T113" s="167" t="s">
        <v>132</v>
      </c>
      <c r="U113" s="167" t="s">
        <v>132</v>
      </c>
      <c r="V113" s="167" t="s">
        <v>132</v>
      </c>
      <c r="W113" s="167" t="s">
        <v>132</v>
      </c>
      <c r="X113" s="167" t="s">
        <v>132</v>
      </c>
      <c r="Y113" s="167">
        <v>0</v>
      </c>
      <c r="Z113" s="52">
        <v>25</v>
      </c>
      <c r="AA113" s="52">
        <v>0.15</v>
      </c>
      <c r="AB113" s="203" t="s">
        <v>406</v>
      </c>
    </row>
    <row r="114" spans="1:28" x14ac:dyDescent="0.2">
      <c r="A114" s="181">
        <f t="shared" si="5"/>
        <v>89</v>
      </c>
      <c r="B114" s="169" t="s">
        <v>94</v>
      </c>
      <c r="C114" s="185" t="s">
        <v>161</v>
      </c>
      <c r="D114" s="164" t="s">
        <v>57</v>
      </c>
      <c r="E114" s="164" t="str">
        <f t="shared" si="2"/>
        <v>[10]</v>
      </c>
      <c r="F114" s="180">
        <v>1</v>
      </c>
      <c r="G114" s="52" t="s">
        <v>156</v>
      </c>
      <c r="H114" s="167" t="s">
        <v>132</v>
      </c>
      <c r="I114" s="167" t="s">
        <v>132</v>
      </c>
      <c r="J114" s="166">
        <v>11.32221929473392</v>
      </c>
      <c r="K114" s="167">
        <v>3</v>
      </c>
      <c r="L114" s="167" t="s">
        <v>132</v>
      </c>
      <c r="M114" s="167" t="s">
        <v>132</v>
      </c>
      <c r="N114" s="167" t="s">
        <v>132</v>
      </c>
      <c r="O114" s="167" t="s">
        <v>132</v>
      </c>
      <c r="P114" s="167" t="s">
        <v>132</v>
      </c>
      <c r="Q114" s="167" t="s">
        <v>132</v>
      </c>
      <c r="R114" s="167" t="s">
        <v>132</v>
      </c>
      <c r="S114" s="167" t="s">
        <v>132</v>
      </c>
      <c r="T114" s="167" t="s">
        <v>132</v>
      </c>
      <c r="U114" s="167" t="s">
        <v>132</v>
      </c>
      <c r="V114" s="167" t="s">
        <v>132</v>
      </c>
      <c r="W114" s="167" t="s">
        <v>132</v>
      </c>
      <c r="X114" s="167" t="s">
        <v>132</v>
      </c>
      <c r="Y114" s="167">
        <v>0</v>
      </c>
      <c r="Z114" s="52">
        <v>25</v>
      </c>
      <c r="AA114" s="52">
        <v>0.15</v>
      </c>
      <c r="AB114" s="203" t="s">
        <v>406</v>
      </c>
    </row>
    <row r="115" spans="1:28" x14ac:dyDescent="0.2">
      <c r="A115" s="181">
        <f t="shared" si="5"/>
        <v>90</v>
      </c>
      <c r="B115" s="169" t="s">
        <v>94</v>
      </c>
      <c r="C115" s="185" t="s">
        <v>162</v>
      </c>
      <c r="D115" s="164" t="s">
        <v>57</v>
      </c>
      <c r="E115" s="164" t="str">
        <f t="shared" si="2"/>
        <v>[10]</v>
      </c>
      <c r="F115" s="180">
        <v>1</v>
      </c>
      <c r="G115" s="52" t="s">
        <v>156</v>
      </c>
      <c r="H115" s="167" t="s">
        <v>132</v>
      </c>
      <c r="I115" s="167" t="s">
        <v>132</v>
      </c>
      <c r="J115" s="166">
        <v>11.152288344383056</v>
      </c>
      <c r="K115" s="167">
        <v>3</v>
      </c>
      <c r="L115" s="167" t="s">
        <v>132</v>
      </c>
      <c r="M115" s="167" t="s">
        <v>132</v>
      </c>
      <c r="N115" s="167" t="s">
        <v>132</v>
      </c>
      <c r="O115" s="167" t="s">
        <v>132</v>
      </c>
      <c r="P115" s="167" t="s">
        <v>132</v>
      </c>
      <c r="Q115" s="167" t="s">
        <v>132</v>
      </c>
      <c r="R115" s="167" t="s">
        <v>132</v>
      </c>
      <c r="S115" s="167" t="s">
        <v>132</v>
      </c>
      <c r="T115" s="167" t="s">
        <v>132</v>
      </c>
      <c r="U115" s="167" t="s">
        <v>132</v>
      </c>
      <c r="V115" s="167" t="s">
        <v>132</v>
      </c>
      <c r="W115" s="167" t="s">
        <v>132</v>
      </c>
      <c r="X115" s="167" t="s">
        <v>132</v>
      </c>
      <c r="Y115" s="167">
        <v>0</v>
      </c>
      <c r="Z115" s="52">
        <v>25</v>
      </c>
      <c r="AA115" s="52">
        <v>0.15</v>
      </c>
      <c r="AB115" s="203" t="s">
        <v>406</v>
      </c>
    </row>
    <row r="116" spans="1:28" x14ac:dyDescent="0.2">
      <c r="A116" s="181">
        <f t="shared" si="5"/>
        <v>91</v>
      </c>
      <c r="B116" s="169" t="s">
        <v>94</v>
      </c>
      <c r="C116" s="185" t="s">
        <v>163</v>
      </c>
      <c r="D116" s="164" t="s">
        <v>57</v>
      </c>
      <c r="E116" s="164" t="str">
        <f t="shared" si="2"/>
        <v>[10]</v>
      </c>
      <c r="F116" s="180">
        <v>1</v>
      </c>
      <c r="G116" s="52" t="s">
        <v>156</v>
      </c>
      <c r="H116" s="167" t="s">
        <v>132</v>
      </c>
      <c r="I116" s="167" t="s">
        <v>132</v>
      </c>
      <c r="J116" s="166">
        <v>10.920645001406788</v>
      </c>
      <c r="K116" s="167">
        <v>3</v>
      </c>
      <c r="L116" s="167" t="s">
        <v>132</v>
      </c>
      <c r="M116" s="167" t="s">
        <v>132</v>
      </c>
      <c r="N116" s="167" t="s">
        <v>132</v>
      </c>
      <c r="O116" s="167" t="s">
        <v>132</v>
      </c>
      <c r="P116" s="167" t="s">
        <v>132</v>
      </c>
      <c r="Q116" s="167" t="s">
        <v>132</v>
      </c>
      <c r="R116" s="167" t="s">
        <v>132</v>
      </c>
      <c r="S116" s="167" t="s">
        <v>132</v>
      </c>
      <c r="T116" s="167" t="s">
        <v>132</v>
      </c>
      <c r="U116" s="167" t="s">
        <v>132</v>
      </c>
      <c r="V116" s="167" t="s">
        <v>132</v>
      </c>
      <c r="W116" s="167" t="s">
        <v>132</v>
      </c>
      <c r="X116" s="167" t="s">
        <v>132</v>
      </c>
      <c r="Y116" s="167">
        <v>0</v>
      </c>
      <c r="Z116" s="52">
        <v>25</v>
      </c>
      <c r="AA116" s="52">
        <v>0.15</v>
      </c>
      <c r="AB116" s="203" t="s">
        <v>406</v>
      </c>
    </row>
    <row r="117" spans="1:28" x14ac:dyDescent="0.2">
      <c r="A117" s="181">
        <f t="shared" si="5"/>
        <v>92</v>
      </c>
      <c r="B117" s="169" t="s">
        <v>94</v>
      </c>
      <c r="C117" s="185" t="s">
        <v>164</v>
      </c>
      <c r="D117" s="164" t="s">
        <v>57</v>
      </c>
      <c r="E117" s="164" t="str">
        <f t="shared" si="2"/>
        <v>[10]</v>
      </c>
      <c r="F117" s="180">
        <v>1</v>
      </c>
      <c r="G117" s="52" t="s">
        <v>156</v>
      </c>
      <c r="H117" s="167" t="s">
        <v>132</v>
      </c>
      <c r="I117" s="167" t="s">
        <v>132</v>
      </c>
      <c r="J117" s="166">
        <v>10.492760389026838</v>
      </c>
      <c r="K117" s="167">
        <v>3</v>
      </c>
      <c r="L117" s="167" t="s">
        <v>132</v>
      </c>
      <c r="M117" s="167" t="s">
        <v>132</v>
      </c>
      <c r="N117" s="167" t="s">
        <v>132</v>
      </c>
      <c r="O117" s="167" t="s">
        <v>132</v>
      </c>
      <c r="P117" s="167" t="s">
        <v>132</v>
      </c>
      <c r="Q117" s="167" t="s">
        <v>132</v>
      </c>
      <c r="R117" s="167" t="s">
        <v>132</v>
      </c>
      <c r="S117" s="167" t="s">
        <v>132</v>
      </c>
      <c r="T117" s="167" t="s">
        <v>132</v>
      </c>
      <c r="U117" s="167" t="s">
        <v>132</v>
      </c>
      <c r="V117" s="167" t="s">
        <v>132</v>
      </c>
      <c r="W117" s="167" t="s">
        <v>132</v>
      </c>
      <c r="X117" s="167" t="s">
        <v>132</v>
      </c>
      <c r="Y117" s="167">
        <v>0</v>
      </c>
      <c r="Z117" s="52">
        <v>25</v>
      </c>
      <c r="AA117" s="52">
        <v>0.15</v>
      </c>
      <c r="AB117" s="203" t="s">
        <v>406</v>
      </c>
    </row>
    <row r="118" spans="1:28" x14ac:dyDescent="0.2">
      <c r="A118" s="181">
        <f t="shared" si="5"/>
        <v>93</v>
      </c>
      <c r="B118" s="169" t="s">
        <v>94</v>
      </c>
      <c r="C118" s="185" t="s">
        <v>157</v>
      </c>
      <c r="D118" s="164" t="s">
        <v>57</v>
      </c>
      <c r="E118" s="164" t="str">
        <f t="shared" si="2"/>
        <v>[10]</v>
      </c>
      <c r="F118" s="180">
        <v>2</v>
      </c>
      <c r="G118" s="52" t="s">
        <v>175</v>
      </c>
      <c r="H118" s="167" t="s">
        <v>132</v>
      </c>
      <c r="I118" s="167" t="s">
        <v>132</v>
      </c>
      <c r="J118" s="166">
        <v>15</v>
      </c>
      <c r="K118" s="167">
        <v>4</v>
      </c>
      <c r="L118" s="132">
        <v>100000000</v>
      </c>
      <c r="M118" s="137">
        <f t="shared" ref="M118:M125" si="6">(10^N118/L118)^(1/O118)</f>
        <v>55.987591611725385</v>
      </c>
      <c r="N118" s="166">
        <v>18.488550716500445</v>
      </c>
      <c r="O118" s="167">
        <v>6</v>
      </c>
      <c r="P118" s="167" t="s">
        <v>132</v>
      </c>
      <c r="Q118" s="167" t="s">
        <v>132</v>
      </c>
      <c r="R118" s="167" t="s">
        <v>132</v>
      </c>
      <c r="S118" s="167" t="s">
        <v>132</v>
      </c>
      <c r="T118" s="167" t="s">
        <v>132</v>
      </c>
      <c r="U118" s="167" t="s">
        <v>132</v>
      </c>
      <c r="V118" s="167" t="s">
        <v>132</v>
      </c>
      <c r="W118" s="167" t="s">
        <v>132</v>
      </c>
      <c r="X118" s="167" t="s">
        <v>132</v>
      </c>
      <c r="Y118" s="167">
        <v>0</v>
      </c>
      <c r="Z118" s="52">
        <v>25</v>
      </c>
      <c r="AA118" s="167">
        <v>0</v>
      </c>
      <c r="AB118" s="203" t="s">
        <v>406</v>
      </c>
    </row>
    <row r="119" spans="1:28" x14ac:dyDescent="0.2">
      <c r="A119" s="181">
        <f t="shared" si="5"/>
        <v>94</v>
      </c>
      <c r="B119" s="169" t="s">
        <v>94</v>
      </c>
      <c r="C119" s="185" t="s">
        <v>158</v>
      </c>
      <c r="D119" s="164" t="s">
        <v>57</v>
      </c>
      <c r="E119" s="164" t="str">
        <f t="shared" si="2"/>
        <v>[10]</v>
      </c>
      <c r="F119" s="180">
        <v>2</v>
      </c>
      <c r="G119" s="52" t="s">
        <v>175</v>
      </c>
      <c r="H119" s="167" t="s">
        <v>132</v>
      </c>
      <c r="I119" s="167" t="s">
        <v>132</v>
      </c>
      <c r="J119" s="166">
        <v>13.625312450961674</v>
      </c>
      <c r="K119" s="167">
        <v>3.5</v>
      </c>
      <c r="L119" s="132">
        <v>100000000</v>
      </c>
      <c r="M119" s="137">
        <f t="shared" si="6"/>
        <v>41.001591086249363</v>
      </c>
      <c r="N119" s="166">
        <v>16.870403905279026</v>
      </c>
      <c r="O119" s="167">
        <v>5.5</v>
      </c>
      <c r="P119" s="167" t="s">
        <v>132</v>
      </c>
      <c r="Q119" s="167" t="s">
        <v>132</v>
      </c>
      <c r="R119" s="167" t="s">
        <v>132</v>
      </c>
      <c r="S119" s="167" t="s">
        <v>132</v>
      </c>
      <c r="T119" s="167" t="s">
        <v>132</v>
      </c>
      <c r="U119" s="167" t="s">
        <v>132</v>
      </c>
      <c r="V119" s="167" t="s">
        <v>132</v>
      </c>
      <c r="W119" s="167" t="s">
        <v>132</v>
      </c>
      <c r="X119" s="167" t="s">
        <v>132</v>
      </c>
      <c r="Y119" s="167">
        <v>0</v>
      </c>
      <c r="Z119" s="52">
        <v>25</v>
      </c>
      <c r="AA119" s="52">
        <v>0.15</v>
      </c>
      <c r="AB119" s="203" t="s">
        <v>406</v>
      </c>
    </row>
    <row r="120" spans="1:28" x14ac:dyDescent="0.2">
      <c r="A120" s="181">
        <f t="shared" si="5"/>
        <v>95</v>
      </c>
      <c r="B120" s="169" t="s">
        <v>94</v>
      </c>
      <c r="C120" s="185" t="s">
        <v>159</v>
      </c>
      <c r="D120" s="164" t="s">
        <v>57</v>
      </c>
      <c r="E120" s="164" t="str">
        <f t="shared" si="2"/>
        <v>[10]</v>
      </c>
      <c r="F120" s="180">
        <v>2</v>
      </c>
      <c r="G120" s="52" t="s">
        <v>175</v>
      </c>
      <c r="H120" s="167" t="s">
        <v>132</v>
      </c>
      <c r="I120" s="167" t="s">
        <v>132</v>
      </c>
      <c r="J120" s="166">
        <v>12.181843587944773</v>
      </c>
      <c r="K120" s="167">
        <v>3</v>
      </c>
      <c r="L120" s="132">
        <v>100000000</v>
      </c>
      <c r="M120" s="137">
        <f t="shared" si="6"/>
        <v>25.002239598699905</v>
      </c>
      <c r="N120" s="166">
        <v>14.989894563718773</v>
      </c>
      <c r="O120" s="167">
        <v>5</v>
      </c>
      <c r="P120" s="167" t="s">
        <v>132</v>
      </c>
      <c r="Q120" s="167" t="s">
        <v>132</v>
      </c>
      <c r="R120" s="167" t="s">
        <v>132</v>
      </c>
      <c r="S120" s="167" t="s">
        <v>132</v>
      </c>
      <c r="T120" s="167" t="s">
        <v>132</v>
      </c>
      <c r="U120" s="167" t="s">
        <v>132</v>
      </c>
      <c r="V120" s="167" t="s">
        <v>132</v>
      </c>
      <c r="W120" s="167" t="s">
        <v>132</v>
      </c>
      <c r="X120" s="167" t="s">
        <v>132</v>
      </c>
      <c r="Y120" s="167">
        <v>0</v>
      </c>
      <c r="Z120" s="52">
        <v>25</v>
      </c>
      <c r="AA120" s="52">
        <v>0.15</v>
      </c>
      <c r="AB120" s="203" t="s">
        <v>406</v>
      </c>
    </row>
    <row r="121" spans="1:28" x14ac:dyDescent="0.2">
      <c r="A121" s="181">
        <f t="shared" si="5"/>
        <v>96</v>
      </c>
      <c r="B121" s="169" t="s">
        <v>94</v>
      </c>
      <c r="C121" s="185" t="s">
        <v>160</v>
      </c>
      <c r="D121" s="164" t="s">
        <v>57</v>
      </c>
      <c r="E121" s="164" t="str">
        <f t="shared" si="2"/>
        <v>[10]</v>
      </c>
      <c r="F121" s="180">
        <v>2</v>
      </c>
      <c r="G121" s="52" t="s">
        <v>175</v>
      </c>
      <c r="H121" s="167" t="s">
        <v>132</v>
      </c>
      <c r="I121" s="167" t="s">
        <v>132</v>
      </c>
      <c r="J121" s="166">
        <v>12.017033339298781</v>
      </c>
      <c r="K121" s="167">
        <v>3</v>
      </c>
      <c r="L121" s="132">
        <v>100000000</v>
      </c>
      <c r="M121" s="137">
        <f t="shared" si="6"/>
        <v>21.996898244409817</v>
      </c>
      <c r="N121" s="166">
        <v>14.711807229041192</v>
      </c>
      <c r="O121" s="167">
        <v>5</v>
      </c>
      <c r="P121" s="167" t="s">
        <v>132</v>
      </c>
      <c r="Q121" s="167" t="s">
        <v>132</v>
      </c>
      <c r="R121" s="167" t="s">
        <v>132</v>
      </c>
      <c r="S121" s="167" t="s">
        <v>132</v>
      </c>
      <c r="T121" s="167" t="s">
        <v>132</v>
      </c>
      <c r="U121" s="167" t="s">
        <v>132</v>
      </c>
      <c r="V121" s="167" t="s">
        <v>132</v>
      </c>
      <c r="W121" s="167" t="s">
        <v>132</v>
      </c>
      <c r="X121" s="167" t="s">
        <v>132</v>
      </c>
      <c r="Y121" s="167">
        <v>0</v>
      </c>
      <c r="Z121" s="52">
        <v>25</v>
      </c>
      <c r="AA121" s="52">
        <v>0.15</v>
      </c>
      <c r="AB121" s="203" t="s">
        <v>406</v>
      </c>
    </row>
    <row r="122" spans="1:28" x14ac:dyDescent="0.2">
      <c r="A122" s="181">
        <f t="shared" si="5"/>
        <v>97</v>
      </c>
      <c r="B122" s="169" t="s">
        <v>94</v>
      </c>
      <c r="C122" s="185" t="s">
        <v>161</v>
      </c>
      <c r="D122" s="164" t="s">
        <v>57</v>
      </c>
      <c r="E122" s="164" t="str">
        <f t="shared" si="2"/>
        <v>[10]</v>
      </c>
      <c r="F122" s="180">
        <v>2</v>
      </c>
      <c r="G122" s="52" t="s">
        <v>175</v>
      </c>
      <c r="H122" s="167" t="s">
        <v>132</v>
      </c>
      <c r="I122" s="167" t="s">
        <v>132</v>
      </c>
      <c r="J122" s="166">
        <v>11.801403710017356</v>
      </c>
      <c r="K122" s="167">
        <v>3</v>
      </c>
      <c r="L122" s="132">
        <v>100000000</v>
      </c>
      <c r="M122" s="137">
        <f t="shared" si="6"/>
        <v>18.019831273171448</v>
      </c>
      <c r="N122" s="166">
        <v>14.278753600952829</v>
      </c>
      <c r="O122" s="167">
        <v>5</v>
      </c>
      <c r="P122" s="167" t="s">
        <v>132</v>
      </c>
      <c r="Q122" s="167" t="s">
        <v>132</v>
      </c>
      <c r="R122" s="167" t="s">
        <v>132</v>
      </c>
      <c r="S122" s="167" t="s">
        <v>132</v>
      </c>
      <c r="T122" s="167" t="s">
        <v>132</v>
      </c>
      <c r="U122" s="167" t="s">
        <v>132</v>
      </c>
      <c r="V122" s="167" t="s">
        <v>132</v>
      </c>
      <c r="W122" s="167" t="s">
        <v>132</v>
      </c>
      <c r="X122" s="167" t="s">
        <v>132</v>
      </c>
      <c r="Y122" s="167">
        <v>0</v>
      </c>
      <c r="Z122" s="52">
        <v>25</v>
      </c>
      <c r="AA122" s="52">
        <v>0.15</v>
      </c>
      <c r="AB122" s="203" t="s">
        <v>406</v>
      </c>
    </row>
    <row r="123" spans="1:28" x14ac:dyDescent="0.2">
      <c r="A123" s="181">
        <f t="shared" si="5"/>
        <v>98</v>
      </c>
      <c r="B123" s="169" t="s">
        <v>94</v>
      </c>
      <c r="C123" s="185" t="s">
        <v>162</v>
      </c>
      <c r="D123" s="164" t="s">
        <v>57</v>
      </c>
      <c r="E123" s="164" t="str">
        <f t="shared" si="2"/>
        <v>[10]</v>
      </c>
      <c r="F123" s="180">
        <v>2</v>
      </c>
      <c r="G123" s="52" t="s">
        <v>175</v>
      </c>
      <c r="H123" s="167" t="s">
        <v>132</v>
      </c>
      <c r="I123" s="167" t="s">
        <v>132</v>
      </c>
      <c r="J123" s="166">
        <v>11.634477270160732</v>
      </c>
      <c r="K123" s="167">
        <v>3</v>
      </c>
      <c r="L123" s="132">
        <v>100000000</v>
      </c>
      <c r="M123" s="137">
        <f t="shared" si="6"/>
        <v>16.004343344404724</v>
      </c>
      <c r="N123" s="166">
        <v>14.021189299069938</v>
      </c>
      <c r="O123" s="167">
        <v>5</v>
      </c>
      <c r="P123" s="167" t="s">
        <v>132</v>
      </c>
      <c r="Q123" s="167" t="s">
        <v>132</v>
      </c>
      <c r="R123" s="167" t="s">
        <v>132</v>
      </c>
      <c r="S123" s="167" t="s">
        <v>132</v>
      </c>
      <c r="T123" s="167" t="s">
        <v>132</v>
      </c>
      <c r="U123" s="167" t="s">
        <v>132</v>
      </c>
      <c r="V123" s="167" t="s">
        <v>132</v>
      </c>
      <c r="W123" s="167" t="s">
        <v>132</v>
      </c>
      <c r="X123" s="167" t="s">
        <v>132</v>
      </c>
      <c r="Y123" s="167">
        <v>0</v>
      </c>
      <c r="Z123" s="52">
        <v>25</v>
      </c>
      <c r="AA123" s="52">
        <v>0.15</v>
      </c>
      <c r="AB123" s="203" t="s">
        <v>406</v>
      </c>
    </row>
    <row r="124" spans="1:28" x14ac:dyDescent="0.2">
      <c r="A124" s="181">
        <f t="shared" si="5"/>
        <v>99</v>
      </c>
      <c r="B124" s="169" t="s">
        <v>94</v>
      </c>
      <c r="C124" s="185" t="s">
        <v>163</v>
      </c>
      <c r="D124" s="164" t="s">
        <v>57</v>
      </c>
      <c r="E124" s="164" t="str">
        <f t="shared" si="2"/>
        <v>[10]</v>
      </c>
      <c r="F124" s="180">
        <v>2</v>
      </c>
      <c r="G124" s="52" t="s">
        <v>175</v>
      </c>
      <c r="H124" s="167" t="s">
        <v>132</v>
      </c>
      <c r="I124" s="167" t="s">
        <v>132</v>
      </c>
      <c r="J124" s="166">
        <v>11.397940008672037</v>
      </c>
      <c r="K124" s="167">
        <v>3</v>
      </c>
      <c r="L124" s="132">
        <v>100000000</v>
      </c>
      <c r="M124" s="137">
        <f t="shared" si="6"/>
        <v>14.000916164965135</v>
      </c>
      <c r="N124" s="166">
        <v>13.730782275666389</v>
      </c>
      <c r="O124" s="167">
        <v>5</v>
      </c>
      <c r="P124" s="167" t="s">
        <v>132</v>
      </c>
      <c r="Q124" s="167" t="s">
        <v>132</v>
      </c>
      <c r="R124" s="167" t="s">
        <v>132</v>
      </c>
      <c r="S124" s="167" t="s">
        <v>132</v>
      </c>
      <c r="T124" s="167" t="s">
        <v>132</v>
      </c>
      <c r="U124" s="167" t="s">
        <v>132</v>
      </c>
      <c r="V124" s="167" t="s">
        <v>132</v>
      </c>
      <c r="W124" s="167" t="s">
        <v>132</v>
      </c>
      <c r="X124" s="167" t="s">
        <v>132</v>
      </c>
      <c r="Y124" s="167">
        <v>0</v>
      </c>
      <c r="Z124" s="52">
        <v>25</v>
      </c>
      <c r="AA124" s="52">
        <v>0.15</v>
      </c>
      <c r="AB124" s="203" t="s">
        <v>406</v>
      </c>
    </row>
    <row r="125" spans="1:28" x14ac:dyDescent="0.2">
      <c r="A125" s="181">
        <f t="shared" si="5"/>
        <v>100</v>
      </c>
      <c r="B125" s="169" t="s">
        <v>94</v>
      </c>
      <c r="C125" s="185" t="s">
        <v>164</v>
      </c>
      <c r="D125" s="164" t="s">
        <v>57</v>
      </c>
      <c r="E125" s="164" t="str">
        <f t="shared" si="2"/>
        <v>[10]</v>
      </c>
      <c r="F125" s="180">
        <v>2</v>
      </c>
      <c r="G125" s="52" t="s">
        <v>175</v>
      </c>
      <c r="H125" s="167" t="s">
        <v>132</v>
      </c>
      <c r="I125" s="167" t="s">
        <v>132</v>
      </c>
      <c r="J125" s="166">
        <v>10.969881643746501</v>
      </c>
      <c r="K125" s="167">
        <v>3</v>
      </c>
      <c r="L125" s="132">
        <v>100000000</v>
      </c>
      <c r="M125" s="137">
        <f t="shared" si="6"/>
        <v>10.000000000000002</v>
      </c>
      <c r="N125" s="166">
        <v>13</v>
      </c>
      <c r="O125" s="167">
        <v>5</v>
      </c>
      <c r="P125" s="167" t="s">
        <v>132</v>
      </c>
      <c r="Q125" s="167" t="s">
        <v>132</v>
      </c>
      <c r="R125" s="167" t="s">
        <v>132</v>
      </c>
      <c r="S125" s="167" t="s">
        <v>132</v>
      </c>
      <c r="T125" s="167" t="s">
        <v>132</v>
      </c>
      <c r="U125" s="167" t="s">
        <v>132</v>
      </c>
      <c r="V125" s="167" t="s">
        <v>132</v>
      </c>
      <c r="W125" s="167" t="s">
        <v>132</v>
      </c>
      <c r="X125" s="167" t="s">
        <v>132</v>
      </c>
      <c r="Y125" s="167">
        <v>0</v>
      </c>
      <c r="Z125" s="52">
        <v>25</v>
      </c>
      <c r="AA125" s="52">
        <v>0.15</v>
      </c>
      <c r="AB125" s="203" t="s">
        <v>406</v>
      </c>
    </row>
    <row r="126" spans="1:28" x14ac:dyDescent="0.2">
      <c r="A126" s="181">
        <f t="shared" si="5"/>
        <v>101</v>
      </c>
      <c r="B126" s="169" t="s">
        <v>94</v>
      </c>
      <c r="C126" s="185" t="s">
        <v>157</v>
      </c>
      <c r="D126" s="164" t="s">
        <v>57</v>
      </c>
      <c r="E126" s="164" t="str">
        <f t="shared" si="2"/>
        <v>[10]</v>
      </c>
      <c r="F126" s="180">
        <v>4</v>
      </c>
      <c r="G126" s="52" t="s">
        <v>135</v>
      </c>
      <c r="H126" s="167" t="s">
        <v>132</v>
      </c>
      <c r="I126" s="167" t="s">
        <v>132</v>
      </c>
      <c r="J126" s="166">
        <v>14.606381365110606</v>
      </c>
      <c r="K126" s="167">
        <v>4</v>
      </c>
      <c r="L126" s="170">
        <f t="shared" ref="L126:L133" si="7">10^J126*M126^-K126</f>
        <v>1180934.2859879576</v>
      </c>
      <c r="M126" s="167">
        <v>136</v>
      </c>
      <c r="N126" s="166">
        <v>21.008600171761916</v>
      </c>
      <c r="O126" s="167">
        <v>7</v>
      </c>
      <c r="P126" s="170">
        <v>10000000</v>
      </c>
      <c r="Q126" s="167">
        <v>100</v>
      </c>
      <c r="R126" s="166">
        <v>15</v>
      </c>
      <c r="S126" s="167">
        <v>4</v>
      </c>
      <c r="T126" s="170">
        <v>100000000</v>
      </c>
      <c r="U126" s="167">
        <v>56</v>
      </c>
      <c r="V126" s="166">
        <v>18.488550716500445</v>
      </c>
      <c r="W126" s="167">
        <v>6</v>
      </c>
      <c r="X126" s="131" t="s">
        <v>132</v>
      </c>
      <c r="Y126" s="167">
        <v>0</v>
      </c>
      <c r="Z126" s="52">
        <v>25</v>
      </c>
      <c r="AA126" s="167">
        <v>0</v>
      </c>
      <c r="AB126" s="203" t="s">
        <v>406</v>
      </c>
    </row>
    <row r="127" spans="1:28" x14ac:dyDescent="0.2">
      <c r="A127" s="181">
        <f t="shared" si="5"/>
        <v>102</v>
      </c>
      <c r="B127" s="169" t="s">
        <v>94</v>
      </c>
      <c r="C127" s="185" t="s">
        <v>158</v>
      </c>
      <c r="D127" s="164" t="s">
        <v>57</v>
      </c>
      <c r="E127" s="164" t="str">
        <f t="shared" si="2"/>
        <v>[10]</v>
      </c>
      <c r="F127" s="180">
        <v>4</v>
      </c>
      <c r="G127" s="52" t="s">
        <v>135</v>
      </c>
      <c r="H127" s="167" t="s">
        <v>132</v>
      </c>
      <c r="I127" s="167" t="s">
        <v>132</v>
      </c>
      <c r="J127" s="166">
        <v>13.227886704613674</v>
      </c>
      <c r="K127" s="167">
        <v>3.5</v>
      </c>
      <c r="L127" s="170">
        <f t="shared" si="7"/>
        <v>1101823.8083302462</v>
      </c>
      <c r="M127" s="167">
        <v>113</v>
      </c>
      <c r="N127" s="166">
        <v>18.352182518111363</v>
      </c>
      <c r="O127" s="167">
        <v>6</v>
      </c>
      <c r="P127" s="170">
        <v>10000000</v>
      </c>
      <c r="Q127" s="167">
        <v>78</v>
      </c>
      <c r="R127" s="166">
        <v>13.625312450961674</v>
      </c>
      <c r="S127" s="167">
        <v>3.5</v>
      </c>
      <c r="T127" s="170">
        <v>100000000</v>
      </c>
      <c r="U127" s="167">
        <v>41</v>
      </c>
      <c r="V127" s="166">
        <v>16.870403905279026</v>
      </c>
      <c r="W127" s="167">
        <v>5.5</v>
      </c>
      <c r="X127" s="131" t="s">
        <v>132</v>
      </c>
      <c r="Y127" s="167">
        <v>0</v>
      </c>
      <c r="Z127" s="52">
        <v>25</v>
      </c>
      <c r="AA127" s="52">
        <v>0.15</v>
      </c>
      <c r="AB127" s="203" t="s">
        <v>406</v>
      </c>
    </row>
    <row r="128" spans="1:28" x14ac:dyDescent="0.2">
      <c r="A128" s="181">
        <f t="shared" si="5"/>
        <v>103</v>
      </c>
      <c r="B128" s="169" t="s">
        <v>94</v>
      </c>
      <c r="C128" s="185" t="s">
        <v>159</v>
      </c>
      <c r="D128" s="164" t="s">
        <v>57</v>
      </c>
      <c r="E128" s="164" t="str">
        <f t="shared" si="2"/>
        <v>[10]</v>
      </c>
      <c r="F128" s="180">
        <v>4</v>
      </c>
      <c r="G128" s="52" t="s">
        <v>135</v>
      </c>
      <c r="H128" s="167" t="s">
        <v>132</v>
      </c>
      <c r="I128" s="167" t="s">
        <v>132</v>
      </c>
      <c r="J128" s="166">
        <v>11.783903579272735</v>
      </c>
      <c r="K128" s="167">
        <v>3</v>
      </c>
      <c r="L128" s="170">
        <f t="shared" si="7"/>
        <v>1025807.148256131</v>
      </c>
      <c r="M128" s="167">
        <v>84</v>
      </c>
      <c r="N128" s="166">
        <v>15.632457292184725</v>
      </c>
      <c r="O128" s="167">
        <v>5</v>
      </c>
      <c r="P128" s="170">
        <v>10000000</v>
      </c>
      <c r="Q128" s="167">
        <v>53</v>
      </c>
      <c r="R128" s="166">
        <v>12.181843587944773</v>
      </c>
      <c r="S128" s="167">
        <v>3</v>
      </c>
      <c r="T128" s="170">
        <v>100000000</v>
      </c>
      <c r="U128" s="167">
        <v>25</v>
      </c>
      <c r="V128" s="166">
        <v>14.989894563718773</v>
      </c>
      <c r="W128" s="167">
        <v>5</v>
      </c>
      <c r="X128" s="131" t="s">
        <v>132</v>
      </c>
      <c r="Y128" s="167">
        <v>0</v>
      </c>
      <c r="Z128" s="52">
        <v>25</v>
      </c>
      <c r="AA128" s="52">
        <v>0.15</v>
      </c>
      <c r="AB128" s="203" t="s">
        <v>406</v>
      </c>
    </row>
    <row r="129" spans="1:28" x14ac:dyDescent="0.2">
      <c r="A129" s="181">
        <f t="shared" si="5"/>
        <v>104</v>
      </c>
      <c r="B129" s="169" t="s">
        <v>94</v>
      </c>
      <c r="C129" s="185" t="s">
        <v>160</v>
      </c>
      <c r="D129" s="164" t="s">
        <v>57</v>
      </c>
      <c r="E129" s="164" t="str">
        <f t="shared" si="2"/>
        <v>[10]</v>
      </c>
      <c r="F129" s="180">
        <v>4</v>
      </c>
      <c r="G129" s="52" t="s">
        <v>135</v>
      </c>
      <c r="H129" s="167" t="s">
        <v>132</v>
      </c>
      <c r="I129" s="167" t="s">
        <v>132</v>
      </c>
      <c r="J129" s="166">
        <v>11.619093330626743</v>
      </c>
      <c r="K129" s="167">
        <v>3</v>
      </c>
      <c r="L129" s="170">
        <f t="shared" si="7"/>
        <v>1026592.6993465389</v>
      </c>
      <c r="M129" s="167">
        <v>74</v>
      </c>
      <c r="N129" s="166">
        <v>15.357934847000454</v>
      </c>
      <c r="O129" s="167">
        <v>5</v>
      </c>
      <c r="P129" s="170">
        <v>10000000</v>
      </c>
      <c r="Q129" s="167">
        <v>47</v>
      </c>
      <c r="R129" s="166">
        <v>12.017033339298781</v>
      </c>
      <c r="S129" s="167">
        <v>3</v>
      </c>
      <c r="T129" s="170">
        <v>100000000</v>
      </c>
      <c r="U129" s="167">
        <v>22</v>
      </c>
      <c r="V129" s="166">
        <v>14.711807229041192</v>
      </c>
      <c r="W129" s="167">
        <v>5</v>
      </c>
      <c r="X129" s="131" t="s">
        <v>132</v>
      </c>
      <c r="Y129" s="167">
        <v>0</v>
      </c>
      <c r="Z129" s="52">
        <v>25</v>
      </c>
      <c r="AA129" s="52">
        <v>0.15</v>
      </c>
      <c r="AB129" s="203" t="s">
        <v>406</v>
      </c>
    </row>
    <row r="130" spans="1:28" x14ac:dyDescent="0.2">
      <c r="A130" s="181">
        <f t="shared" si="5"/>
        <v>105</v>
      </c>
      <c r="B130" s="169" t="s">
        <v>94</v>
      </c>
      <c r="C130" s="185" t="s">
        <v>161</v>
      </c>
      <c r="D130" s="164" t="s">
        <v>57</v>
      </c>
      <c r="E130" s="164" t="str">
        <f t="shared" si="2"/>
        <v>[10]</v>
      </c>
      <c r="F130" s="180">
        <v>4</v>
      </c>
      <c r="G130" s="52" t="s">
        <v>135</v>
      </c>
      <c r="H130" s="167" t="s">
        <v>132</v>
      </c>
      <c r="I130" s="167" t="s">
        <v>132</v>
      </c>
      <c r="J130" s="166">
        <v>11.401400540781545</v>
      </c>
      <c r="K130" s="167">
        <v>3</v>
      </c>
      <c r="L130" s="170">
        <f t="shared" si="7"/>
        <v>1007810.5316200592</v>
      </c>
      <c r="M130" s="167">
        <v>63</v>
      </c>
      <c r="N130" s="166">
        <v>14.994756944587628</v>
      </c>
      <c r="O130" s="167">
        <v>5</v>
      </c>
      <c r="P130" s="170">
        <v>10000000</v>
      </c>
      <c r="Q130" s="167">
        <v>40</v>
      </c>
      <c r="R130" s="166">
        <v>11.801403710017356</v>
      </c>
      <c r="S130" s="167">
        <v>3</v>
      </c>
      <c r="T130" s="170">
        <v>100000000</v>
      </c>
      <c r="U130" s="167">
        <v>18</v>
      </c>
      <c r="V130" s="166">
        <v>14.278753600952829</v>
      </c>
      <c r="W130" s="167">
        <v>5</v>
      </c>
      <c r="X130" s="131" t="s">
        <v>132</v>
      </c>
      <c r="Y130" s="167">
        <v>0</v>
      </c>
      <c r="Z130" s="52">
        <v>25</v>
      </c>
      <c r="AA130" s="52">
        <v>0.15</v>
      </c>
      <c r="AB130" s="203" t="s">
        <v>406</v>
      </c>
    </row>
    <row r="131" spans="1:28" x14ac:dyDescent="0.2">
      <c r="A131" s="181">
        <f t="shared" si="5"/>
        <v>106</v>
      </c>
      <c r="B131" s="169" t="s">
        <v>94</v>
      </c>
      <c r="C131" s="185" t="s">
        <v>162</v>
      </c>
      <c r="D131" s="164" t="s">
        <v>57</v>
      </c>
      <c r="E131" s="164" t="str">
        <f t="shared" si="2"/>
        <v>[10]</v>
      </c>
      <c r="F131" s="180">
        <v>4</v>
      </c>
      <c r="G131" s="52" t="s">
        <v>135</v>
      </c>
      <c r="H131" s="167" t="s">
        <v>132</v>
      </c>
      <c r="I131" s="167" t="s">
        <v>132</v>
      </c>
      <c r="J131" s="166">
        <v>11.232996110392154</v>
      </c>
      <c r="K131" s="167">
        <v>3</v>
      </c>
      <c r="L131" s="170">
        <f t="shared" si="7"/>
        <v>1027798.6476333616</v>
      </c>
      <c r="M131" s="167">
        <v>55</v>
      </c>
      <c r="N131" s="166">
        <v>14.714329759745233</v>
      </c>
      <c r="O131" s="167">
        <v>5</v>
      </c>
      <c r="P131" s="170">
        <v>10000000</v>
      </c>
      <c r="Q131" s="167">
        <v>35</v>
      </c>
      <c r="R131" s="166">
        <v>11.634477270160732</v>
      </c>
      <c r="S131" s="167">
        <v>3</v>
      </c>
      <c r="T131" s="170">
        <v>100000000</v>
      </c>
      <c r="U131" s="167">
        <v>16</v>
      </c>
      <c r="V131" s="166">
        <v>14.021189299069938</v>
      </c>
      <c r="W131" s="167">
        <v>5</v>
      </c>
      <c r="X131" s="131" t="s">
        <v>132</v>
      </c>
      <c r="Y131" s="167">
        <v>0</v>
      </c>
      <c r="Z131" s="52">
        <v>25</v>
      </c>
      <c r="AA131" s="52">
        <v>0.15</v>
      </c>
      <c r="AB131" s="203" t="s">
        <v>406</v>
      </c>
    </row>
    <row r="132" spans="1:28" x14ac:dyDescent="0.2">
      <c r="A132" s="181">
        <f t="shared" si="5"/>
        <v>107</v>
      </c>
      <c r="B132" s="169" t="s">
        <v>94</v>
      </c>
      <c r="C132" s="185" t="s">
        <v>163</v>
      </c>
      <c r="D132" s="164" t="s">
        <v>57</v>
      </c>
      <c r="E132" s="164" t="str">
        <f t="shared" si="2"/>
        <v>[10]</v>
      </c>
      <c r="F132" s="180">
        <v>4</v>
      </c>
      <c r="G132" s="52" t="s">
        <v>135</v>
      </c>
      <c r="H132" s="167" t="s">
        <v>132</v>
      </c>
      <c r="I132" s="167" t="s">
        <v>132</v>
      </c>
      <c r="J132" s="166">
        <v>11</v>
      </c>
      <c r="K132" s="167">
        <v>3</v>
      </c>
      <c r="L132" s="170">
        <f t="shared" si="7"/>
        <v>1027369.1131749816</v>
      </c>
      <c r="M132" s="167">
        <v>46</v>
      </c>
      <c r="N132" s="166">
        <v>14.324282455297693</v>
      </c>
      <c r="O132" s="167">
        <v>5</v>
      </c>
      <c r="P132" s="170">
        <v>10000000</v>
      </c>
      <c r="Q132" s="167">
        <v>29</v>
      </c>
      <c r="R132" s="166">
        <v>11.397940008672037</v>
      </c>
      <c r="S132" s="167">
        <v>3</v>
      </c>
      <c r="T132" s="170">
        <v>100000000</v>
      </c>
      <c r="U132" s="167">
        <v>14</v>
      </c>
      <c r="V132" s="166">
        <v>13.730782275666389</v>
      </c>
      <c r="W132" s="167">
        <v>5</v>
      </c>
      <c r="X132" s="131" t="s">
        <v>132</v>
      </c>
      <c r="Y132" s="167">
        <v>0</v>
      </c>
      <c r="Z132" s="52">
        <v>25</v>
      </c>
      <c r="AA132" s="52">
        <v>0.15</v>
      </c>
      <c r="AB132" s="203" t="s">
        <v>406</v>
      </c>
    </row>
    <row r="133" spans="1:28" x14ac:dyDescent="0.2">
      <c r="A133" s="181">
        <f t="shared" si="5"/>
        <v>108</v>
      </c>
      <c r="B133" s="169" t="s">
        <v>94</v>
      </c>
      <c r="C133" s="185" t="s">
        <v>164</v>
      </c>
      <c r="D133" s="164" t="s">
        <v>57</v>
      </c>
      <c r="E133" s="164" t="str">
        <f t="shared" si="2"/>
        <v>[10]</v>
      </c>
      <c r="F133" s="180">
        <v>4</v>
      </c>
      <c r="G133" s="52" t="s">
        <v>135</v>
      </c>
      <c r="H133" s="167" t="s">
        <v>132</v>
      </c>
      <c r="I133" s="167" t="s">
        <v>132</v>
      </c>
      <c r="J133" s="166">
        <v>10.571708831808687</v>
      </c>
      <c r="K133" s="167">
        <v>3</v>
      </c>
      <c r="L133" s="170">
        <f t="shared" si="7"/>
        <v>1037927.4842084772</v>
      </c>
      <c r="M133" s="167">
        <v>33</v>
      </c>
      <c r="N133" s="166">
        <v>13.604226053084471</v>
      </c>
      <c r="O133" s="167">
        <v>5</v>
      </c>
      <c r="P133" s="170">
        <v>10000000</v>
      </c>
      <c r="Q133" s="167">
        <v>21</v>
      </c>
      <c r="R133" s="166">
        <v>10.969881643746501</v>
      </c>
      <c r="S133" s="167">
        <v>3</v>
      </c>
      <c r="T133" s="170">
        <v>100000000</v>
      </c>
      <c r="U133" s="167">
        <v>10</v>
      </c>
      <c r="V133" s="166">
        <v>13</v>
      </c>
      <c r="W133" s="167">
        <v>5</v>
      </c>
      <c r="X133" s="131" t="s">
        <v>132</v>
      </c>
      <c r="Y133" s="167">
        <v>0</v>
      </c>
      <c r="Z133" s="52">
        <v>25</v>
      </c>
      <c r="AA133" s="52">
        <v>0.15</v>
      </c>
      <c r="AB133" s="203" t="s">
        <v>406</v>
      </c>
    </row>
    <row r="134" spans="1:28" x14ac:dyDescent="0.2">
      <c r="A134" s="181">
        <f t="shared" si="5"/>
        <v>109</v>
      </c>
      <c r="B134" s="169" t="s">
        <v>94</v>
      </c>
      <c r="C134" s="165" t="s">
        <v>321</v>
      </c>
      <c r="D134" s="164" t="s">
        <v>36</v>
      </c>
      <c r="E134" s="164" t="s">
        <v>36</v>
      </c>
      <c r="F134" s="180">
        <v>2</v>
      </c>
      <c r="G134" s="52" t="s">
        <v>135</v>
      </c>
      <c r="H134" s="167" t="s">
        <v>132</v>
      </c>
      <c r="I134" s="167" t="s">
        <v>132</v>
      </c>
      <c r="J134" s="166">
        <v>12.513</v>
      </c>
      <c r="K134" s="167">
        <v>3</v>
      </c>
      <c r="L134" s="132">
        <v>1000000</v>
      </c>
      <c r="M134" s="137">
        <f t="shared" ref="M134:M148" si="8">(10^N134/L134)^(1/O134)</f>
        <v>148.3200967181877</v>
      </c>
      <c r="N134" s="166">
        <v>16.856000000000002</v>
      </c>
      <c r="O134" s="167">
        <v>5</v>
      </c>
      <c r="P134" s="167" t="s">
        <v>132</v>
      </c>
      <c r="Q134" s="167" t="s">
        <v>132</v>
      </c>
      <c r="R134" s="167" t="s">
        <v>132</v>
      </c>
      <c r="S134" s="167" t="s">
        <v>132</v>
      </c>
      <c r="T134" s="167" t="s">
        <v>132</v>
      </c>
      <c r="U134" s="167" t="s">
        <v>132</v>
      </c>
      <c r="V134" s="167" t="s">
        <v>132</v>
      </c>
      <c r="W134" s="167" t="s">
        <v>132</v>
      </c>
      <c r="X134" s="170">
        <v>10000000</v>
      </c>
      <c r="Y134" s="167">
        <v>93.583654358353058</v>
      </c>
      <c r="Z134" s="173">
        <v>25</v>
      </c>
      <c r="AA134" s="200">
        <v>0</v>
      </c>
      <c r="AB134" s="163" t="s">
        <v>338</v>
      </c>
    </row>
    <row r="135" spans="1:28" x14ac:dyDescent="0.2">
      <c r="A135" s="181">
        <f t="shared" si="5"/>
        <v>110</v>
      </c>
      <c r="B135" s="169" t="s">
        <v>94</v>
      </c>
      <c r="C135" s="165" t="s">
        <v>322</v>
      </c>
      <c r="D135" s="164" t="s">
        <v>36</v>
      </c>
      <c r="E135" s="164" t="s">
        <v>36</v>
      </c>
      <c r="F135" s="180">
        <v>2</v>
      </c>
      <c r="G135" s="52" t="s">
        <v>135</v>
      </c>
      <c r="H135" s="167" t="s">
        <v>132</v>
      </c>
      <c r="I135" s="167" t="s">
        <v>132</v>
      </c>
      <c r="J135" s="166">
        <v>12.339</v>
      </c>
      <c r="K135" s="167">
        <v>3</v>
      </c>
      <c r="L135" s="132">
        <v>1000000</v>
      </c>
      <c r="M135" s="137">
        <f t="shared" si="8"/>
        <v>129.77767816857823</v>
      </c>
      <c r="N135" s="166">
        <v>16.565999999999999</v>
      </c>
      <c r="O135" s="167">
        <v>5</v>
      </c>
      <c r="P135" s="167" t="s">
        <v>132</v>
      </c>
      <c r="Q135" s="167" t="s">
        <v>132</v>
      </c>
      <c r="R135" s="167" t="s">
        <v>132</v>
      </c>
      <c r="S135" s="167" t="s">
        <v>132</v>
      </c>
      <c r="T135" s="167" t="s">
        <v>132</v>
      </c>
      <c r="U135" s="167" t="s">
        <v>132</v>
      </c>
      <c r="V135" s="167" t="s">
        <v>132</v>
      </c>
      <c r="W135" s="167" t="s">
        <v>132</v>
      </c>
      <c r="X135" s="170">
        <v>10000000</v>
      </c>
      <c r="Y135" s="167">
        <v>81.884179190051213</v>
      </c>
      <c r="Z135" s="173">
        <v>25</v>
      </c>
      <c r="AA135" s="200">
        <v>0</v>
      </c>
      <c r="AB135" s="163" t="s">
        <v>338</v>
      </c>
    </row>
    <row r="136" spans="1:28" x14ac:dyDescent="0.2">
      <c r="A136" s="181">
        <f t="shared" si="5"/>
        <v>111</v>
      </c>
      <c r="B136" s="169" t="s">
        <v>94</v>
      </c>
      <c r="C136" s="165" t="s">
        <v>323</v>
      </c>
      <c r="D136" s="164" t="s">
        <v>36</v>
      </c>
      <c r="E136" s="164" t="s">
        <v>36</v>
      </c>
      <c r="F136" s="180">
        <v>2</v>
      </c>
      <c r="G136" s="52" t="s">
        <v>135</v>
      </c>
      <c r="H136" s="167" t="s">
        <v>132</v>
      </c>
      <c r="I136" s="167" t="s">
        <v>132</v>
      </c>
      <c r="J136" s="166">
        <v>12.192</v>
      </c>
      <c r="K136" s="167">
        <v>3</v>
      </c>
      <c r="L136" s="132">
        <v>1000000</v>
      </c>
      <c r="M136" s="137">
        <f t="shared" si="8"/>
        <v>115.8777356155128</v>
      </c>
      <c r="N136" s="166">
        <v>16.32</v>
      </c>
      <c r="O136" s="167">
        <v>5</v>
      </c>
      <c r="P136" s="167" t="s">
        <v>132</v>
      </c>
      <c r="Q136" s="167" t="s">
        <v>132</v>
      </c>
      <c r="R136" s="167" t="s">
        <v>132</v>
      </c>
      <c r="S136" s="167" t="s">
        <v>132</v>
      </c>
      <c r="T136" s="167" t="s">
        <v>132</v>
      </c>
      <c r="U136" s="167" t="s">
        <v>132</v>
      </c>
      <c r="V136" s="167" t="s">
        <v>132</v>
      </c>
      <c r="W136" s="167" t="s">
        <v>132</v>
      </c>
      <c r="X136" s="170">
        <v>10000000</v>
      </c>
      <c r="Y136" s="167">
        <v>73.113908348341823</v>
      </c>
      <c r="Z136" s="173">
        <v>25</v>
      </c>
      <c r="AA136" s="200">
        <v>0.15</v>
      </c>
      <c r="AB136" s="163" t="s">
        <v>338</v>
      </c>
    </row>
    <row r="137" spans="1:28" x14ac:dyDescent="0.2">
      <c r="A137" s="181">
        <f t="shared" si="5"/>
        <v>112</v>
      </c>
      <c r="B137" s="169" t="s">
        <v>94</v>
      </c>
      <c r="C137" s="165" t="s">
        <v>324</v>
      </c>
      <c r="D137" s="164" t="s">
        <v>36</v>
      </c>
      <c r="E137" s="164" t="s">
        <v>36</v>
      </c>
      <c r="F137" s="180">
        <v>2</v>
      </c>
      <c r="G137" s="52" t="s">
        <v>135</v>
      </c>
      <c r="H137" s="167" t="s">
        <v>132</v>
      </c>
      <c r="I137" s="167" t="s">
        <v>132</v>
      </c>
      <c r="J137" s="166">
        <v>12.048999999999999</v>
      </c>
      <c r="K137" s="167">
        <v>3</v>
      </c>
      <c r="L137" s="132">
        <v>1000000</v>
      </c>
      <c r="M137" s="137">
        <f t="shared" si="8"/>
        <v>103.8006325345066</v>
      </c>
      <c r="N137" s="166">
        <v>16.081</v>
      </c>
      <c r="O137" s="167">
        <v>5</v>
      </c>
      <c r="P137" s="167" t="s">
        <v>132</v>
      </c>
      <c r="Q137" s="167" t="s">
        <v>132</v>
      </c>
      <c r="R137" s="167" t="s">
        <v>132</v>
      </c>
      <c r="S137" s="167" t="s">
        <v>132</v>
      </c>
      <c r="T137" s="167" t="s">
        <v>132</v>
      </c>
      <c r="U137" s="167" t="s">
        <v>132</v>
      </c>
      <c r="V137" s="167" t="s">
        <v>132</v>
      </c>
      <c r="W137" s="167" t="s">
        <v>132</v>
      </c>
      <c r="X137" s="170">
        <v>10000000</v>
      </c>
      <c r="Y137" s="167">
        <v>65.493771459336656</v>
      </c>
      <c r="Z137" s="173">
        <v>25</v>
      </c>
      <c r="AA137" s="200">
        <v>0.15</v>
      </c>
      <c r="AB137" s="163" t="s">
        <v>338</v>
      </c>
    </row>
    <row r="138" spans="1:28" x14ac:dyDescent="0.2">
      <c r="A138" s="181">
        <f t="shared" si="5"/>
        <v>113</v>
      </c>
      <c r="B138" s="169" t="s">
        <v>94</v>
      </c>
      <c r="C138" s="165" t="s">
        <v>325</v>
      </c>
      <c r="D138" s="164" t="s">
        <v>36</v>
      </c>
      <c r="E138" s="164" t="s">
        <v>36</v>
      </c>
      <c r="F138" s="180">
        <v>2</v>
      </c>
      <c r="G138" s="52" t="s">
        <v>135</v>
      </c>
      <c r="H138" s="167" t="s">
        <v>132</v>
      </c>
      <c r="I138" s="167" t="s">
        <v>132</v>
      </c>
      <c r="J138" s="166">
        <v>11.901</v>
      </c>
      <c r="K138" s="167">
        <v>3</v>
      </c>
      <c r="L138" s="132">
        <v>1000000</v>
      </c>
      <c r="M138" s="137">
        <f t="shared" si="8"/>
        <v>92.682982337935044</v>
      </c>
      <c r="N138" s="166">
        <v>15.835000000000001</v>
      </c>
      <c r="O138" s="167">
        <v>5</v>
      </c>
      <c r="P138" s="167" t="s">
        <v>132</v>
      </c>
      <c r="Q138" s="167" t="s">
        <v>132</v>
      </c>
      <c r="R138" s="167" t="s">
        <v>132</v>
      </c>
      <c r="S138" s="167" t="s">
        <v>132</v>
      </c>
      <c r="T138" s="167" t="s">
        <v>132</v>
      </c>
      <c r="U138" s="167" t="s">
        <v>132</v>
      </c>
      <c r="V138" s="167" t="s">
        <v>132</v>
      </c>
      <c r="W138" s="167" t="s">
        <v>132</v>
      </c>
      <c r="X138" s="170">
        <v>10000000</v>
      </c>
      <c r="Y138" s="167">
        <v>58.479008414448103</v>
      </c>
      <c r="Z138" s="173">
        <v>25</v>
      </c>
      <c r="AA138" s="200">
        <v>0.15</v>
      </c>
      <c r="AB138" s="163" t="s">
        <v>338</v>
      </c>
    </row>
    <row r="139" spans="1:28" x14ac:dyDescent="0.2">
      <c r="A139" s="181">
        <f t="shared" si="5"/>
        <v>114</v>
      </c>
      <c r="B139" s="169" t="s">
        <v>94</v>
      </c>
      <c r="C139" s="165" t="s">
        <v>326</v>
      </c>
      <c r="D139" s="164" t="s">
        <v>36</v>
      </c>
      <c r="E139" s="164" t="s">
        <v>36</v>
      </c>
      <c r="F139" s="180">
        <v>2</v>
      </c>
      <c r="G139" s="52" t="s">
        <v>135</v>
      </c>
      <c r="H139" s="167" t="s">
        <v>132</v>
      </c>
      <c r="I139" s="167" t="s">
        <v>132</v>
      </c>
      <c r="J139" s="166">
        <v>11.763999999999999</v>
      </c>
      <c r="K139" s="167">
        <v>3</v>
      </c>
      <c r="L139" s="132">
        <v>1000000</v>
      </c>
      <c r="M139" s="137">
        <f t="shared" si="8"/>
        <v>83.406519740866386</v>
      </c>
      <c r="N139" s="166">
        <v>15.606</v>
      </c>
      <c r="O139" s="167">
        <v>5</v>
      </c>
      <c r="P139" s="167" t="s">
        <v>132</v>
      </c>
      <c r="Q139" s="167" t="s">
        <v>132</v>
      </c>
      <c r="R139" s="167" t="s">
        <v>132</v>
      </c>
      <c r="S139" s="167" t="s">
        <v>132</v>
      </c>
      <c r="T139" s="167" t="s">
        <v>132</v>
      </c>
      <c r="U139" s="167" t="s">
        <v>132</v>
      </c>
      <c r="V139" s="167" t="s">
        <v>132</v>
      </c>
      <c r="W139" s="167" t="s">
        <v>132</v>
      </c>
      <c r="X139" s="170">
        <v>10000000</v>
      </c>
      <c r="Y139" s="167">
        <v>52.625956208031837</v>
      </c>
      <c r="Z139" s="173">
        <v>25</v>
      </c>
      <c r="AA139" s="200">
        <v>0.2</v>
      </c>
      <c r="AB139" s="163" t="s">
        <v>338</v>
      </c>
    </row>
    <row r="140" spans="1:28" x14ac:dyDescent="0.2">
      <c r="A140" s="181">
        <f t="shared" si="5"/>
        <v>115</v>
      </c>
      <c r="B140" s="169" t="s">
        <v>94</v>
      </c>
      <c r="C140" s="165" t="s">
        <v>327</v>
      </c>
      <c r="D140" s="164" t="s">
        <v>36</v>
      </c>
      <c r="E140" s="164" t="s">
        <v>36</v>
      </c>
      <c r="F140" s="180">
        <v>2</v>
      </c>
      <c r="G140" s="52" t="s">
        <v>135</v>
      </c>
      <c r="H140" s="167" t="s">
        <v>132</v>
      </c>
      <c r="I140" s="167" t="s">
        <v>132</v>
      </c>
      <c r="J140" s="166">
        <v>11.61</v>
      </c>
      <c r="K140" s="167">
        <v>3</v>
      </c>
      <c r="L140" s="132">
        <v>1000000</v>
      </c>
      <c r="M140" s="137">
        <f t="shared" si="8"/>
        <v>74.131024130091816</v>
      </c>
      <c r="N140" s="166">
        <v>15.35</v>
      </c>
      <c r="O140" s="167">
        <v>5</v>
      </c>
      <c r="P140" s="167" t="s">
        <v>132</v>
      </c>
      <c r="Q140" s="167" t="s">
        <v>132</v>
      </c>
      <c r="R140" s="167" t="s">
        <v>132</v>
      </c>
      <c r="S140" s="167" t="s">
        <v>132</v>
      </c>
      <c r="T140" s="167" t="s">
        <v>132</v>
      </c>
      <c r="U140" s="167" t="s">
        <v>132</v>
      </c>
      <c r="V140" s="167" t="s">
        <v>132</v>
      </c>
      <c r="W140" s="167" t="s">
        <v>132</v>
      </c>
      <c r="X140" s="170">
        <v>10000000</v>
      </c>
      <c r="Y140" s="167">
        <v>46.773514128719818</v>
      </c>
      <c r="Z140" s="173">
        <v>25</v>
      </c>
      <c r="AA140" s="200">
        <v>0.2</v>
      </c>
      <c r="AB140" s="163" t="s">
        <v>338</v>
      </c>
    </row>
    <row r="141" spans="1:28" x14ac:dyDescent="0.2">
      <c r="A141" s="181">
        <f t="shared" si="5"/>
        <v>116</v>
      </c>
      <c r="B141" s="169" t="s">
        <v>94</v>
      </c>
      <c r="C141" s="165" t="s">
        <v>328</v>
      </c>
      <c r="D141" s="164" t="s">
        <v>36</v>
      </c>
      <c r="E141" s="164" t="s">
        <v>36</v>
      </c>
      <c r="F141" s="180">
        <v>2</v>
      </c>
      <c r="G141" s="52" t="s">
        <v>135</v>
      </c>
      <c r="H141" s="167" t="s">
        <v>132</v>
      </c>
      <c r="I141" s="167" t="s">
        <v>132</v>
      </c>
      <c r="J141" s="166">
        <v>11.455</v>
      </c>
      <c r="K141" s="167">
        <v>3</v>
      </c>
      <c r="L141" s="132">
        <v>1000000</v>
      </c>
      <c r="M141" s="137">
        <f t="shared" si="8"/>
        <v>65.796076972934131</v>
      </c>
      <c r="N141" s="166">
        <v>15.090999999999999</v>
      </c>
      <c r="O141" s="167">
        <v>5</v>
      </c>
      <c r="P141" s="167" t="s">
        <v>132</v>
      </c>
      <c r="Q141" s="167" t="s">
        <v>132</v>
      </c>
      <c r="R141" s="167" t="s">
        <v>132</v>
      </c>
      <c r="S141" s="167" t="s">
        <v>132</v>
      </c>
      <c r="T141" s="167" t="s">
        <v>132</v>
      </c>
      <c r="U141" s="167" t="s">
        <v>132</v>
      </c>
      <c r="V141" s="167" t="s">
        <v>132</v>
      </c>
      <c r="W141" s="167" t="s">
        <v>132</v>
      </c>
      <c r="X141" s="170">
        <v>10000000</v>
      </c>
      <c r="Y141" s="167">
        <v>41.514518004056875</v>
      </c>
      <c r="Z141" s="173">
        <v>25</v>
      </c>
      <c r="AA141" s="200">
        <v>0.25</v>
      </c>
      <c r="AB141" s="163" t="s">
        <v>338</v>
      </c>
    </row>
    <row r="142" spans="1:28" x14ac:dyDescent="0.2">
      <c r="A142" s="181">
        <f t="shared" si="5"/>
        <v>117</v>
      </c>
      <c r="B142" s="169" t="s">
        <v>94</v>
      </c>
      <c r="C142" s="165" t="s">
        <v>329</v>
      </c>
      <c r="D142" s="164" t="s">
        <v>36</v>
      </c>
      <c r="E142" s="164" t="s">
        <v>36</v>
      </c>
      <c r="F142" s="180">
        <v>2</v>
      </c>
      <c r="G142" s="52" t="s">
        <v>135</v>
      </c>
      <c r="H142" s="167" t="s">
        <v>132</v>
      </c>
      <c r="I142" s="167" t="s">
        <v>132</v>
      </c>
      <c r="J142" s="166">
        <v>11.298999999999999</v>
      </c>
      <c r="K142" s="167">
        <v>3</v>
      </c>
      <c r="L142" s="132">
        <v>1000000</v>
      </c>
      <c r="M142" s="137">
        <f t="shared" si="8"/>
        <v>58.398272461893079</v>
      </c>
      <c r="N142" s="166">
        <v>14.832000000000001</v>
      </c>
      <c r="O142" s="167">
        <v>5</v>
      </c>
      <c r="P142" s="167" t="s">
        <v>132</v>
      </c>
      <c r="Q142" s="167" t="s">
        <v>132</v>
      </c>
      <c r="R142" s="167" t="s">
        <v>132</v>
      </c>
      <c r="S142" s="167" t="s">
        <v>132</v>
      </c>
      <c r="T142" s="167" t="s">
        <v>132</v>
      </c>
      <c r="U142" s="167" t="s">
        <v>132</v>
      </c>
      <c r="V142" s="167" t="s">
        <v>132</v>
      </c>
      <c r="W142" s="167" t="s">
        <v>132</v>
      </c>
      <c r="X142" s="170">
        <v>10000000</v>
      </c>
      <c r="Y142" s="167">
        <v>36.846818914786844</v>
      </c>
      <c r="Z142" s="173">
        <v>25</v>
      </c>
      <c r="AA142" s="200">
        <v>0.25</v>
      </c>
      <c r="AB142" s="163" t="s">
        <v>338</v>
      </c>
    </row>
    <row r="143" spans="1:28" x14ac:dyDescent="0.2">
      <c r="A143" s="181">
        <f t="shared" si="5"/>
        <v>118</v>
      </c>
      <c r="B143" s="169" t="s">
        <v>94</v>
      </c>
      <c r="C143" s="165" t="s">
        <v>330</v>
      </c>
      <c r="D143" s="164" t="s">
        <v>36</v>
      </c>
      <c r="E143" s="164" t="s">
        <v>36</v>
      </c>
      <c r="F143" s="180">
        <v>2</v>
      </c>
      <c r="G143" s="52" t="s">
        <v>135</v>
      </c>
      <c r="H143" s="167" t="s">
        <v>132</v>
      </c>
      <c r="I143" s="167" t="s">
        <v>132</v>
      </c>
      <c r="J143" s="166">
        <v>11.146000000000001</v>
      </c>
      <c r="K143" s="167">
        <v>3</v>
      </c>
      <c r="L143" s="132">
        <v>1000000</v>
      </c>
      <c r="M143" s="137">
        <f t="shared" si="8"/>
        <v>51.903901019708307</v>
      </c>
      <c r="N143" s="166">
        <v>14.576000000000001</v>
      </c>
      <c r="O143" s="167">
        <v>5</v>
      </c>
      <c r="P143" s="167" t="s">
        <v>132</v>
      </c>
      <c r="Q143" s="167" t="s">
        <v>132</v>
      </c>
      <c r="R143" s="167" t="s">
        <v>132</v>
      </c>
      <c r="S143" s="167" t="s">
        <v>132</v>
      </c>
      <c r="T143" s="167" t="s">
        <v>132</v>
      </c>
      <c r="U143" s="167" t="s">
        <v>132</v>
      </c>
      <c r="V143" s="167" t="s">
        <v>132</v>
      </c>
      <c r="W143" s="167" t="s">
        <v>132</v>
      </c>
      <c r="X143" s="170">
        <v>10000000</v>
      </c>
      <c r="Y143" s="167">
        <v>32.749147555557919</v>
      </c>
      <c r="Z143" s="173">
        <v>25</v>
      </c>
      <c r="AA143" s="200">
        <v>0.25</v>
      </c>
      <c r="AB143" s="163" t="s">
        <v>338</v>
      </c>
    </row>
    <row r="144" spans="1:28" x14ac:dyDescent="0.2">
      <c r="A144" s="181">
        <f t="shared" si="5"/>
        <v>119</v>
      </c>
      <c r="B144" s="169" t="s">
        <v>94</v>
      </c>
      <c r="C144" s="165" t="s">
        <v>331</v>
      </c>
      <c r="D144" s="164" t="s">
        <v>36</v>
      </c>
      <c r="E144" s="164" t="s">
        <v>36</v>
      </c>
      <c r="F144" s="180">
        <v>2</v>
      </c>
      <c r="G144" s="52" t="s">
        <v>135</v>
      </c>
      <c r="H144" s="167" t="s">
        <v>132</v>
      </c>
      <c r="I144" s="167" t="s">
        <v>132</v>
      </c>
      <c r="J144" s="166">
        <v>10.997999999999999</v>
      </c>
      <c r="K144" s="167">
        <v>3</v>
      </c>
      <c r="L144" s="132">
        <v>1000000</v>
      </c>
      <c r="M144" s="137">
        <f t="shared" si="8"/>
        <v>46.344691973628855</v>
      </c>
      <c r="N144" s="166">
        <v>14.33</v>
      </c>
      <c r="O144" s="167">
        <v>5</v>
      </c>
      <c r="P144" s="167" t="s">
        <v>132</v>
      </c>
      <c r="Q144" s="167" t="s">
        <v>132</v>
      </c>
      <c r="R144" s="167" t="s">
        <v>132</v>
      </c>
      <c r="S144" s="167" t="s">
        <v>132</v>
      </c>
      <c r="T144" s="167" t="s">
        <v>132</v>
      </c>
      <c r="U144" s="167" t="s">
        <v>132</v>
      </c>
      <c r="V144" s="167" t="s">
        <v>132</v>
      </c>
      <c r="W144" s="167" t="s">
        <v>132</v>
      </c>
      <c r="X144" s="170">
        <v>10000000</v>
      </c>
      <c r="Y144" s="167">
        <v>29.241523778433354</v>
      </c>
      <c r="Z144" s="173">
        <v>25</v>
      </c>
      <c r="AA144" s="200">
        <v>0.25</v>
      </c>
      <c r="AB144" s="163" t="s">
        <v>338</v>
      </c>
    </row>
    <row r="145" spans="1:28" x14ac:dyDescent="0.2">
      <c r="A145" s="181">
        <f t="shared" si="5"/>
        <v>120</v>
      </c>
      <c r="B145" s="169" t="s">
        <v>94</v>
      </c>
      <c r="C145" s="165" t="s">
        <v>332</v>
      </c>
      <c r="D145" s="164" t="s">
        <v>36</v>
      </c>
      <c r="E145" s="164" t="s">
        <v>36</v>
      </c>
      <c r="F145" s="180">
        <v>2</v>
      </c>
      <c r="G145" s="52" t="s">
        <v>135</v>
      </c>
      <c r="H145" s="167" t="s">
        <v>132</v>
      </c>
      <c r="I145" s="167" t="s">
        <v>132</v>
      </c>
      <c r="J145" s="166">
        <v>10.861000000000001</v>
      </c>
      <c r="K145" s="167">
        <v>3</v>
      </c>
      <c r="L145" s="132">
        <v>1000000</v>
      </c>
      <c r="M145" s="137">
        <f t="shared" si="8"/>
        <v>41.706140312672304</v>
      </c>
      <c r="N145" s="166">
        <v>14.101000000000001</v>
      </c>
      <c r="O145" s="167">
        <v>5</v>
      </c>
      <c r="P145" s="167" t="s">
        <v>132</v>
      </c>
      <c r="Q145" s="167" t="s">
        <v>132</v>
      </c>
      <c r="R145" s="167" t="s">
        <v>132</v>
      </c>
      <c r="S145" s="167" t="s">
        <v>132</v>
      </c>
      <c r="T145" s="167" t="s">
        <v>132</v>
      </c>
      <c r="U145" s="167" t="s">
        <v>132</v>
      </c>
      <c r="V145" s="167" t="s">
        <v>132</v>
      </c>
      <c r="W145" s="167" t="s">
        <v>132</v>
      </c>
      <c r="X145" s="170">
        <v>10000000</v>
      </c>
      <c r="Y145" s="167">
        <v>26.314795540202045</v>
      </c>
      <c r="Z145" s="173">
        <v>25</v>
      </c>
      <c r="AA145" s="200">
        <v>0.25</v>
      </c>
      <c r="AB145" s="163" t="s">
        <v>338</v>
      </c>
    </row>
    <row r="146" spans="1:28" x14ac:dyDescent="0.2">
      <c r="A146" s="181">
        <f t="shared" si="5"/>
        <v>121</v>
      </c>
      <c r="B146" s="169" t="s">
        <v>94</v>
      </c>
      <c r="C146" s="165" t="s">
        <v>333</v>
      </c>
      <c r="D146" s="164" t="s">
        <v>36</v>
      </c>
      <c r="E146" s="164" t="s">
        <v>36</v>
      </c>
      <c r="F146" s="180">
        <v>2</v>
      </c>
      <c r="G146" s="52" t="s">
        <v>135</v>
      </c>
      <c r="H146" s="167" t="s">
        <v>132</v>
      </c>
      <c r="I146" s="167" t="s">
        <v>132</v>
      </c>
      <c r="J146" s="166">
        <v>10.707000000000001</v>
      </c>
      <c r="K146" s="167">
        <v>3</v>
      </c>
      <c r="L146" s="132">
        <v>1000000</v>
      </c>
      <c r="M146" s="137">
        <f t="shared" si="8"/>
        <v>37.06807217825763</v>
      </c>
      <c r="N146" s="166">
        <v>13.845000000000001</v>
      </c>
      <c r="O146" s="167">
        <v>5</v>
      </c>
      <c r="P146" s="167" t="s">
        <v>132</v>
      </c>
      <c r="Q146" s="167" t="s">
        <v>132</v>
      </c>
      <c r="R146" s="167" t="s">
        <v>132</v>
      </c>
      <c r="S146" s="167" t="s">
        <v>132</v>
      </c>
      <c r="T146" s="167" t="s">
        <v>132</v>
      </c>
      <c r="U146" s="167" t="s">
        <v>132</v>
      </c>
      <c r="V146" s="167" t="s">
        <v>132</v>
      </c>
      <c r="W146" s="167" t="s">
        <v>132</v>
      </c>
      <c r="X146" s="170">
        <v>10000000</v>
      </c>
      <c r="Y146" s="167">
        <v>23.38837238659357</v>
      </c>
      <c r="Z146" s="173">
        <v>25</v>
      </c>
      <c r="AA146" s="200">
        <v>0.25</v>
      </c>
      <c r="AB146" s="163" t="s">
        <v>338</v>
      </c>
    </row>
    <row r="147" spans="1:28" x14ac:dyDescent="0.2">
      <c r="A147" s="181">
        <f t="shared" si="5"/>
        <v>122</v>
      </c>
      <c r="B147" s="169" t="s">
        <v>94</v>
      </c>
      <c r="C147" s="165" t="s">
        <v>334</v>
      </c>
      <c r="D147" s="164" t="s">
        <v>36</v>
      </c>
      <c r="E147" s="164" t="s">
        <v>36</v>
      </c>
      <c r="F147" s="180">
        <v>2</v>
      </c>
      <c r="G147" s="52" t="s">
        <v>135</v>
      </c>
      <c r="H147" s="167" t="s">
        <v>132</v>
      </c>
      <c r="I147" s="167" t="s">
        <v>132</v>
      </c>
      <c r="J147" s="166">
        <v>10.57</v>
      </c>
      <c r="K147" s="167">
        <v>3</v>
      </c>
      <c r="L147" s="132">
        <v>1000000</v>
      </c>
      <c r="M147" s="137">
        <f t="shared" si="8"/>
        <v>33.373365130514919</v>
      </c>
      <c r="N147" s="166">
        <v>13.617000000000001</v>
      </c>
      <c r="O147" s="167">
        <v>5</v>
      </c>
      <c r="P147" s="167" t="s">
        <v>132</v>
      </c>
      <c r="Q147" s="167" t="s">
        <v>132</v>
      </c>
      <c r="R147" s="167" t="s">
        <v>132</v>
      </c>
      <c r="S147" s="167" t="s">
        <v>132</v>
      </c>
      <c r="T147" s="167" t="s">
        <v>132</v>
      </c>
      <c r="U147" s="167" t="s">
        <v>132</v>
      </c>
      <c r="V147" s="167" t="s">
        <v>132</v>
      </c>
      <c r="W147" s="167" t="s">
        <v>132</v>
      </c>
      <c r="X147" s="170">
        <v>10000000</v>
      </c>
      <c r="Y147" s="167">
        <v>21.057169839117545</v>
      </c>
      <c r="Z147" s="173">
        <v>25</v>
      </c>
      <c r="AA147" s="200">
        <v>0.25</v>
      </c>
      <c r="AB147" s="163" t="s">
        <v>338</v>
      </c>
    </row>
    <row r="148" spans="1:28" x14ac:dyDescent="0.2">
      <c r="A148" s="181">
        <f t="shared" si="5"/>
        <v>123</v>
      </c>
      <c r="B148" s="169" t="s">
        <v>94</v>
      </c>
      <c r="C148" s="165" t="s">
        <v>335</v>
      </c>
      <c r="D148" s="164" t="s">
        <v>36</v>
      </c>
      <c r="E148" s="164" t="s">
        <v>36</v>
      </c>
      <c r="F148" s="180">
        <v>2</v>
      </c>
      <c r="G148" s="52" t="s">
        <v>135</v>
      </c>
      <c r="H148" s="167" t="s">
        <v>132</v>
      </c>
      <c r="I148" s="167" t="s">
        <v>132</v>
      </c>
      <c r="J148" s="166">
        <v>11.763999999999999</v>
      </c>
      <c r="K148" s="167">
        <v>3</v>
      </c>
      <c r="L148" s="132">
        <v>1000000</v>
      </c>
      <c r="M148" s="137">
        <f t="shared" si="8"/>
        <v>83.406519740866386</v>
      </c>
      <c r="N148" s="166">
        <v>15.606</v>
      </c>
      <c r="O148" s="167">
        <v>5</v>
      </c>
      <c r="P148" s="167" t="s">
        <v>132</v>
      </c>
      <c r="Q148" s="167" t="s">
        <v>132</v>
      </c>
      <c r="R148" s="167" t="s">
        <v>132</v>
      </c>
      <c r="S148" s="167" t="s">
        <v>132</v>
      </c>
      <c r="T148" s="167" t="s">
        <v>132</v>
      </c>
      <c r="U148" s="167" t="s">
        <v>132</v>
      </c>
      <c r="V148" s="167" t="s">
        <v>132</v>
      </c>
      <c r="W148" s="167" t="s">
        <v>132</v>
      </c>
      <c r="X148" s="170">
        <v>10000000</v>
      </c>
      <c r="Y148" s="167">
        <v>52.625956208031837</v>
      </c>
      <c r="Z148" s="173">
        <v>25</v>
      </c>
      <c r="AA148" s="200">
        <v>0.25</v>
      </c>
      <c r="AB148" s="163" t="s">
        <v>59</v>
      </c>
    </row>
    <row r="149" spans="1:28" x14ac:dyDescent="0.2">
      <c r="A149" s="181">
        <f t="shared" si="5"/>
        <v>124</v>
      </c>
      <c r="B149" s="169" t="s">
        <v>375</v>
      </c>
      <c r="C149" s="165" t="s">
        <v>376</v>
      </c>
      <c r="D149" s="164" t="s">
        <v>57</v>
      </c>
      <c r="E149" s="164" t="str">
        <f>D149</f>
        <v>[10]</v>
      </c>
      <c r="F149" s="180">
        <v>3</v>
      </c>
      <c r="G149" s="52" t="s">
        <v>377</v>
      </c>
      <c r="H149" s="167" t="s">
        <v>132</v>
      </c>
      <c r="I149" s="167" t="s">
        <v>132</v>
      </c>
      <c r="J149" s="166">
        <v>12.544688022302678</v>
      </c>
      <c r="K149" s="167">
        <v>3.68</v>
      </c>
      <c r="L149" s="129">
        <f>10^J149*M149^-K149</f>
        <v>5010104111.3690357</v>
      </c>
      <c r="M149" s="137">
        <f>Q149</f>
        <v>5.93</v>
      </c>
      <c r="N149" s="197">
        <f>R149</f>
        <v>14.711807229041192</v>
      </c>
      <c r="O149" s="167">
        <v>0</v>
      </c>
      <c r="P149" s="129">
        <f>10^R149*Q149^(-S149)</f>
        <v>70231794008.006073</v>
      </c>
      <c r="Q149" s="167">
        <v>5.93</v>
      </c>
      <c r="R149" s="166">
        <v>14.711807229041192</v>
      </c>
      <c r="S149" s="167">
        <v>5</v>
      </c>
      <c r="T149" s="167" t="s">
        <v>132</v>
      </c>
      <c r="U149" s="167" t="s">
        <v>132</v>
      </c>
      <c r="V149" s="167" t="s">
        <v>132</v>
      </c>
      <c r="W149" s="167" t="s">
        <v>132</v>
      </c>
      <c r="X149" s="131" t="s">
        <v>132</v>
      </c>
      <c r="Y149" s="167">
        <v>0</v>
      </c>
      <c r="Z149" s="52">
        <v>25</v>
      </c>
      <c r="AA149" s="52">
        <v>0.15</v>
      </c>
      <c r="AB149" s="203" t="s">
        <v>62</v>
      </c>
    </row>
    <row r="150" spans="1:28" x14ac:dyDescent="0.2">
      <c r="A150" s="181">
        <f t="shared" si="5"/>
        <v>125</v>
      </c>
      <c r="B150" s="202" t="s">
        <v>176</v>
      </c>
      <c r="C150" s="165" t="s">
        <v>60</v>
      </c>
      <c r="D150" s="164"/>
      <c r="E150" s="164"/>
      <c r="F150" s="180"/>
      <c r="G150" s="139"/>
      <c r="H150" s="139"/>
      <c r="I150" s="139"/>
      <c r="J150" s="139"/>
      <c r="K150" s="139"/>
      <c r="L150" s="139"/>
      <c r="M150" s="139"/>
      <c r="N150" s="139"/>
      <c r="O150" s="139"/>
      <c r="P150" s="139"/>
      <c r="Q150" s="139"/>
      <c r="R150" s="139"/>
      <c r="S150" s="139"/>
      <c r="T150" s="139"/>
      <c r="U150" s="139"/>
      <c r="V150" s="139"/>
      <c r="W150" s="139"/>
      <c r="X150" s="170"/>
      <c r="Y150" s="139"/>
      <c r="Z150" s="139"/>
      <c r="AA150" s="139"/>
      <c r="AB150" s="203" t="s">
        <v>58</v>
      </c>
    </row>
    <row r="151" spans="1:28" x14ac:dyDescent="0.2">
      <c r="A151" s="181">
        <f t="shared" si="5"/>
        <v>126</v>
      </c>
      <c r="B151" s="202" t="s">
        <v>176</v>
      </c>
      <c r="C151" s="165" t="s">
        <v>61</v>
      </c>
      <c r="D151" s="164"/>
      <c r="E151" s="164"/>
      <c r="F151" s="180"/>
      <c r="G151" s="139"/>
      <c r="H151" s="139"/>
      <c r="I151" s="139"/>
      <c r="J151" s="139"/>
      <c r="K151" s="139"/>
      <c r="L151" s="139"/>
      <c r="M151" s="139"/>
      <c r="N151" s="139"/>
      <c r="O151" s="139"/>
      <c r="P151" s="139"/>
      <c r="Q151" s="139"/>
      <c r="R151" s="139"/>
      <c r="S151" s="139"/>
      <c r="T151" s="139"/>
      <c r="U151" s="139"/>
      <c r="V151" s="139"/>
      <c r="W151" s="139"/>
      <c r="X151" s="170"/>
      <c r="Y151" s="139"/>
      <c r="Z151" s="139"/>
      <c r="AA151" s="139"/>
      <c r="AB151" s="203" t="s">
        <v>58</v>
      </c>
    </row>
    <row r="159" spans="1:28" x14ac:dyDescent="0.2">
      <c r="B159" s="291"/>
      <c r="C159" s="292"/>
      <c r="D159" s="291"/>
      <c r="E159" s="51"/>
      <c r="F159" s="293"/>
      <c r="G159" s="293"/>
      <c r="H159" s="293"/>
      <c r="I159" s="293"/>
      <c r="J159" s="294"/>
      <c r="K159" s="159"/>
      <c r="L159" s="295"/>
      <c r="M159" s="159"/>
      <c r="N159" s="294"/>
      <c r="O159" s="159"/>
      <c r="P159" s="293"/>
    </row>
    <row r="160" spans="1:28" x14ac:dyDescent="0.2">
      <c r="B160" s="293"/>
      <c r="C160" s="296"/>
      <c r="D160" s="293"/>
      <c r="E160" s="51"/>
      <c r="F160" s="293"/>
      <c r="G160" s="293"/>
      <c r="H160" s="293"/>
      <c r="I160" s="293"/>
      <c r="J160" s="294"/>
      <c r="K160" s="159"/>
      <c r="L160" s="295"/>
      <c r="M160" s="159"/>
      <c r="N160" s="294"/>
      <c r="O160" s="159"/>
      <c r="P160" s="293"/>
    </row>
    <row r="161" spans="2:16" x14ac:dyDescent="0.2">
      <c r="B161" s="293"/>
      <c r="C161" s="296"/>
      <c r="D161" s="293"/>
      <c r="E161" s="51"/>
      <c r="F161" s="293"/>
      <c r="G161" s="293"/>
      <c r="H161" s="293"/>
      <c r="I161" s="293"/>
      <c r="J161" s="294"/>
      <c r="K161" s="159"/>
      <c r="L161" s="295"/>
      <c r="M161" s="159"/>
      <c r="N161" s="294"/>
      <c r="O161" s="159"/>
      <c r="P161" s="293"/>
    </row>
    <row r="162" spans="2:16" x14ac:dyDescent="0.2">
      <c r="B162" s="293"/>
      <c r="C162" s="296"/>
      <c r="D162" s="293"/>
      <c r="E162" s="51"/>
      <c r="F162" s="293"/>
      <c r="G162" s="293"/>
      <c r="H162" s="293"/>
      <c r="I162" s="293"/>
      <c r="J162" s="294"/>
      <c r="K162" s="159"/>
      <c r="L162" s="295"/>
      <c r="M162" s="159"/>
      <c r="N162" s="294"/>
      <c r="O162" s="159"/>
      <c r="P162" s="293"/>
    </row>
    <row r="163" spans="2:16" x14ac:dyDescent="0.2">
      <c r="B163" s="293"/>
      <c r="C163" s="296"/>
      <c r="D163" s="293"/>
      <c r="E163" s="51"/>
      <c r="F163" s="293"/>
      <c r="G163" s="293"/>
      <c r="H163" s="293"/>
      <c r="I163" s="293"/>
      <c r="J163" s="294"/>
      <c r="K163" s="159"/>
      <c r="L163" s="295"/>
      <c r="M163" s="159"/>
      <c r="N163" s="294"/>
      <c r="O163" s="159"/>
      <c r="P163" s="293"/>
    </row>
    <row r="164" spans="2:16" x14ac:dyDescent="0.2">
      <c r="B164" s="293"/>
      <c r="C164" s="296"/>
      <c r="D164" s="293"/>
      <c r="E164" s="51"/>
      <c r="F164" s="293"/>
      <c r="G164" s="293"/>
      <c r="H164" s="293"/>
      <c r="I164" s="293"/>
      <c r="J164" s="294"/>
      <c r="K164" s="159"/>
      <c r="L164" s="295"/>
      <c r="M164" s="159"/>
      <c r="N164" s="294"/>
      <c r="O164" s="159"/>
      <c r="P164" s="293"/>
    </row>
    <row r="165" spans="2:16" x14ac:dyDescent="0.2">
      <c r="B165" s="293"/>
      <c r="C165" s="296"/>
      <c r="D165" s="293"/>
      <c r="E165" s="51"/>
      <c r="F165" s="293"/>
      <c r="G165" s="293"/>
      <c r="H165" s="293"/>
      <c r="I165" s="293"/>
      <c r="J165" s="294"/>
      <c r="K165" s="159"/>
      <c r="L165" s="295"/>
      <c r="M165" s="159"/>
      <c r="N165" s="294"/>
      <c r="O165" s="159"/>
      <c r="P165" s="293"/>
    </row>
    <row r="166" spans="2:16" x14ac:dyDescent="0.2">
      <c r="B166" s="293"/>
      <c r="C166" s="296"/>
      <c r="D166" s="293"/>
      <c r="E166" s="51"/>
      <c r="F166" s="293"/>
      <c r="G166" s="293"/>
      <c r="H166" s="293"/>
      <c r="I166" s="293"/>
      <c r="J166" s="294"/>
      <c r="K166" s="159"/>
      <c r="L166" s="295"/>
      <c r="M166" s="159"/>
      <c r="N166" s="294"/>
      <c r="O166" s="159"/>
      <c r="P166" s="293"/>
    </row>
    <row r="167" spans="2:16" x14ac:dyDescent="0.2">
      <c r="B167" s="293"/>
      <c r="C167" s="296"/>
      <c r="D167" s="293"/>
      <c r="E167" s="51"/>
      <c r="F167" s="293"/>
      <c r="G167" s="293"/>
      <c r="H167" s="293"/>
      <c r="I167" s="293"/>
      <c r="J167" s="294"/>
      <c r="K167" s="159"/>
      <c r="L167" s="295"/>
      <c r="M167" s="159"/>
      <c r="N167" s="294"/>
      <c r="O167" s="159"/>
      <c r="P167" s="293"/>
    </row>
    <row r="168" spans="2:16" x14ac:dyDescent="0.2">
      <c r="B168" s="293"/>
      <c r="C168" s="296"/>
      <c r="D168" s="293"/>
      <c r="E168" s="51"/>
      <c r="F168" s="293"/>
      <c r="G168" s="293"/>
      <c r="H168" s="293"/>
      <c r="I168" s="293"/>
      <c r="J168" s="294"/>
      <c r="K168" s="159"/>
      <c r="L168" s="295"/>
      <c r="M168" s="159"/>
      <c r="N168" s="294"/>
      <c r="O168" s="159"/>
      <c r="P168" s="293"/>
    </row>
    <row r="169" spans="2:16" x14ac:dyDescent="0.2">
      <c r="B169" s="293"/>
      <c r="C169" s="296"/>
      <c r="D169" s="293"/>
      <c r="E169" s="51"/>
      <c r="F169" s="293"/>
      <c r="G169" s="293"/>
      <c r="H169" s="293"/>
      <c r="I169" s="293"/>
      <c r="J169" s="294"/>
      <c r="K169" s="159"/>
      <c r="L169" s="295"/>
      <c r="M169" s="159"/>
      <c r="N169" s="294"/>
      <c r="O169" s="159"/>
      <c r="P169" s="293"/>
    </row>
    <row r="170" spans="2:16" x14ac:dyDescent="0.2">
      <c r="B170" s="293"/>
      <c r="C170" s="296"/>
      <c r="D170" s="293"/>
      <c r="E170" s="51"/>
      <c r="F170" s="293"/>
      <c r="G170" s="293"/>
      <c r="H170" s="293"/>
      <c r="I170" s="293"/>
      <c r="J170" s="294"/>
      <c r="K170" s="159"/>
      <c r="L170" s="295"/>
      <c r="M170" s="159"/>
      <c r="N170" s="294"/>
      <c r="O170" s="159"/>
      <c r="P170" s="293"/>
    </row>
    <row r="171" spans="2:16" x14ac:dyDescent="0.2">
      <c r="B171" s="293"/>
      <c r="C171" s="296"/>
      <c r="D171" s="293"/>
      <c r="E171" s="51"/>
      <c r="F171" s="293"/>
      <c r="G171" s="293"/>
      <c r="H171" s="293"/>
      <c r="I171" s="293"/>
      <c r="J171" s="294"/>
      <c r="K171" s="159"/>
      <c r="L171" s="295"/>
      <c r="M171" s="159"/>
      <c r="N171" s="294"/>
      <c r="O171" s="159"/>
      <c r="P171" s="293"/>
    </row>
    <row r="172" spans="2:16" x14ac:dyDescent="0.2">
      <c r="B172" s="293"/>
      <c r="C172" s="296"/>
      <c r="D172" s="293"/>
      <c r="E172" s="51"/>
      <c r="F172" s="293"/>
      <c r="G172" s="293"/>
      <c r="H172" s="293"/>
      <c r="I172" s="293"/>
      <c r="J172" s="294"/>
      <c r="K172" s="159"/>
      <c r="L172" s="295"/>
      <c r="M172" s="159"/>
      <c r="N172" s="294"/>
      <c r="O172" s="159"/>
      <c r="P172" s="293"/>
    </row>
    <row r="173" spans="2:16" x14ac:dyDescent="0.2">
      <c r="B173" s="293"/>
      <c r="C173" s="296"/>
      <c r="D173" s="293"/>
      <c r="E173" s="51"/>
      <c r="F173" s="293"/>
      <c r="G173" s="293"/>
      <c r="H173" s="293"/>
      <c r="I173" s="293"/>
      <c r="J173" s="294"/>
      <c r="K173" s="159"/>
      <c r="L173" s="295"/>
      <c r="M173" s="159"/>
      <c r="N173" s="294"/>
      <c r="O173" s="159"/>
      <c r="P173" s="293"/>
    </row>
    <row r="174" spans="2:16" x14ac:dyDescent="0.2">
      <c r="B174" s="293"/>
      <c r="C174" s="293"/>
      <c r="D174" s="293"/>
      <c r="E174" s="293"/>
      <c r="F174" s="293"/>
      <c r="G174" s="293"/>
      <c r="H174" s="293"/>
      <c r="I174" s="293"/>
      <c r="J174" s="293"/>
      <c r="K174" s="293"/>
      <c r="L174" s="293"/>
      <c r="M174" s="293"/>
      <c r="N174" s="293"/>
      <c r="O174" s="293"/>
      <c r="P174" s="293"/>
    </row>
    <row r="175" spans="2:16" x14ac:dyDescent="0.2">
      <c r="B175" s="293"/>
      <c r="C175" s="293"/>
      <c r="D175" s="293"/>
      <c r="E175" s="293"/>
      <c r="F175" s="293"/>
      <c r="G175" s="293"/>
      <c r="H175" s="293"/>
      <c r="I175" s="293"/>
      <c r="J175" s="293"/>
      <c r="K175" s="293"/>
      <c r="L175" s="293"/>
      <c r="M175" s="293"/>
      <c r="N175" s="293"/>
      <c r="O175" s="293"/>
      <c r="P175" s="293"/>
    </row>
  </sheetData>
  <mergeCells count="16">
    <mergeCell ref="B7:R7"/>
    <mergeCell ref="B8:R8"/>
    <mergeCell ref="B9:R9"/>
    <mergeCell ref="B3:R3"/>
    <mergeCell ref="B4:R4"/>
    <mergeCell ref="B5:R5"/>
    <mergeCell ref="B6:R6"/>
    <mergeCell ref="V24:Y24"/>
    <mergeCell ref="B10:R10"/>
    <mergeCell ref="N24:Q24"/>
    <mergeCell ref="R24:U24"/>
    <mergeCell ref="J24:M24"/>
    <mergeCell ref="B13:R13"/>
    <mergeCell ref="B12:R12"/>
    <mergeCell ref="B11:R11"/>
    <mergeCell ref="B14:R14"/>
  </mergeCells>
  <phoneticPr fontId="4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0"/>
    <pageSetUpPr fitToPage="1"/>
  </sheetPr>
  <dimension ref="A1:AW357"/>
  <sheetViews>
    <sheetView zoomScale="70" zoomScaleNormal="70" workbookViewId="0"/>
  </sheetViews>
  <sheetFormatPr defaultRowHeight="12.75" x14ac:dyDescent="0.2"/>
  <cols>
    <col min="1" max="1" width="10.42578125" style="2" customWidth="1"/>
    <col min="2" max="2" width="13.85546875" style="2" customWidth="1"/>
    <col min="3" max="3" width="35.42578125" style="2" bestFit="1" customWidth="1"/>
    <col min="4" max="4" width="12.42578125" style="8" bestFit="1" customWidth="1"/>
    <col min="5" max="5" width="10.85546875" style="8" customWidth="1"/>
    <col min="6" max="6" width="13.140625" style="2" customWidth="1"/>
    <col min="7" max="7" width="14.140625" style="2" customWidth="1"/>
    <col min="8" max="8" width="9.28515625" style="2" bestFit="1" customWidth="1"/>
    <col min="9" max="9" width="9.140625" style="2"/>
    <col min="10" max="10" width="13.140625" style="2" customWidth="1"/>
    <col min="11" max="11" width="14.140625" style="2" customWidth="1"/>
    <col min="12" max="12" width="9.28515625" style="2" bestFit="1" customWidth="1"/>
    <col min="13" max="13" width="9.140625" style="2"/>
    <col min="14" max="14" width="13.140625" style="2" customWidth="1"/>
    <col min="15" max="15" width="14.140625" style="2" customWidth="1"/>
    <col min="16" max="16" width="9.28515625" style="2" bestFit="1" customWidth="1"/>
    <col min="17" max="17" width="9.140625" style="2"/>
    <col min="18" max="18" width="13.140625" style="2" customWidth="1"/>
    <col min="19" max="19" width="14.140625" style="2" customWidth="1"/>
    <col min="20" max="20" width="11.140625" style="2" customWidth="1"/>
    <col min="21" max="21" width="9.140625" style="2"/>
    <col min="22" max="22" width="15.85546875" style="2" customWidth="1"/>
    <col min="23" max="23" width="12.85546875" style="2" customWidth="1"/>
    <col min="24" max="24" width="5.42578125" style="257" customWidth="1"/>
    <col min="25" max="26" width="13.85546875" style="2" customWidth="1"/>
    <col min="27" max="36" width="10.7109375" style="2" customWidth="1"/>
    <col min="37" max="16384" width="9.140625" style="2"/>
  </cols>
  <sheetData>
    <row r="1" spans="1:49" ht="15" x14ac:dyDescent="0.2">
      <c r="A1" s="7" t="s">
        <v>204</v>
      </c>
      <c r="B1" s="3"/>
      <c r="C1" s="11"/>
      <c r="D1" s="205"/>
      <c r="E1" s="205"/>
      <c r="F1" s="11"/>
      <c r="G1" s="3"/>
      <c r="H1" s="3"/>
      <c r="I1" s="3"/>
      <c r="J1" s="3"/>
      <c r="K1" s="3"/>
      <c r="L1" s="3"/>
      <c r="M1" s="3"/>
      <c r="N1" s="3"/>
      <c r="O1" s="6"/>
      <c r="P1" s="3"/>
      <c r="Q1" s="3"/>
      <c r="R1" s="11"/>
      <c r="S1" s="11"/>
      <c r="T1" s="11"/>
      <c r="U1" s="11"/>
      <c r="V1" s="11"/>
      <c r="W1" s="11"/>
      <c r="X1" s="248"/>
      <c r="Y1" s="12"/>
      <c r="Z1" s="12"/>
      <c r="AC1" s="8"/>
      <c r="AD1" s="8"/>
      <c r="AE1" s="8"/>
      <c r="AF1" s="8"/>
      <c r="AG1" s="12"/>
      <c r="AH1" s="12"/>
      <c r="AI1" s="12"/>
      <c r="AJ1" s="12"/>
    </row>
    <row r="2" spans="1:49" ht="15" x14ac:dyDescent="0.2">
      <c r="A2" s="394" t="s">
        <v>212</v>
      </c>
      <c r="B2" s="395"/>
      <c r="C2" s="395"/>
      <c r="D2" s="395"/>
      <c r="E2" s="395"/>
      <c r="F2" s="394" t="s">
        <v>211</v>
      </c>
      <c r="G2" s="396"/>
      <c r="H2" s="396"/>
      <c r="I2" s="396"/>
      <c r="J2" s="396"/>
      <c r="K2" s="396"/>
      <c r="L2" s="396"/>
      <c r="M2" s="396"/>
      <c r="N2" s="396"/>
      <c r="O2" s="396"/>
      <c r="P2" s="396"/>
      <c r="Q2" s="396"/>
      <c r="R2" s="396"/>
      <c r="S2" s="396"/>
      <c r="T2" s="396"/>
      <c r="U2" s="396"/>
      <c r="V2" s="396"/>
      <c r="W2" s="396"/>
      <c r="X2" s="249"/>
      <c r="Y2" s="384" t="s">
        <v>255</v>
      </c>
      <c r="Z2" s="384"/>
      <c r="AA2" s="384"/>
      <c r="AB2" s="384"/>
      <c r="AC2" s="384"/>
      <c r="AD2" s="384"/>
      <c r="AE2" s="384"/>
      <c r="AF2" s="384"/>
      <c r="AG2" s="384"/>
      <c r="AH2" s="384"/>
      <c r="AI2" s="385"/>
      <c r="AJ2" s="385"/>
      <c r="AL2" s="384" t="s">
        <v>280</v>
      </c>
      <c r="AM2" s="384"/>
      <c r="AN2" s="384"/>
      <c r="AO2" s="384"/>
      <c r="AP2" s="384"/>
      <c r="AQ2" s="384"/>
      <c r="AR2" s="384"/>
      <c r="AS2" s="384"/>
      <c r="AT2" s="384"/>
      <c r="AU2" s="384"/>
      <c r="AV2" s="385"/>
      <c r="AW2" s="385"/>
    </row>
    <row r="3" spans="1:49" ht="15" x14ac:dyDescent="0.2">
      <c r="A3" s="210"/>
      <c r="B3" s="211"/>
      <c r="C3" s="211"/>
      <c r="D3" s="211"/>
      <c r="E3" s="215"/>
      <c r="F3" s="397" t="s">
        <v>213</v>
      </c>
      <c r="G3" s="398"/>
      <c r="H3" s="398"/>
      <c r="I3" s="398"/>
      <c r="J3" s="386" t="s">
        <v>214</v>
      </c>
      <c r="K3" s="387"/>
      <c r="L3" s="387"/>
      <c r="M3" s="387"/>
      <c r="N3" s="388" t="s">
        <v>215</v>
      </c>
      <c r="O3" s="389"/>
      <c r="P3" s="389"/>
      <c r="Q3" s="389"/>
      <c r="R3" s="390" t="s">
        <v>216</v>
      </c>
      <c r="S3" s="391"/>
      <c r="T3" s="391"/>
      <c r="U3" s="391"/>
      <c r="V3" s="399" t="s">
        <v>228</v>
      </c>
      <c r="W3" s="399"/>
      <c r="X3" s="250"/>
      <c r="Y3" s="382" t="s">
        <v>252</v>
      </c>
      <c r="Z3" s="383"/>
      <c r="AA3" s="392" t="s">
        <v>238</v>
      </c>
      <c r="AB3" s="393"/>
      <c r="AC3" s="386" t="s">
        <v>239</v>
      </c>
      <c r="AD3" s="387"/>
      <c r="AE3" s="388" t="s">
        <v>240</v>
      </c>
      <c r="AF3" s="389"/>
      <c r="AG3" s="390" t="s">
        <v>241</v>
      </c>
      <c r="AH3" s="391"/>
      <c r="AI3" s="382" t="s">
        <v>237</v>
      </c>
      <c r="AJ3" s="383"/>
    </row>
    <row r="4" spans="1:49" s="214" customFormat="1" ht="43.5" customHeight="1" x14ac:dyDescent="0.2">
      <c r="A4" s="196" t="str">
        <f>'Raw Data'!A25</f>
        <v>Lookup Index</v>
      </c>
      <c r="B4" s="196" t="str">
        <f>'Raw Data'!B25</f>
        <v>Check Flag Status</v>
      </c>
      <c r="C4" s="212" t="s">
        <v>6</v>
      </c>
      <c r="D4" s="213" t="s">
        <v>56</v>
      </c>
      <c r="E4" s="182" t="str">
        <f>'Raw Data'!F25</f>
        <v># of Slopes</v>
      </c>
      <c r="F4" s="222" t="s">
        <v>217</v>
      </c>
      <c r="G4" s="222" t="s">
        <v>133</v>
      </c>
      <c r="H4" s="223" t="s">
        <v>206</v>
      </c>
      <c r="I4" s="223" t="s">
        <v>207</v>
      </c>
      <c r="J4" s="224" t="s">
        <v>218</v>
      </c>
      <c r="K4" s="224" t="s">
        <v>134</v>
      </c>
      <c r="L4" s="225" t="s">
        <v>208</v>
      </c>
      <c r="M4" s="225" t="s">
        <v>209</v>
      </c>
      <c r="N4" s="226" t="s">
        <v>220</v>
      </c>
      <c r="O4" s="226" t="s">
        <v>173</v>
      </c>
      <c r="P4" s="227" t="s">
        <v>210</v>
      </c>
      <c r="Q4" s="227" t="s">
        <v>172</v>
      </c>
      <c r="R4" s="228" t="s">
        <v>221</v>
      </c>
      <c r="S4" s="228" t="s">
        <v>174</v>
      </c>
      <c r="T4" s="229" t="s">
        <v>82</v>
      </c>
      <c r="U4" s="229" t="s">
        <v>219</v>
      </c>
      <c r="V4" s="191" t="s">
        <v>44</v>
      </c>
      <c r="W4" s="191" t="s">
        <v>45</v>
      </c>
      <c r="X4" s="251"/>
      <c r="Y4" s="232" t="s">
        <v>253</v>
      </c>
      <c r="Z4" s="232" t="s">
        <v>254</v>
      </c>
      <c r="AA4" s="222" t="s">
        <v>229</v>
      </c>
      <c r="AB4" s="222" t="s">
        <v>230</v>
      </c>
      <c r="AC4" s="224" t="s">
        <v>233</v>
      </c>
      <c r="AD4" s="224" t="s">
        <v>234</v>
      </c>
      <c r="AE4" s="226" t="s">
        <v>235</v>
      </c>
      <c r="AF4" s="226" t="s">
        <v>236</v>
      </c>
      <c r="AG4" s="228" t="s">
        <v>167</v>
      </c>
      <c r="AH4" s="228" t="s">
        <v>242</v>
      </c>
      <c r="AI4" s="232" t="s">
        <v>231</v>
      </c>
      <c r="AJ4" s="232" t="s">
        <v>232</v>
      </c>
      <c r="AL4" s="232" t="s">
        <v>266</v>
      </c>
      <c r="AM4" s="232" t="s">
        <v>267</v>
      </c>
      <c r="AN4" s="232" t="s">
        <v>266</v>
      </c>
      <c r="AO4" s="232" t="s">
        <v>268</v>
      </c>
      <c r="AP4" s="232" t="s">
        <v>266</v>
      </c>
      <c r="AQ4" s="232" t="s">
        <v>269</v>
      </c>
      <c r="AR4" s="232" t="s">
        <v>266</v>
      </c>
      <c r="AS4" s="232" t="s">
        <v>270</v>
      </c>
      <c r="AT4" s="232" t="s">
        <v>266</v>
      </c>
      <c r="AU4" s="232" t="s">
        <v>271</v>
      </c>
      <c r="AV4" s="232" t="s">
        <v>266</v>
      </c>
      <c r="AW4" s="232" t="s">
        <v>272</v>
      </c>
    </row>
    <row r="5" spans="1:49" x14ac:dyDescent="0.2">
      <c r="A5" s="204">
        <f>'Raw Data'!A26</f>
        <v>1</v>
      </c>
      <c r="B5" s="204" t="str">
        <f>'Raw Data'!B26</f>
        <v>verified</v>
      </c>
      <c r="C5" s="176" t="str">
        <f>'Raw Data'!C26 &amp;" "&amp;'Raw Data'!G26</f>
        <v>DNV'05/'08/10/11 B1 Seawater CP</v>
      </c>
      <c r="D5" s="206" t="str">
        <f>'Raw Data'!E26</f>
        <v>[12]</v>
      </c>
      <c r="E5" s="206">
        <f>'Raw Data'!F26</f>
        <v>2</v>
      </c>
      <c r="F5" s="17">
        <f>10^'Raw Data'!J26</f>
        <v>826037949577179.5</v>
      </c>
      <c r="G5" s="130">
        <f>'Raw Data'!K26</f>
        <v>4</v>
      </c>
      <c r="H5" s="162">
        <f>IF($E5&gt;1,'Raw Data'!L26,NA())</f>
        <v>1000000</v>
      </c>
      <c r="I5" s="137">
        <f>IF($E5&gt;1,'Raw Data'!M26,NA())</f>
        <v>169.51182515314019</v>
      </c>
      <c r="J5" s="17">
        <f>IF($E5&gt;1,10^'Raw Data'!N26,NA())</f>
        <v>1.3995873225726235E+17</v>
      </c>
      <c r="K5" s="130">
        <f>IF($E5&gt;1,'Raw Data'!O26,NA())</f>
        <v>5</v>
      </c>
      <c r="L5" s="162" t="e">
        <f>IF($E5&gt;2,'Raw Data'!P26,NA())</f>
        <v>#N/A</v>
      </c>
      <c r="M5" s="137" t="e">
        <f>IF($E5&gt;2,'Raw Data'!Q26,NA())</f>
        <v>#N/A</v>
      </c>
      <c r="N5" s="17" t="e">
        <f>IF($E5&gt;2,10^'Raw Data'!R26,NA())</f>
        <v>#N/A</v>
      </c>
      <c r="O5" s="130" t="e">
        <f>IF($E5&gt;2,'Raw Data'!S26,NA())</f>
        <v>#N/A</v>
      </c>
      <c r="P5" s="162" t="e">
        <f>IF($E5&gt;3,'Raw Data'!T26,NA())</f>
        <v>#N/A</v>
      </c>
      <c r="Q5" s="137" t="e">
        <f>IF($E5&gt;3,'Raw Data'!U26,NA())</f>
        <v>#N/A</v>
      </c>
      <c r="R5" s="17" t="e">
        <f>IF($E5&gt;3,10^'Raw Data'!V26,NA())</f>
        <v>#N/A</v>
      </c>
      <c r="S5" s="130" t="e">
        <f>IF($E5&gt;3,'Raw Data'!W26,NA())</f>
        <v>#N/A</v>
      </c>
      <c r="T5" s="219">
        <f>'Raw Data'!X26</f>
        <v>10000000</v>
      </c>
      <c r="U5" s="218">
        <f>'Raw Data'!Y26</f>
        <v>106.97</v>
      </c>
      <c r="V5" s="164">
        <f>'Raw Data'!Z26</f>
        <v>25</v>
      </c>
      <c r="W5" s="172">
        <f>'Raw Data'!AA26</f>
        <v>0</v>
      </c>
      <c r="X5" s="252"/>
      <c r="Y5" s="231">
        <v>1000</v>
      </c>
      <c r="Z5" s="230">
        <f t="shared" ref="Z5:Z66" si="0">$F5/$Y5^($G5)</f>
        <v>826.03794957717946</v>
      </c>
      <c r="AA5" s="245">
        <f>I5</f>
        <v>169.51182515314019</v>
      </c>
      <c r="AB5" s="246">
        <f>H5</f>
        <v>1000000</v>
      </c>
      <c r="AC5" s="245" t="e">
        <f>M5</f>
        <v>#N/A</v>
      </c>
      <c r="AD5" s="247" t="e">
        <f>L5</f>
        <v>#N/A</v>
      </c>
      <c r="AE5" s="245" t="e">
        <f>Q5</f>
        <v>#N/A</v>
      </c>
      <c r="AF5" s="247" t="e">
        <f>P5</f>
        <v>#N/A</v>
      </c>
      <c r="AG5" s="245">
        <f>U5</f>
        <v>106.97</v>
      </c>
      <c r="AH5" s="230">
        <f>T5</f>
        <v>10000000</v>
      </c>
      <c r="AI5" s="231">
        <v>1</v>
      </c>
      <c r="AJ5" s="230">
        <f t="shared" ref="AJ5:AJ66" si="1">IF($E5=1,$F5/$AI5^($G5),IF($E5=2,$J5/$AI5^($K5),IF($E5=3,$N5/$AI5^($O5),IF($E5=4,$R5/$AI5^($S5)))))</f>
        <v>1.3995873225726235E+17</v>
      </c>
      <c r="AK5" s="171"/>
      <c r="AL5" s="231">
        <v>900</v>
      </c>
      <c r="AM5" s="270">
        <f>$F5/AL5^($G5)</f>
        <v>1259.012268826672</v>
      </c>
      <c r="AN5" s="231">
        <v>500</v>
      </c>
      <c r="AO5" s="270">
        <f>$F5/AN5^($G5)</f>
        <v>13216.607193234871</v>
      </c>
      <c r="AP5" s="231">
        <v>350</v>
      </c>
      <c r="AQ5" s="270">
        <f>$F5/AP5^($G5)</f>
        <v>55046.260696521749</v>
      </c>
      <c r="AR5" s="231">
        <v>300</v>
      </c>
      <c r="AS5" s="270">
        <f>$F5/AR5^($G5)</f>
        <v>101979.99377496043</v>
      </c>
      <c r="AT5" s="231">
        <v>250</v>
      </c>
      <c r="AU5" s="270">
        <f>$F5/AT5^($G5)</f>
        <v>211465.71509175794</v>
      </c>
      <c r="AV5" s="231">
        <v>200</v>
      </c>
      <c r="AW5" s="270">
        <f>$F5/AV5^($G5)</f>
        <v>516273.71848573716</v>
      </c>
    </row>
    <row r="6" spans="1:49" x14ac:dyDescent="0.2">
      <c r="A6" s="204">
        <f>'Raw Data'!A27</f>
        <v>2</v>
      </c>
      <c r="B6" s="204" t="str">
        <f>'Raw Data'!B27</f>
        <v>verified</v>
      </c>
      <c r="C6" s="176" t="str">
        <f>'Raw Data'!C27 &amp;" "&amp;'Raw Data'!G27</f>
        <v>DNV'05/'08/10/11 B2 Seawater CP</v>
      </c>
      <c r="D6" s="206" t="str">
        <f>'Raw Data'!E27</f>
        <v>[12]</v>
      </c>
      <c r="E6" s="206">
        <f>'Raw Data'!F27</f>
        <v>2</v>
      </c>
      <c r="F6" s="17">
        <f>10^'Raw Data'!J27</f>
        <v>484172367584100.25</v>
      </c>
      <c r="G6" s="130">
        <f>'Raw Data'!K27</f>
        <v>4</v>
      </c>
      <c r="H6" s="162">
        <f>IF($E6&gt;1,'Raw Data'!L27,NA())</f>
        <v>1000000</v>
      </c>
      <c r="I6" s="137">
        <f>IF($E6&gt;1,'Raw Data'!M27,NA())</f>
        <v>148.3200967181877</v>
      </c>
      <c r="J6" s="17">
        <f>IF($E6&gt;1,10^'Raw Data'!N27,NA())</f>
        <v>7.1779429127136648E+16</v>
      </c>
      <c r="K6" s="130">
        <f>IF($E6&gt;1,'Raw Data'!O27,NA())</f>
        <v>5</v>
      </c>
      <c r="L6" s="162" t="e">
        <f>IF($E6&gt;2,'Raw Data'!P27,NA())</f>
        <v>#N/A</v>
      </c>
      <c r="M6" s="137" t="e">
        <f>IF($E6&gt;2,'Raw Data'!Q27,NA())</f>
        <v>#N/A</v>
      </c>
      <c r="N6" s="17" t="e">
        <f>IF($E6&gt;2,10^'Raw Data'!R27,NA())</f>
        <v>#N/A</v>
      </c>
      <c r="O6" s="130" t="e">
        <f>IF($E6&gt;2,'Raw Data'!S27,NA())</f>
        <v>#N/A</v>
      </c>
      <c r="P6" s="162" t="e">
        <f>IF($E6&gt;3,'Raw Data'!T27,NA())</f>
        <v>#N/A</v>
      </c>
      <c r="Q6" s="137" t="e">
        <f>IF($E6&gt;3,'Raw Data'!U27,NA())</f>
        <v>#N/A</v>
      </c>
      <c r="R6" s="17" t="e">
        <f>IF($E6&gt;3,10^'Raw Data'!V27,NA())</f>
        <v>#N/A</v>
      </c>
      <c r="S6" s="130" t="e">
        <f>IF($E6&gt;3,'Raw Data'!W27,NA())</f>
        <v>#N/A</v>
      </c>
      <c r="T6" s="219">
        <f>'Raw Data'!X27</f>
        <v>10000000</v>
      </c>
      <c r="U6" s="218">
        <f>'Raw Data'!Y27</f>
        <v>93.59</v>
      </c>
      <c r="V6" s="164">
        <f>'Raw Data'!Z27</f>
        <v>25</v>
      </c>
      <c r="W6" s="172">
        <f>'Raw Data'!AA27</f>
        <v>0</v>
      </c>
      <c r="X6" s="252"/>
      <c r="Y6" s="231">
        <v>1000</v>
      </c>
      <c r="Z6" s="230">
        <f t="shared" si="0"/>
        <v>484.17236758410024</v>
      </c>
      <c r="AA6" s="245">
        <f t="shared" ref="AA6:AA97" si="2">I6</f>
        <v>148.3200967181877</v>
      </c>
      <c r="AB6" s="246">
        <f t="shared" ref="AB6:AB97" si="3">H6</f>
        <v>1000000</v>
      </c>
      <c r="AC6" s="245" t="e">
        <f t="shared" ref="AC6:AC97" si="4">M6</f>
        <v>#N/A</v>
      </c>
      <c r="AD6" s="247" t="e">
        <f t="shared" ref="AD6:AD97" si="5">L6</f>
        <v>#N/A</v>
      </c>
      <c r="AE6" s="245" t="e">
        <f t="shared" ref="AE6:AE97" si="6">Q6</f>
        <v>#N/A</v>
      </c>
      <c r="AF6" s="247" t="e">
        <f t="shared" ref="AF6:AF97" si="7">P6</f>
        <v>#N/A</v>
      </c>
      <c r="AG6" s="245">
        <f t="shared" ref="AG6:AG97" si="8">U6</f>
        <v>93.59</v>
      </c>
      <c r="AH6" s="230">
        <f t="shared" ref="AH6:AH97" si="9">T6</f>
        <v>10000000</v>
      </c>
      <c r="AI6" s="231">
        <v>1</v>
      </c>
      <c r="AJ6" s="230">
        <f t="shared" si="1"/>
        <v>7.1779429127136648E+16</v>
      </c>
      <c r="AK6" s="171"/>
      <c r="AL6" s="231">
        <v>900</v>
      </c>
      <c r="AM6" s="270">
        <f t="shared" ref="AM6:AM99" si="10">$F6/AL6^($G6)</f>
        <v>737.95514035070914</v>
      </c>
      <c r="AN6" s="231">
        <v>500</v>
      </c>
      <c r="AO6" s="270">
        <f t="shared" ref="AO6:AO99" si="11">$F6/AN6^($G6)</f>
        <v>7746.7578813456039</v>
      </c>
      <c r="AP6" s="231">
        <v>350</v>
      </c>
      <c r="AQ6" s="270">
        <f t="shared" ref="AQ6:AQ99" si="12">$F6/AP6^($G6)</f>
        <v>32264.71420802001</v>
      </c>
      <c r="AR6" s="231">
        <v>300</v>
      </c>
      <c r="AS6" s="270">
        <f t="shared" ref="AS6:AS99" si="13">$F6/AR6^($G6)</f>
        <v>59774.366368407442</v>
      </c>
      <c r="AT6" s="231">
        <v>250</v>
      </c>
      <c r="AU6" s="270">
        <f t="shared" ref="AU6:AU99" si="14">$F6/AT6^($G6)</f>
        <v>123948.12610152966</v>
      </c>
      <c r="AV6" s="231">
        <v>200</v>
      </c>
      <c r="AW6" s="270">
        <f t="shared" ref="AW6:AW99" si="15">$F6/AV6^($G6)</f>
        <v>302607.72974006267</v>
      </c>
    </row>
    <row r="7" spans="1:49" x14ac:dyDescent="0.2">
      <c r="A7" s="204">
        <f>'Raw Data'!A28</f>
        <v>3</v>
      </c>
      <c r="B7" s="204" t="str">
        <f>'Raw Data'!B28</f>
        <v>verified</v>
      </c>
      <c r="C7" s="176" t="str">
        <f>'Raw Data'!C28 &amp;" "&amp;'Raw Data'!G28</f>
        <v>DNV'05/'08/10/11 C Seawater CP</v>
      </c>
      <c r="D7" s="206" t="str">
        <f>'Raw Data'!E28</f>
        <v>[12]</v>
      </c>
      <c r="E7" s="206">
        <f>'Raw Data'!F28</f>
        <v>2</v>
      </c>
      <c r="F7" s="17">
        <f>10^'Raw Data'!J28</f>
        <v>1555965631605.0779</v>
      </c>
      <c r="G7" s="130">
        <f>'Raw Data'!K28</f>
        <v>3</v>
      </c>
      <c r="H7" s="162">
        <f>IF($E7&gt;1,'Raw Data'!L28,NA())</f>
        <v>1000000</v>
      </c>
      <c r="I7" s="137">
        <f>IF($E7&gt;1,'Raw Data'!M28,NA())</f>
        <v>115.8777356155128</v>
      </c>
      <c r="J7" s="17">
        <f>IF($E7&gt;1,10^'Raw Data'!N28,NA())</f>
        <v>2.0892961308540552E+16</v>
      </c>
      <c r="K7" s="130">
        <f>IF($E7&gt;1,'Raw Data'!O28,NA())</f>
        <v>5</v>
      </c>
      <c r="L7" s="162" t="e">
        <f>IF($E7&gt;2,'Raw Data'!P28,NA())</f>
        <v>#N/A</v>
      </c>
      <c r="M7" s="137" t="e">
        <f>IF($E7&gt;2,'Raw Data'!Q28,NA())</f>
        <v>#N/A</v>
      </c>
      <c r="N7" s="17" t="e">
        <f>IF($E7&gt;2,10^'Raw Data'!R28,NA())</f>
        <v>#N/A</v>
      </c>
      <c r="O7" s="130" t="e">
        <f>IF($E7&gt;2,'Raw Data'!S28,NA())</f>
        <v>#N/A</v>
      </c>
      <c r="P7" s="162" t="e">
        <f>IF($E7&gt;3,'Raw Data'!T28,NA())</f>
        <v>#N/A</v>
      </c>
      <c r="Q7" s="137" t="e">
        <f>IF($E7&gt;3,'Raw Data'!U28,NA())</f>
        <v>#N/A</v>
      </c>
      <c r="R7" s="17" t="e">
        <f>IF($E7&gt;3,10^'Raw Data'!V28,NA())</f>
        <v>#N/A</v>
      </c>
      <c r="S7" s="130" t="e">
        <f>IF($E7&gt;3,'Raw Data'!W28,NA())</f>
        <v>#N/A</v>
      </c>
      <c r="T7" s="219">
        <f>'Raw Data'!X28</f>
        <v>10000000</v>
      </c>
      <c r="U7" s="218">
        <f>'Raw Data'!Y28</f>
        <v>73.099999999999994</v>
      </c>
      <c r="V7" s="164">
        <f>'Raw Data'!Z28</f>
        <v>25</v>
      </c>
      <c r="W7" s="172">
        <f>'Raw Data'!AA28</f>
        <v>0.15</v>
      </c>
      <c r="X7" s="252"/>
      <c r="Y7" s="231">
        <v>1000</v>
      </c>
      <c r="Z7" s="230">
        <f t="shared" si="0"/>
        <v>1555.965631605078</v>
      </c>
      <c r="AA7" s="245">
        <f t="shared" si="2"/>
        <v>115.8777356155128</v>
      </c>
      <c r="AB7" s="246">
        <f t="shared" si="3"/>
        <v>1000000</v>
      </c>
      <c r="AC7" s="245" t="e">
        <f t="shared" si="4"/>
        <v>#N/A</v>
      </c>
      <c r="AD7" s="247" t="e">
        <f t="shared" si="5"/>
        <v>#N/A</v>
      </c>
      <c r="AE7" s="245" t="e">
        <f t="shared" si="6"/>
        <v>#N/A</v>
      </c>
      <c r="AF7" s="247" t="e">
        <f t="shared" si="7"/>
        <v>#N/A</v>
      </c>
      <c r="AG7" s="245">
        <f t="shared" si="8"/>
        <v>73.099999999999994</v>
      </c>
      <c r="AH7" s="230">
        <f t="shared" si="9"/>
        <v>10000000</v>
      </c>
      <c r="AI7" s="231">
        <v>1</v>
      </c>
      <c r="AJ7" s="230">
        <f t="shared" si="1"/>
        <v>2.0892961308540552E+16</v>
      </c>
      <c r="AK7" s="171"/>
      <c r="AL7" s="231">
        <v>900</v>
      </c>
      <c r="AM7" s="270">
        <f t="shared" si="10"/>
        <v>2134.3835824486664</v>
      </c>
      <c r="AN7" s="231">
        <v>500</v>
      </c>
      <c r="AO7" s="270">
        <f t="shared" si="11"/>
        <v>12447.725052840624</v>
      </c>
      <c r="AP7" s="231">
        <v>350</v>
      </c>
      <c r="AQ7" s="270">
        <f t="shared" si="12"/>
        <v>36290.743594287531</v>
      </c>
      <c r="AR7" s="231">
        <v>300</v>
      </c>
      <c r="AS7" s="270">
        <f t="shared" si="13"/>
        <v>57628.356726113998</v>
      </c>
      <c r="AT7" s="231">
        <v>250</v>
      </c>
      <c r="AU7" s="270">
        <f t="shared" si="14"/>
        <v>99581.800422724991</v>
      </c>
      <c r="AV7" s="231">
        <v>200</v>
      </c>
      <c r="AW7" s="270">
        <f t="shared" si="15"/>
        <v>194495.70395063472</v>
      </c>
    </row>
    <row r="8" spans="1:49" x14ac:dyDescent="0.2">
      <c r="A8" s="204">
        <f>'Raw Data'!A29</f>
        <v>4</v>
      </c>
      <c r="B8" s="204" t="str">
        <f>'Raw Data'!B29</f>
        <v>verified</v>
      </c>
      <c r="C8" s="176" t="str">
        <f>'Raw Data'!C29 &amp;" "&amp;'Raw Data'!G29</f>
        <v>DNV'05/'08/10/11 C1 Seawater CP</v>
      </c>
      <c r="D8" s="206" t="str">
        <f>'Raw Data'!E29</f>
        <v>[12]</v>
      </c>
      <c r="E8" s="206">
        <f>'Raw Data'!F29</f>
        <v>2</v>
      </c>
      <c r="F8" s="17">
        <f>10^'Raw Data'!J29</f>
        <v>1119437883467.1531</v>
      </c>
      <c r="G8" s="130">
        <f>'Raw Data'!K29</f>
        <v>3</v>
      </c>
      <c r="H8" s="162">
        <f>IF($E8&gt;1,'Raw Data'!L29,NA())</f>
        <v>1000000</v>
      </c>
      <c r="I8" s="137">
        <f>IF($E8&gt;1,'Raw Data'!M29,NA())</f>
        <v>103.8006325345066</v>
      </c>
      <c r="J8" s="17">
        <f>IF($E8&gt;1,10^'Raw Data'!N29,NA())</f>
        <v>1.2050359403717974E+16</v>
      </c>
      <c r="K8" s="130">
        <f>IF($E8&gt;1,'Raw Data'!O29,NA())</f>
        <v>5</v>
      </c>
      <c r="L8" s="162" t="e">
        <f>IF($E8&gt;2,'Raw Data'!P29,NA())</f>
        <v>#N/A</v>
      </c>
      <c r="M8" s="137" t="e">
        <f>IF($E8&gt;2,'Raw Data'!Q29,NA())</f>
        <v>#N/A</v>
      </c>
      <c r="N8" s="17" t="e">
        <f>IF($E8&gt;2,10^'Raw Data'!R29,NA())</f>
        <v>#N/A</v>
      </c>
      <c r="O8" s="130" t="e">
        <f>IF($E8&gt;2,'Raw Data'!S29,NA())</f>
        <v>#N/A</v>
      </c>
      <c r="P8" s="162" t="e">
        <f>IF($E8&gt;3,'Raw Data'!T29,NA())</f>
        <v>#N/A</v>
      </c>
      <c r="Q8" s="137" t="e">
        <f>IF($E8&gt;3,'Raw Data'!U29,NA())</f>
        <v>#N/A</v>
      </c>
      <c r="R8" s="17" t="e">
        <f>IF($E8&gt;3,10^'Raw Data'!V29,NA())</f>
        <v>#N/A</v>
      </c>
      <c r="S8" s="130" t="e">
        <f>IF($E8&gt;3,'Raw Data'!W29,NA())</f>
        <v>#N/A</v>
      </c>
      <c r="T8" s="219">
        <f>'Raw Data'!X29</f>
        <v>10000000</v>
      </c>
      <c r="U8" s="218">
        <f>'Raw Data'!Y29</f>
        <v>65.5</v>
      </c>
      <c r="V8" s="164">
        <f>'Raw Data'!Z29</f>
        <v>25</v>
      </c>
      <c r="W8" s="172">
        <f>'Raw Data'!AA29</f>
        <v>0.15</v>
      </c>
      <c r="X8" s="252"/>
      <c r="Y8" s="231">
        <v>1000</v>
      </c>
      <c r="Z8" s="230">
        <f t="shared" si="0"/>
        <v>1119.4378834671531</v>
      </c>
      <c r="AA8" s="245">
        <f t="shared" si="2"/>
        <v>103.8006325345066</v>
      </c>
      <c r="AB8" s="246">
        <f t="shared" si="3"/>
        <v>1000000</v>
      </c>
      <c r="AC8" s="245" t="e">
        <f t="shared" si="4"/>
        <v>#N/A</v>
      </c>
      <c r="AD8" s="247" t="e">
        <f t="shared" si="5"/>
        <v>#N/A</v>
      </c>
      <c r="AE8" s="245" t="e">
        <f t="shared" si="6"/>
        <v>#N/A</v>
      </c>
      <c r="AF8" s="247" t="e">
        <f t="shared" si="7"/>
        <v>#N/A</v>
      </c>
      <c r="AG8" s="245">
        <f t="shared" si="8"/>
        <v>65.5</v>
      </c>
      <c r="AH8" s="230">
        <f t="shared" si="9"/>
        <v>10000000</v>
      </c>
      <c r="AI8" s="231">
        <v>1</v>
      </c>
      <c r="AJ8" s="230">
        <f t="shared" si="1"/>
        <v>1.2050359403717974E+16</v>
      </c>
      <c r="AK8" s="171"/>
      <c r="AL8" s="231">
        <v>900</v>
      </c>
      <c r="AM8" s="270">
        <f t="shared" si="10"/>
        <v>1535.5800870605667</v>
      </c>
      <c r="AN8" s="231">
        <v>500</v>
      </c>
      <c r="AO8" s="270">
        <f t="shared" si="11"/>
        <v>8955.5030677372251</v>
      </c>
      <c r="AP8" s="231">
        <v>350</v>
      </c>
      <c r="AQ8" s="270">
        <f t="shared" si="12"/>
        <v>26109.338389904446</v>
      </c>
      <c r="AR8" s="231">
        <v>300</v>
      </c>
      <c r="AS8" s="270">
        <f t="shared" si="13"/>
        <v>41460.662350635299</v>
      </c>
      <c r="AT8" s="231">
        <v>250</v>
      </c>
      <c r="AU8" s="270">
        <f t="shared" si="14"/>
        <v>71644.024541897801</v>
      </c>
      <c r="AV8" s="231">
        <v>200</v>
      </c>
      <c r="AW8" s="270">
        <f t="shared" si="15"/>
        <v>139929.73543339415</v>
      </c>
    </row>
    <row r="9" spans="1:49" x14ac:dyDescent="0.2">
      <c r="A9" s="204">
        <f>'Raw Data'!A30</f>
        <v>5</v>
      </c>
      <c r="B9" s="204" t="str">
        <f>'Raw Data'!B30</f>
        <v>verified</v>
      </c>
      <c r="C9" s="176" t="str">
        <f>'Raw Data'!C30 &amp;" "&amp;'Raw Data'!G30</f>
        <v>DNV'05/'08/10/11 C2 Seawater CP</v>
      </c>
      <c r="D9" s="206" t="str">
        <f>'Raw Data'!E30</f>
        <v>[12]</v>
      </c>
      <c r="E9" s="206">
        <f>'Raw Data'!F30</f>
        <v>2</v>
      </c>
      <c r="F9" s="17">
        <f>10^'Raw Data'!J30</f>
        <v>796159350417.31934</v>
      </c>
      <c r="G9" s="130">
        <f>'Raw Data'!K30</f>
        <v>3</v>
      </c>
      <c r="H9" s="162">
        <f>IF($E9&gt;1,'Raw Data'!L30,NA())</f>
        <v>1000000</v>
      </c>
      <c r="I9" s="137">
        <f>IF($E9&gt;1,'Raw Data'!M30,NA())</f>
        <v>92.682982337935044</v>
      </c>
      <c r="J9" s="17">
        <f>IF($E9&gt;1,10^'Raw Data'!N30,NA())</f>
        <v>6839116472814328</v>
      </c>
      <c r="K9" s="130">
        <f>IF($E9&gt;1,'Raw Data'!O30,NA())</f>
        <v>5</v>
      </c>
      <c r="L9" s="162" t="e">
        <f>IF($E9&gt;2,'Raw Data'!P30,NA())</f>
        <v>#N/A</v>
      </c>
      <c r="M9" s="137" t="e">
        <f>IF($E9&gt;2,'Raw Data'!Q30,NA())</f>
        <v>#N/A</v>
      </c>
      <c r="N9" s="17" t="e">
        <f>IF($E9&gt;2,10^'Raw Data'!R30,NA())</f>
        <v>#N/A</v>
      </c>
      <c r="O9" s="130" t="e">
        <f>IF($E9&gt;2,'Raw Data'!S30,NA())</f>
        <v>#N/A</v>
      </c>
      <c r="P9" s="162" t="e">
        <f>IF($E9&gt;3,'Raw Data'!T30,NA())</f>
        <v>#N/A</v>
      </c>
      <c r="Q9" s="137" t="e">
        <f>IF($E9&gt;3,'Raw Data'!U30,NA())</f>
        <v>#N/A</v>
      </c>
      <c r="R9" s="17" t="e">
        <f>IF($E9&gt;3,10^'Raw Data'!V30,NA())</f>
        <v>#N/A</v>
      </c>
      <c r="S9" s="130" t="e">
        <f>IF($E9&gt;3,'Raw Data'!W30,NA())</f>
        <v>#N/A</v>
      </c>
      <c r="T9" s="219">
        <f>'Raw Data'!X30</f>
        <v>10000000</v>
      </c>
      <c r="U9" s="218">
        <f>'Raw Data'!Y30</f>
        <v>58.48</v>
      </c>
      <c r="V9" s="164">
        <f>'Raw Data'!Z30</f>
        <v>25</v>
      </c>
      <c r="W9" s="172">
        <f>'Raw Data'!AA30</f>
        <v>0.15</v>
      </c>
      <c r="X9" s="252"/>
      <c r="Y9" s="231">
        <v>1000</v>
      </c>
      <c r="Z9" s="230">
        <f t="shared" si="0"/>
        <v>796.15935041731939</v>
      </c>
      <c r="AA9" s="245">
        <f t="shared" si="2"/>
        <v>92.682982337935044</v>
      </c>
      <c r="AB9" s="246">
        <f t="shared" si="3"/>
        <v>1000000</v>
      </c>
      <c r="AC9" s="245" t="e">
        <f t="shared" si="4"/>
        <v>#N/A</v>
      </c>
      <c r="AD9" s="247" t="e">
        <f t="shared" si="5"/>
        <v>#N/A</v>
      </c>
      <c r="AE9" s="245" t="e">
        <f t="shared" si="6"/>
        <v>#N/A</v>
      </c>
      <c r="AF9" s="247" t="e">
        <f t="shared" si="7"/>
        <v>#N/A</v>
      </c>
      <c r="AG9" s="245">
        <f t="shared" si="8"/>
        <v>58.48</v>
      </c>
      <c r="AH9" s="230">
        <f t="shared" si="9"/>
        <v>10000000</v>
      </c>
      <c r="AI9" s="231">
        <v>1</v>
      </c>
      <c r="AJ9" s="230">
        <f t="shared" si="1"/>
        <v>6839116472814328</v>
      </c>
      <c r="AK9" s="171"/>
      <c r="AL9" s="231">
        <v>900</v>
      </c>
      <c r="AM9" s="270">
        <f t="shared" si="10"/>
        <v>1092.1253092144298</v>
      </c>
      <c r="AN9" s="231">
        <v>500</v>
      </c>
      <c r="AO9" s="270">
        <f t="shared" si="11"/>
        <v>6369.2748033385551</v>
      </c>
      <c r="AP9" s="231">
        <v>350</v>
      </c>
      <c r="AQ9" s="270">
        <f t="shared" si="12"/>
        <v>18569.314295447683</v>
      </c>
      <c r="AR9" s="231">
        <v>300</v>
      </c>
      <c r="AS9" s="270">
        <f t="shared" si="13"/>
        <v>29487.383348789604</v>
      </c>
      <c r="AT9" s="231">
        <v>250</v>
      </c>
      <c r="AU9" s="270">
        <f t="shared" si="14"/>
        <v>50954.198426708441</v>
      </c>
      <c r="AV9" s="231">
        <v>200</v>
      </c>
      <c r="AW9" s="270">
        <f t="shared" si="15"/>
        <v>99519.918802164917</v>
      </c>
    </row>
    <row r="10" spans="1:49" ht="12.75" customHeight="1" x14ac:dyDescent="0.2">
      <c r="A10" s="204">
        <f>'Raw Data'!A31</f>
        <v>6</v>
      </c>
      <c r="B10" s="204" t="str">
        <f>'Raw Data'!B31</f>
        <v>verified</v>
      </c>
      <c r="C10" s="176" t="str">
        <f>'Raw Data'!C31 &amp;" "&amp;'Raw Data'!G31</f>
        <v>DNV'05/'08/10/11 D Seawater CP</v>
      </c>
      <c r="D10" s="206" t="str">
        <f>'Raw Data'!E31</f>
        <v>[12]</v>
      </c>
      <c r="E10" s="206">
        <f>'Raw Data'!F31</f>
        <v>2</v>
      </c>
      <c r="F10" s="17">
        <f>10^'Raw Data'!J31</f>
        <v>580764417521.31238</v>
      </c>
      <c r="G10" s="130">
        <f>'Raw Data'!K31</f>
        <v>3</v>
      </c>
      <c r="H10" s="162">
        <f>IF($E10&gt;1,'Raw Data'!L31,NA())</f>
        <v>1000000</v>
      </c>
      <c r="I10" s="137">
        <f>IF($E10&gt;1,'Raw Data'!M31,NA())</f>
        <v>83.406519740866386</v>
      </c>
      <c r="J10" s="17">
        <f>IF($E10&gt;1,10^'Raw Data'!N31,NA())</f>
        <v>4036453929676067.5</v>
      </c>
      <c r="K10" s="130">
        <f>IF($E10&gt;1,'Raw Data'!O31,NA())</f>
        <v>5</v>
      </c>
      <c r="L10" s="162" t="e">
        <f>IF($E10&gt;2,'Raw Data'!P31,NA())</f>
        <v>#N/A</v>
      </c>
      <c r="M10" s="137" t="e">
        <f>IF($E10&gt;2,'Raw Data'!Q31,NA())</f>
        <v>#N/A</v>
      </c>
      <c r="N10" s="17" t="e">
        <f>IF($E10&gt;2,10^'Raw Data'!R31,NA())</f>
        <v>#N/A</v>
      </c>
      <c r="O10" s="130" t="e">
        <f>IF($E10&gt;2,'Raw Data'!S31,NA())</f>
        <v>#N/A</v>
      </c>
      <c r="P10" s="162" t="e">
        <f>IF($E10&gt;3,'Raw Data'!T31,NA())</f>
        <v>#N/A</v>
      </c>
      <c r="Q10" s="137" t="e">
        <f>IF($E10&gt;3,'Raw Data'!U31,NA())</f>
        <v>#N/A</v>
      </c>
      <c r="R10" s="17" t="e">
        <f>IF($E10&gt;3,10^'Raw Data'!V31,NA())</f>
        <v>#N/A</v>
      </c>
      <c r="S10" s="130" t="e">
        <f>IF($E10&gt;3,'Raw Data'!W31,NA())</f>
        <v>#N/A</v>
      </c>
      <c r="T10" s="219">
        <f>'Raw Data'!X31</f>
        <v>10000000</v>
      </c>
      <c r="U10" s="218">
        <f>'Raw Data'!Y31</f>
        <v>52.63</v>
      </c>
      <c r="V10" s="164">
        <f>'Raw Data'!Z31</f>
        <v>25</v>
      </c>
      <c r="W10" s="172">
        <f>'Raw Data'!AA31</f>
        <v>0.2</v>
      </c>
      <c r="X10" s="252"/>
      <c r="Y10" s="231">
        <v>1000</v>
      </c>
      <c r="Z10" s="230">
        <f t="shared" si="0"/>
        <v>580.76441752131234</v>
      </c>
      <c r="AA10" s="245">
        <f t="shared" si="2"/>
        <v>83.406519740866386</v>
      </c>
      <c r="AB10" s="246">
        <f t="shared" si="3"/>
        <v>1000000</v>
      </c>
      <c r="AC10" s="245" t="e">
        <f t="shared" si="4"/>
        <v>#N/A</v>
      </c>
      <c r="AD10" s="247" t="e">
        <f t="shared" si="5"/>
        <v>#N/A</v>
      </c>
      <c r="AE10" s="245" t="e">
        <f t="shared" si="6"/>
        <v>#N/A</v>
      </c>
      <c r="AF10" s="247" t="e">
        <f t="shared" si="7"/>
        <v>#N/A</v>
      </c>
      <c r="AG10" s="245">
        <f t="shared" si="8"/>
        <v>52.63</v>
      </c>
      <c r="AH10" s="230">
        <f t="shared" si="9"/>
        <v>10000000</v>
      </c>
      <c r="AI10" s="231">
        <v>1</v>
      </c>
      <c r="AJ10" s="230">
        <f t="shared" si="1"/>
        <v>4036453929676067.5</v>
      </c>
      <c r="AK10" s="171"/>
      <c r="AL10" s="231">
        <v>900</v>
      </c>
      <c r="AM10" s="270">
        <f t="shared" si="10"/>
        <v>796.65900894555887</v>
      </c>
      <c r="AN10" s="231">
        <v>500</v>
      </c>
      <c r="AO10" s="270">
        <f t="shared" si="11"/>
        <v>4646.1153401704987</v>
      </c>
      <c r="AP10" s="231">
        <v>350</v>
      </c>
      <c r="AQ10" s="270">
        <f t="shared" si="12"/>
        <v>13545.525773091835</v>
      </c>
      <c r="AR10" s="231">
        <v>300</v>
      </c>
      <c r="AS10" s="270">
        <f t="shared" si="13"/>
        <v>21509.793241530089</v>
      </c>
      <c r="AT10" s="231">
        <v>250</v>
      </c>
      <c r="AU10" s="270">
        <f t="shared" si="14"/>
        <v>37168.92272136399</v>
      </c>
      <c r="AV10" s="231">
        <v>200</v>
      </c>
      <c r="AW10" s="270">
        <f t="shared" si="15"/>
        <v>72595.552190164046</v>
      </c>
    </row>
    <row r="11" spans="1:49" x14ac:dyDescent="0.2">
      <c r="A11" s="204">
        <f>'Raw Data'!A32</f>
        <v>7</v>
      </c>
      <c r="B11" s="204" t="str">
        <f>'Raw Data'!B32</f>
        <v>verified</v>
      </c>
      <c r="C11" s="176" t="str">
        <f>'Raw Data'!C32 &amp;" "&amp;'Raw Data'!G32</f>
        <v>DNV'05/'08/10/11 E Seawater CP</v>
      </c>
      <c r="D11" s="206" t="str">
        <f>'Raw Data'!E32</f>
        <v>[12]</v>
      </c>
      <c r="E11" s="206">
        <f>'Raw Data'!F32</f>
        <v>2</v>
      </c>
      <c r="F11" s="17">
        <f>10^'Raw Data'!J32</f>
        <v>407380277804.11389</v>
      </c>
      <c r="G11" s="130">
        <f>'Raw Data'!K32</f>
        <v>3</v>
      </c>
      <c r="H11" s="162">
        <f>IF($E11&gt;1,'Raw Data'!L32,NA())</f>
        <v>1000000</v>
      </c>
      <c r="I11" s="137">
        <f>IF($E11&gt;1,'Raw Data'!M32,NA())</f>
        <v>74.131024130091816</v>
      </c>
      <c r="J11" s="17">
        <f>IF($E11&gt;1,10^'Raw Data'!N32,NA())</f>
        <v>2238721138568345.5</v>
      </c>
      <c r="K11" s="130">
        <f>IF($E11&gt;1,'Raw Data'!O32,NA())</f>
        <v>5</v>
      </c>
      <c r="L11" s="162" t="e">
        <f>IF($E11&gt;2,'Raw Data'!P32,NA())</f>
        <v>#N/A</v>
      </c>
      <c r="M11" s="137" t="e">
        <f>IF($E11&gt;2,'Raw Data'!Q32,NA())</f>
        <v>#N/A</v>
      </c>
      <c r="N11" s="17" t="e">
        <f>IF($E11&gt;2,10^'Raw Data'!R32,NA())</f>
        <v>#N/A</v>
      </c>
      <c r="O11" s="130" t="e">
        <f>IF($E11&gt;2,'Raw Data'!S32,NA())</f>
        <v>#N/A</v>
      </c>
      <c r="P11" s="162" t="e">
        <f>IF($E11&gt;3,'Raw Data'!T32,NA())</f>
        <v>#N/A</v>
      </c>
      <c r="Q11" s="137" t="e">
        <f>IF($E11&gt;3,'Raw Data'!U32,NA())</f>
        <v>#N/A</v>
      </c>
      <c r="R11" s="17" t="e">
        <f>IF($E11&gt;3,10^'Raw Data'!V32,NA())</f>
        <v>#N/A</v>
      </c>
      <c r="S11" s="130" t="e">
        <f>IF($E11&gt;3,'Raw Data'!W32,NA())</f>
        <v>#N/A</v>
      </c>
      <c r="T11" s="219">
        <f>'Raw Data'!X32</f>
        <v>10000000</v>
      </c>
      <c r="U11" s="218">
        <f>'Raw Data'!Y32</f>
        <v>46.78</v>
      </c>
      <c r="V11" s="164">
        <f>'Raw Data'!Z32</f>
        <v>25</v>
      </c>
      <c r="W11" s="172">
        <f>'Raw Data'!AA32</f>
        <v>0.2</v>
      </c>
      <c r="X11" s="252"/>
      <c r="Y11" s="231">
        <v>1000</v>
      </c>
      <c r="Z11" s="230">
        <f t="shared" si="0"/>
        <v>407.38027780411392</v>
      </c>
      <c r="AA11" s="245">
        <f t="shared" si="2"/>
        <v>74.131024130091816</v>
      </c>
      <c r="AB11" s="246">
        <f t="shared" si="3"/>
        <v>1000000</v>
      </c>
      <c r="AC11" s="245" t="e">
        <f t="shared" si="4"/>
        <v>#N/A</v>
      </c>
      <c r="AD11" s="247" t="e">
        <f t="shared" si="5"/>
        <v>#N/A</v>
      </c>
      <c r="AE11" s="245" t="e">
        <f t="shared" si="6"/>
        <v>#N/A</v>
      </c>
      <c r="AF11" s="247" t="e">
        <f t="shared" si="7"/>
        <v>#N/A</v>
      </c>
      <c r="AG11" s="245">
        <f t="shared" si="8"/>
        <v>46.78</v>
      </c>
      <c r="AH11" s="230">
        <f t="shared" si="9"/>
        <v>10000000</v>
      </c>
      <c r="AI11" s="231">
        <v>1</v>
      </c>
      <c r="AJ11" s="230">
        <f t="shared" si="1"/>
        <v>2238721138568345.5</v>
      </c>
      <c r="AK11" s="171"/>
      <c r="AL11" s="231">
        <v>900</v>
      </c>
      <c r="AM11" s="270">
        <f t="shared" si="10"/>
        <v>558.8206828588668</v>
      </c>
      <c r="AN11" s="231">
        <v>500</v>
      </c>
      <c r="AO11" s="270">
        <f t="shared" si="11"/>
        <v>3259.0422224329113</v>
      </c>
      <c r="AP11" s="231">
        <v>350</v>
      </c>
      <c r="AQ11" s="270">
        <f t="shared" si="12"/>
        <v>9501.5808234195665</v>
      </c>
      <c r="AR11" s="231">
        <v>300</v>
      </c>
      <c r="AS11" s="270">
        <f t="shared" si="13"/>
        <v>15088.158437189404</v>
      </c>
      <c r="AT11" s="231">
        <v>250</v>
      </c>
      <c r="AU11" s="270">
        <f t="shared" si="14"/>
        <v>26072.337779463291</v>
      </c>
      <c r="AV11" s="231">
        <v>200</v>
      </c>
      <c r="AW11" s="270">
        <f t="shared" si="15"/>
        <v>50922.534725514233</v>
      </c>
    </row>
    <row r="12" spans="1:49" x14ac:dyDescent="0.2">
      <c r="A12" s="204">
        <f>'Raw Data'!A33</f>
        <v>8</v>
      </c>
      <c r="B12" s="204" t="str">
        <f>'Raw Data'!B33</f>
        <v>verified</v>
      </c>
      <c r="C12" s="176" t="str">
        <f>'Raw Data'!C33 &amp;" "&amp;'Raw Data'!G33</f>
        <v>DNV'05/'08/10/11 F Seawater CP</v>
      </c>
      <c r="D12" s="206" t="str">
        <f>'Raw Data'!E33</f>
        <v>[12]</v>
      </c>
      <c r="E12" s="206">
        <f>'Raw Data'!F33</f>
        <v>2</v>
      </c>
      <c r="F12" s="17">
        <f>10^'Raw Data'!J33</f>
        <v>285101826750.39215</v>
      </c>
      <c r="G12" s="130">
        <f>'Raw Data'!K33</f>
        <v>3</v>
      </c>
      <c r="H12" s="162">
        <f>IF($E12&gt;1,'Raw Data'!L33,NA())</f>
        <v>1000000</v>
      </c>
      <c r="I12" s="137">
        <f>IF($E12&gt;1,'Raw Data'!M33,NA())</f>
        <v>65.796076972934131</v>
      </c>
      <c r="J12" s="17">
        <f>IF($E12&gt;1,10^'Raw Data'!N33,NA())</f>
        <v>1233104833228911.7</v>
      </c>
      <c r="K12" s="130">
        <f>IF($E12&gt;1,'Raw Data'!O33,NA())</f>
        <v>5</v>
      </c>
      <c r="L12" s="162" t="e">
        <f>IF($E12&gt;2,'Raw Data'!P33,NA())</f>
        <v>#N/A</v>
      </c>
      <c r="M12" s="137" t="e">
        <f>IF($E12&gt;2,'Raw Data'!Q33,NA())</f>
        <v>#N/A</v>
      </c>
      <c r="N12" s="17" t="e">
        <f>IF($E12&gt;2,10^'Raw Data'!R33,NA())</f>
        <v>#N/A</v>
      </c>
      <c r="O12" s="130" t="e">
        <f>IF($E12&gt;2,'Raw Data'!S33,NA())</f>
        <v>#N/A</v>
      </c>
      <c r="P12" s="162" t="e">
        <f>IF($E12&gt;3,'Raw Data'!T33,NA())</f>
        <v>#N/A</v>
      </c>
      <c r="Q12" s="137" t="e">
        <f>IF($E12&gt;3,'Raw Data'!U33,NA())</f>
        <v>#N/A</v>
      </c>
      <c r="R12" s="17" t="e">
        <f>IF($E12&gt;3,10^'Raw Data'!V33,NA())</f>
        <v>#N/A</v>
      </c>
      <c r="S12" s="130" t="e">
        <f>IF($E12&gt;3,'Raw Data'!W33,NA())</f>
        <v>#N/A</v>
      </c>
      <c r="T12" s="219">
        <f>'Raw Data'!X33</f>
        <v>10000000</v>
      </c>
      <c r="U12" s="218">
        <f>'Raw Data'!Y33</f>
        <v>41.52</v>
      </c>
      <c r="V12" s="164">
        <f>'Raw Data'!Z33</f>
        <v>25</v>
      </c>
      <c r="W12" s="172">
        <f>'Raw Data'!AA33</f>
        <v>0.25</v>
      </c>
      <c r="X12" s="252"/>
      <c r="Y12" s="231">
        <v>1000</v>
      </c>
      <c r="Z12" s="230">
        <f t="shared" si="0"/>
        <v>285.10182675039215</v>
      </c>
      <c r="AA12" s="245">
        <f t="shared" si="2"/>
        <v>65.796076972934131</v>
      </c>
      <c r="AB12" s="246">
        <f t="shared" si="3"/>
        <v>1000000</v>
      </c>
      <c r="AC12" s="245" t="e">
        <f t="shared" si="4"/>
        <v>#N/A</v>
      </c>
      <c r="AD12" s="247" t="e">
        <f t="shared" si="5"/>
        <v>#N/A</v>
      </c>
      <c r="AE12" s="245" t="e">
        <f t="shared" si="6"/>
        <v>#N/A</v>
      </c>
      <c r="AF12" s="247" t="e">
        <f t="shared" si="7"/>
        <v>#N/A</v>
      </c>
      <c r="AG12" s="245">
        <f t="shared" si="8"/>
        <v>41.52</v>
      </c>
      <c r="AH12" s="230">
        <f t="shared" si="9"/>
        <v>10000000</v>
      </c>
      <c r="AI12" s="231">
        <v>1</v>
      </c>
      <c r="AJ12" s="230">
        <f t="shared" si="1"/>
        <v>1233104833228911.7</v>
      </c>
      <c r="AK12" s="171"/>
      <c r="AL12" s="231">
        <v>900</v>
      </c>
      <c r="AM12" s="270">
        <f t="shared" si="10"/>
        <v>391.08618209930336</v>
      </c>
      <c r="AN12" s="231">
        <v>500</v>
      </c>
      <c r="AO12" s="270">
        <f t="shared" si="11"/>
        <v>2280.8146140031372</v>
      </c>
      <c r="AP12" s="231">
        <v>350</v>
      </c>
      <c r="AQ12" s="270">
        <f t="shared" si="12"/>
        <v>6649.6052886388843</v>
      </c>
      <c r="AR12" s="231">
        <v>300</v>
      </c>
      <c r="AS12" s="270">
        <f t="shared" si="13"/>
        <v>10559.326916681192</v>
      </c>
      <c r="AT12" s="231">
        <v>250</v>
      </c>
      <c r="AU12" s="270">
        <f t="shared" si="14"/>
        <v>18246.516912025098</v>
      </c>
      <c r="AV12" s="231">
        <v>200</v>
      </c>
      <c r="AW12" s="270">
        <f t="shared" si="15"/>
        <v>35637.728343799019</v>
      </c>
    </row>
    <row r="13" spans="1:49" x14ac:dyDescent="0.2">
      <c r="A13" s="204">
        <f>'Raw Data'!A34</f>
        <v>9</v>
      </c>
      <c r="B13" s="204" t="str">
        <f>'Raw Data'!B34</f>
        <v>verified</v>
      </c>
      <c r="C13" s="176" t="str">
        <f>'Raw Data'!C34 &amp;" "&amp;'Raw Data'!G34</f>
        <v>DNV'05/'08/10/11 F1 Seawater CP</v>
      </c>
      <c r="D13" s="206" t="str">
        <f>'Raw Data'!E34</f>
        <v>[12]</v>
      </c>
      <c r="E13" s="206">
        <f>'Raw Data'!F34</f>
        <v>2</v>
      </c>
      <c r="F13" s="17">
        <f>10^'Raw Data'!J34</f>
        <v>199067333898.71896</v>
      </c>
      <c r="G13" s="130">
        <f>'Raw Data'!K34</f>
        <v>3</v>
      </c>
      <c r="H13" s="162">
        <f>IF($E13&gt;1,'Raw Data'!L34,NA())</f>
        <v>1000000</v>
      </c>
      <c r="I13" s="137">
        <f>IF($E13&gt;1,'Raw Data'!M34,NA())</f>
        <v>58.398272461893079</v>
      </c>
      <c r="J13" s="17">
        <f>IF($E13&gt;1,10^'Raw Data'!N34,NA())</f>
        <v>679203632617185.75</v>
      </c>
      <c r="K13" s="130">
        <f>IF($E13&gt;1,'Raw Data'!O34,NA())</f>
        <v>5</v>
      </c>
      <c r="L13" s="162" t="e">
        <f>IF($E13&gt;2,'Raw Data'!P34,NA())</f>
        <v>#N/A</v>
      </c>
      <c r="M13" s="137" t="e">
        <f>IF($E13&gt;2,'Raw Data'!Q34,NA())</f>
        <v>#N/A</v>
      </c>
      <c r="N13" s="17" t="e">
        <f>IF($E13&gt;2,10^'Raw Data'!R34,NA())</f>
        <v>#N/A</v>
      </c>
      <c r="O13" s="130" t="e">
        <f>IF($E13&gt;2,'Raw Data'!S34,NA())</f>
        <v>#N/A</v>
      </c>
      <c r="P13" s="162" t="e">
        <f>IF($E13&gt;3,'Raw Data'!T34,NA())</f>
        <v>#N/A</v>
      </c>
      <c r="Q13" s="137" t="e">
        <f>IF($E13&gt;3,'Raw Data'!U34,NA())</f>
        <v>#N/A</v>
      </c>
      <c r="R13" s="17" t="e">
        <f>IF($E13&gt;3,10^'Raw Data'!V34,NA())</f>
        <v>#N/A</v>
      </c>
      <c r="S13" s="130" t="e">
        <f>IF($E13&gt;3,'Raw Data'!W34,NA())</f>
        <v>#N/A</v>
      </c>
      <c r="T13" s="219">
        <f>'Raw Data'!X34</f>
        <v>10000000</v>
      </c>
      <c r="U13" s="218">
        <f>'Raw Data'!Y34</f>
        <v>36.840000000000003</v>
      </c>
      <c r="V13" s="164">
        <f>'Raw Data'!Z34</f>
        <v>25</v>
      </c>
      <c r="W13" s="172">
        <f>'Raw Data'!AA34</f>
        <v>0.25</v>
      </c>
      <c r="X13" s="252"/>
      <c r="Y13" s="231">
        <v>1000</v>
      </c>
      <c r="Z13" s="230">
        <f t="shared" si="0"/>
        <v>199.06733389871897</v>
      </c>
      <c r="AA13" s="245">
        <f t="shared" si="2"/>
        <v>58.398272461893079</v>
      </c>
      <c r="AB13" s="246">
        <f t="shared" si="3"/>
        <v>1000000</v>
      </c>
      <c r="AC13" s="245" t="e">
        <f t="shared" si="4"/>
        <v>#N/A</v>
      </c>
      <c r="AD13" s="247" t="e">
        <f t="shared" si="5"/>
        <v>#N/A</v>
      </c>
      <c r="AE13" s="245" t="e">
        <f t="shared" si="6"/>
        <v>#N/A</v>
      </c>
      <c r="AF13" s="247" t="e">
        <f t="shared" si="7"/>
        <v>#N/A</v>
      </c>
      <c r="AG13" s="245">
        <f t="shared" si="8"/>
        <v>36.840000000000003</v>
      </c>
      <c r="AH13" s="230">
        <f t="shared" si="9"/>
        <v>10000000</v>
      </c>
      <c r="AI13" s="231">
        <v>1</v>
      </c>
      <c r="AJ13" s="230">
        <f t="shared" si="1"/>
        <v>679203632617185.75</v>
      </c>
      <c r="AK13" s="171"/>
      <c r="AL13" s="231">
        <v>900</v>
      </c>
      <c r="AM13" s="270">
        <f t="shared" si="10"/>
        <v>273.06904512855823</v>
      </c>
      <c r="AN13" s="231">
        <v>500</v>
      </c>
      <c r="AO13" s="270">
        <f t="shared" si="11"/>
        <v>1592.5386711897518</v>
      </c>
      <c r="AP13" s="231">
        <v>350</v>
      </c>
      <c r="AQ13" s="270">
        <f t="shared" si="12"/>
        <v>4642.9698868505884</v>
      </c>
      <c r="AR13" s="231">
        <v>300</v>
      </c>
      <c r="AS13" s="270">
        <f t="shared" si="13"/>
        <v>7372.8642184710725</v>
      </c>
      <c r="AT13" s="231">
        <v>250</v>
      </c>
      <c r="AU13" s="270">
        <f t="shared" si="14"/>
        <v>12740.309369518014</v>
      </c>
      <c r="AV13" s="231">
        <v>200</v>
      </c>
      <c r="AW13" s="270">
        <f t="shared" si="15"/>
        <v>24883.41673733987</v>
      </c>
    </row>
    <row r="14" spans="1:49" x14ac:dyDescent="0.2">
      <c r="A14" s="204">
        <f>'Raw Data'!A35</f>
        <v>10</v>
      </c>
      <c r="B14" s="204" t="str">
        <f>'Raw Data'!B35</f>
        <v>verified</v>
      </c>
      <c r="C14" s="176" t="str">
        <f>'Raw Data'!C35 &amp;" "&amp;'Raw Data'!G35</f>
        <v>DNV'05/'08/10/11 F3 Seawater CP</v>
      </c>
      <c r="D14" s="206" t="str">
        <f>'Raw Data'!E35</f>
        <v>[12]</v>
      </c>
      <c r="E14" s="206">
        <f>'Raw Data'!F35</f>
        <v>2</v>
      </c>
      <c r="F14" s="17">
        <f>10^'Raw Data'!J35</f>
        <v>139958732257.26242</v>
      </c>
      <c r="G14" s="130">
        <f>'Raw Data'!K35</f>
        <v>3</v>
      </c>
      <c r="H14" s="162">
        <f>IF($E14&gt;1,'Raw Data'!L35,NA())</f>
        <v>1000000</v>
      </c>
      <c r="I14" s="137">
        <f>IF($E14&gt;1,'Raw Data'!M35,NA())</f>
        <v>51.903901019708307</v>
      </c>
      <c r="J14" s="17">
        <f>IF($E14&gt;1,10^'Raw Data'!N35,NA())</f>
        <v>376703798983911.56</v>
      </c>
      <c r="K14" s="130">
        <f>IF($E14&gt;1,'Raw Data'!O35,NA())</f>
        <v>5</v>
      </c>
      <c r="L14" s="162" t="e">
        <f>IF($E14&gt;2,'Raw Data'!P35,NA())</f>
        <v>#N/A</v>
      </c>
      <c r="M14" s="137" t="e">
        <f>IF($E14&gt;2,'Raw Data'!Q35,NA())</f>
        <v>#N/A</v>
      </c>
      <c r="N14" s="17" t="e">
        <f>IF($E14&gt;2,10^'Raw Data'!R35,NA())</f>
        <v>#N/A</v>
      </c>
      <c r="O14" s="130" t="e">
        <f>IF($E14&gt;2,'Raw Data'!S35,NA())</f>
        <v>#N/A</v>
      </c>
      <c r="P14" s="162" t="e">
        <f>IF($E14&gt;3,'Raw Data'!T35,NA())</f>
        <v>#N/A</v>
      </c>
      <c r="Q14" s="137" t="e">
        <f>IF($E14&gt;3,'Raw Data'!U35,NA())</f>
        <v>#N/A</v>
      </c>
      <c r="R14" s="17" t="e">
        <f>IF($E14&gt;3,10^'Raw Data'!V35,NA())</f>
        <v>#N/A</v>
      </c>
      <c r="S14" s="130" t="e">
        <f>IF($E14&gt;3,'Raw Data'!W35,NA())</f>
        <v>#N/A</v>
      </c>
      <c r="T14" s="219">
        <f>'Raw Data'!X35</f>
        <v>10000000</v>
      </c>
      <c r="U14" s="218">
        <f>'Raw Data'!Y35</f>
        <v>32.75</v>
      </c>
      <c r="V14" s="164">
        <f>'Raw Data'!Z35</f>
        <v>25</v>
      </c>
      <c r="W14" s="172">
        <f>'Raw Data'!AA35</f>
        <v>0.25</v>
      </c>
      <c r="X14" s="252"/>
      <c r="Y14" s="231">
        <v>1000</v>
      </c>
      <c r="Z14" s="230">
        <f t="shared" si="0"/>
        <v>139.95873225726243</v>
      </c>
      <c r="AA14" s="245">
        <f t="shared" si="2"/>
        <v>51.903901019708307</v>
      </c>
      <c r="AB14" s="246">
        <f t="shared" si="3"/>
        <v>1000000</v>
      </c>
      <c r="AC14" s="245" t="e">
        <f t="shared" si="4"/>
        <v>#N/A</v>
      </c>
      <c r="AD14" s="247" t="e">
        <f t="shared" si="5"/>
        <v>#N/A</v>
      </c>
      <c r="AE14" s="245" t="e">
        <f t="shared" si="6"/>
        <v>#N/A</v>
      </c>
      <c r="AF14" s="247" t="e">
        <f t="shared" si="7"/>
        <v>#N/A</v>
      </c>
      <c r="AG14" s="245">
        <f t="shared" si="8"/>
        <v>32.75</v>
      </c>
      <c r="AH14" s="230">
        <f t="shared" si="9"/>
        <v>10000000</v>
      </c>
      <c r="AI14" s="231">
        <v>1</v>
      </c>
      <c r="AJ14" s="230">
        <f t="shared" si="1"/>
        <v>376703798983911.56</v>
      </c>
      <c r="AK14" s="171"/>
      <c r="AL14" s="231">
        <v>900</v>
      </c>
      <c r="AM14" s="270">
        <f t="shared" si="10"/>
        <v>191.9872870469992</v>
      </c>
      <c r="AN14" s="231">
        <v>500</v>
      </c>
      <c r="AO14" s="270">
        <f t="shared" si="11"/>
        <v>1119.6698580580994</v>
      </c>
      <c r="AP14" s="231">
        <v>350</v>
      </c>
      <c r="AQ14" s="270">
        <f t="shared" si="12"/>
        <v>3264.3436094988319</v>
      </c>
      <c r="AR14" s="231">
        <v>300</v>
      </c>
      <c r="AS14" s="270">
        <f t="shared" si="13"/>
        <v>5183.6567502689786</v>
      </c>
      <c r="AT14" s="231">
        <v>250</v>
      </c>
      <c r="AU14" s="270">
        <f t="shared" si="14"/>
        <v>8957.3588644647953</v>
      </c>
      <c r="AV14" s="231">
        <v>200</v>
      </c>
      <c r="AW14" s="270">
        <f t="shared" si="15"/>
        <v>17494.841532157803</v>
      </c>
    </row>
    <row r="15" spans="1:49" x14ac:dyDescent="0.2">
      <c r="A15" s="204">
        <f>'Raw Data'!A36</f>
        <v>11</v>
      </c>
      <c r="B15" s="204" t="str">
        <f>'Raw Data'!B36</f>
        <v>verified</v>
      </c>
      <c r="C15" s="176" t="str">
        <f>'Raw Data'!C36 &amp;" "&amp;'Raw Data'!G36</f>
        <v>DNV'05/'08/10/11 G Seawater CP</v>
      </c>
      <c r="D15" s="206" t="str">
        <f>'Raw Data'!E36</f>
        <v>[12]</v>
      </c>
      <c r="E15" s="206">
        <f>'Raw Data'!F36</f>
        <v>2</v>
      </c>
      <c r="F15" s="17">
        <f>10^'Raw Data'!J36</f>
        <v>99540541735.15271</v>
      </c>
      <c r="G15" s="130">
        <f>'Raw Data'!K36</f>
        <v>3</v>
      </c>
      <c r="H15" s="162">
        <f>IF($E15&gt;1,'Raw Data'!L36,NA())</f>
        <v>1000000</v>
      </c>
      <c r="I15" s="137">
        <f>IF($E15&gt;1,'Raw Data'!M36,NA())</f>
        <v>46.344691973628855</v>
      </c>
      <c r="J15" s="17">
        <f>IF($E15&gt;1,10^'Raw Data'!N36,NA())</f>
        <v>213796208950224.31</v>
      </c>
      <c r="K15" s="130">
        <f>IF($E15&gt;1,'Raw Data'!O36,NA())</f>
        <v>5</v>
      </c>
      <c r="L15" s="162" t="e">
        <f>IF($E15&gt;2,'Raw Data'!P36,NA())</f>
        <v>#N/A</v>
      </c>
      <c r="M15" s="137" t="e">
        <f>IF($E15&gt;2,'Raw Data'!Q36,NA())</f>
        <v>#N/A</v>
      </c>
      <c r="N15" s="17" t="e">
        <f>IF($E15&gt;2,10^'Raw Data'!R36,NA())</f>
        <v>#N/A</v>
      </c>
      <c r="O15" s="130" t="e">
        <f>IF($E15&gt;2,'Raw Data'!S36,NA())</f>
        <v>#N/A</v>
      </c>
      <c r="P15" s="162" t="e">
        <f>IF($E15&gt;3,'Raw Data'!T36,NA())</f>
        <v>#N/A</v>
      </c>
      <c r="Q15" s="137" t="e">
        <f>IF($E15&gt;3,'Raw Data'!U36,NA())</f>
        <v>#N/A</v>
      </c>
      <c r="R15" s="17" t="e">
        <f>IF($E15&gt;3,10^'Raw Data'!V36,NA())</f>
        <v>#N/A</v>
      </c>
      <c r="S15" s="130" t="e">
        <f>IF($E15&gt;3,'Raw Data'!W36,NA())</f>
        <v>#N/A</v>
      </c>
      <c r="T15" s="219">
        <f>'Raw Data'!X36</f>
        <v>10000000</v>
      </c>
      <c r="U15" s="218">
        <f>'Raw Data'!Y36</f>
        <v>29.24</v>
      </c>
      <c r="V15" s="164">
        <f>'Raw Data'!Z36</f>
        <v>25</v>
      </c>
      <c r="W15" s="172">
        <f>'Raw Data'!AA36</f>
        <v>0.25</v>
      </c>
      <c r="X15" s="252"/>
      <c r="Y15" s="231">
        <v>1000</v>
      </c>
      <c r="Z15" s="230">
        <f t="shared" si="0"/>
        <v>99.540541735152715</v>
      </c>
      <c r="AA15" s="245">
        <f t="shared" si="2"/>
        <v>46.344691973628855</v>
      </c>
      <c r="AB15" s="246">
        <f t="shared" si="3"/>
        <v>1000000</v>
      </c>
      <c r="AC15" s="245" t="e">
        <f t="shared" si="4"/>
        <v>#N/A</v>
      </c>
      <c r="AD15" s="247" t="e">
        <f t="shared" si="5"/>
        <v>#N/A</v>
      </c>
      <c r="AE15" s="245" t="e">
        <f t="shared" si="6"/>
        <v>#N/A</v>
      </c>
      <c r="AF15" s="247" t="e">
        <f t="shared" si="7"/>
        <v>#N/A</v>
      </c>
      <c r="AG15" s="245">
        <f t="shared" si="8"/>
        <v>29.24</v>
      </c>
      <c r="AH15" s="230">
        <f t="shared" si="9"/>
        <v>10000000</v>
      </c>
      <c r="AI15" s="231">
        <v>1</v>
      </c>
      <c r="AJ15" s="230">
        <f t="shared" si="1"/>
        <v>213796208950224.31</v>
      </c>
      <c r="AK15" s="171"/>
      <c r="AL15" s="231">
        <v>900</v>
      </c>
      <c r="AM15" s="270">
        <f t="shared" si="10"/>
        <v>136.54395299746599</v>
      </c>
      <c r="AN15" s="231">
        <v>500</v>
      </c>
      <c r="AO15" s="270">
        <f t="shared" si="11"/>
        <v>796.32433388122172</v>
      </c>
      <c r="AP15" s="231">
        <v>350</v>
      </c>
      <c r="AQ15" s="270">
        <f t="shared" si="12"/>
        <v>2321.6452882834451</v>
      </c>
      <c r="AR15" s="231">
        <v>300</v>
      </c>
      <c r="AS15" s="270">
        <f t="shared" si="13"/>
        <v>3686.6867309315817</v>
      </c>
      <c r="AT15" s="231">
        <v>250</v>
      </c>
      <c r="AU15" s="270">
        <f t="shared" si="14"/>
        <v>6370.5946710497738</v>
      </c>
      <c r="AV15" s="231">
        <v>200</v>
      </c>
      <c r="AW15" s="270">
        <f t="shared" si="15"/>
        <v>12442.567716894089</v>
      </c>
    </row>
    <row r="16" spans="1:49" x14ac:dyDescent="0.2">
      <c r="A16" s="204">
        <f>'Raw Data'!A37</f>
        <v>12</v>
      </c>
      <c r="B16" s="204" t="str">
        <f>'Raw Data'!B37</f>
        <v>verified</v>
      </c>
      <c r="C16" s="176" t="str">
        <f>'Raw Data'!C37 &amp;" "&amp;'Raw Data'!G37</f>
        <v>DNV'05/'08/10/11 W1 Seawater CP</v>
      </c>
      <c r="D16" s="206" t="str">
        <f>'Raw Data'!E37</f>
        <v>[12]</v>
      </c>
      <c r="E16" s="206">
        <f>'Raw Data'!F37</f>
        <v>2</v>
      </c>
      <c r="F16" s="17">
        <f>10^'Raw Data'!J37</f>
        <v>72610595743.515732</v>
      </c>
      <c r="G16" s="130">
        <f>'Raw Data'!K37</f>
        <v>3</v>
      </c>
      <c r="H16" s="162">
        <f>IF($E16&gt;1,'Raw Data'!L37,NA())</f>
        <v>1000000</v>
      </c>
      <c r="I16" s="137">
        <f>IF($E16&gt;1,'Raw Data'!M37,NA())</f>
        <v>41.706140312672304</v>
      </c>
      <c r="J16" s="17">
        <f>IF($E16&gt;1,10^'Raw Data'!N37,NA())</f>
        <v>126182753459067.64</v>
      </c>
      <c r="K16" s="130">
        <f>IF($E16&gt;1,'Raw Data'!O37,NA())</f>
        <v>5</v>
      </c>
      <c r="L16" s="162" t="e">
        <f>IF($E16&gt;2,'Raw Data'!P37,NA())</f>
        <v>#N/A</v>
      </c>
      <c r="M16" s="137" t="e">
        <f>IF($E16&gt;2,'Raw Data'!Q37,NA())</f>
        <v>#N/A</v>
      </c>
      <c r="N16" s="17" t="e">
        <f>IF($E16&gt;2,10^'Raw Data'!R37,NA())</f>
        <v>#N/A</v>
      </c>
      <c r="O16" s="130" t="e">
        <f>IF($E16&gt;2,'Raw Data'!S37,NA())</f>
        <v>#N/A</v>
      </c>
      <c r="P16" s="162" t="e">
        <f>IF($E16&gt;3,'Raw Data'!T37,NA())</f>
        <v>#N/A</v>
      </c>
      <c r="Q16" s="137" t="e">
        <f>IF($E16&gt;3,'Raw Data'!U37,NA())</f>
        <v>#N/A</v>
      </c>
      <c r="R16" s="17" t="e">
        <f>IF($E16&gt;3,10^'Raw Data'!V37,NA())</f>
        <v>#N/A</v>
      </c>
      <c r="S16" s="130" t="e">
        <f>IF($E16&gt;3,'Raw Data'!W37,NA())</f>
        <v>#N/A</v>
      </c>
      <c r="T16" s="219">
        <f>'Raw Data'!X37</f>
        <v>10000000</v>
      </c>
      <c r="U16" s="218">
        <f>'Raw Data'!Y37</f>
        <v>26.32</v>
      </c>
      <c r="V16" s="164">
        <f>'Raw Data'!Z37</f>
        <v>25</v>
      </c>
      <c r="W16" s="172">
        <f>'Raw Data'!AA37</f>
        <v>0.25</v>
      </c>
      <c r="X16" s="252"/>
      <c r="Y16" s="231">
        <v>1000</v>
      </c>
      <c r="Z16" s="230">
        <f t="shared" si="0"/>
        <v>72.610595743515731</v>
      </c>
      <c r="AA16" s="245">
        <f t="shared" si="2"/>
        <v>41.706140312672304</v>
      </c>
      <c r="AB16" s="246">
        <f t="shared" si="3"/>
        <v>1000000</v>
      </c>
      <c r="AC16" s="245" t="e">
        <f t="shared" si="4"/>
        <v>#N/A</v>
      </c>
      <c r="AD16" s="247" t="e">
        <f t="shared" si="5"/>
        <v>#N/A</v>
      </c>
      <c r="AE16" s="245" t="e">
        <f t="shared" si="6"/>
        <v>#N/A</v>
      </c>
      <c r="AF16" s="247" t="e">
        <f t="shared" si="7"/>
        <v>#N/A</v>
      </c>
      <c r="AG16" s="245">
        <f t="shared" si="8"/>
        <v>26.32</v>
      </c>
      <c r="AH16" s="230">
        <f t="shared" si="9"/>
        <v>10000000</v>
      </c>
      <c r="AI16" s="231">
        <v>1</v>
      </c>
      <c r="AJ16" s="230">
        <f t="shared" si="1"/>
        <v>126182753459067.64</v>
      </c>
      <c r="AK16" s="171"/>
      <c r="AL16" s="231">
        <v>900</v>
      </c>
      <c r="AM16" s="270">
        <f t="shared" si="10"/>
        <v>99.603011993848739</v>
      </c>
      <c r="AN16" s="231">
        <v>500</v>
      </c>
      <c r="AO16" s="270">
        <f t="shared" si="11"/>
        <v>580.88476594812585</v>
      </c>
      <c r="AP16" s="231">
        <v>350</v>
      </c>
      <c r="AQ16" s="270">
        <f t="shared" si="12"/>
        <v>1693.5415916854981</v>
      </c>
      <c r="AR16" s="231">
        <v>300</v>
      </c>
      <c r="AS16" s="270">
        <f t="shared" si="13"/>
        <v>2689.2813238339158</v>
      </c>
      <c r="AT16" s="231">
        <v>250</v>
      </c>
      <c r="AU16" s="270">
        <f t="shared" si="14"/>
        <v>4647.0781275850068</v>
      </c>
      <c r="AV16" s="231">
        <v>200</v>
      </c>
      <c r="AW16" s="270">
        <f t="shared" si="15"/>
        <v>9076.3244679394666</v>
      </c>
    </row>
    <row r="17" spans="1:49" x14ac:dyDescent="0.2">
      <c r="A17" s="204">
        <f>'Raw Data'!A38</f>
        <v>13</v>
      </c>
      <c r="B17" s="204" t="str">
        <f>'Raw Data'!B38</f>
        <v>verified</v>
      </c>
      <c r="C17" s="176" t="str">
        <f>'Raw Data'!C38 &amp;" "&amp;'Raw Data'!G38</f>
        <v>DNV'05/'08/10/11 W2 Seawater CP</v>
      </c>
      <c r="D17" s="206" t="str">
        <f>'Raw Data'!E38</f>
        <v>[12]</v>
      </c>
      <c r="E17" s="206">
        <f>'Raw Data'!F38</f>
        <v>2</v>
      </c>
      <c r="F17" s="17">
        <f>10^'Raw Data'!J38</f>
        <v>50933087105.719833</v>
      </c>
      <c r="G17" s="130">
        <f>'Raw Data'!K38</f>
        <v>3</v>
      </c>
      <c r="H17" s="162">
        <f>IF($E17&gt;1,'Raw Data'!L38,NA())</f>
        <v>1000000</v>
      </c>
      <c r="I17" s="137">
        <f>IF($E17&gt;1,'Raw Data'!M38,NA())</f>
        <v>37.06807217825763</v>
      </c>
      <c r="J17" s="17">
        <f>IF($E17&gt;1,10^'Raw Data'!N38,NA())</f>
        <v>69984199600227.539</v>
      </c>
      <c r="K17" s="130">
        <f>IF($E17&gt;1,'Raw Data'!O38,NA())</f>
        <v>5</v>
      </c>
      <c r="L17" s="162" t="e">
        <f>IF($E17&gt;2,'Raw Data'!P38,NA())</f>
        <v>#N/A</v>
      </c>
      <c r="M17" s="137" t="e">
        <f>IF($E17&gt;2,'Raw Data'!Q38,NA())</f>
        <v>#N/A</v>
      </c>
      <c r="N17" s="17" t="e">
        <f>IF($E17&gt;2,10^'Raw Data'!R38,NA())</f>
        <v>#N/A</v>
      </c>
      <c r="O17" s="130" t="e">
        <f>IF($E17&gt;2,'Raw Data'!S38,NA())</f>
        <v>#N/A</v>
      </c>
      <c r="P17" s="162" t="e">
        <f>IF($E17&gt;3,'Raw Data'!T38,NA())</f>
        <v>#N/A</v>
      </c>
      <c r="Q17" s="137" t="e">
        <f>IF($E17&gt;3,'Raw Data'!U38,NA())</f>
        <v>#N/A</v>
      </c>
      <c r="R17" s="17" t="e">
        <f>IF($E17&gt;3,10^'Raw Data'!V38,NA())</f>
        <v>#N/A</v>
      </c>
      <c r="S17" s="130" t="e">
        <f>IF($E17&gt;3,'Raw Data'!W38,NA())</f>
        <v>#N/A</v>
      </c>
      <c r="T17" s="219">
        <f>'Raw Data'!X38</f>
        <v>10000000</v>
      </c>
      <c r="U17" s="218">
        <f>'Raw Data'!Y38</f>
        <v>23.39</v>
      </c>
      <c r="V17" s="164">
        <f>'Raw Data'!Z38</f>
        <v>25</v>
      </c>
      <c r="W17" s="172">
        <f>'Raw Data'!AA38</f>
        <v>0.25</v>
      </c>
      <c r="X17" s="252"/>
      <c r="Y17" s="231">
        <v>1000</v>
      </c>
      <c r="Z17" s="230">
        <f t="shared" si="0"/>
        <v>50.933087105719835</v>
      </c>
      <c r="AA17" s="245">
        <f t="shared" si="2"/>
        <v>37.06807217825763</v>
      </c>
      <c r="AB17" s="246">
        <f t="shared" si="3"/>
        <v>1000000</v>
      </c>
      <c r="AC17" s="245" t="e">
        <f t="shared" si="4"/>
        <v>#N/A</v>
      </c>
      <c r="AD17" s="247" t="e">
        <f t="shared" si="5"/>
        <v>#N/A</v>
      </c>
      <c r="AE17" s="245" t="e">
        <f t="shared" si="6"/>
        <v>#N/A</v>
      </c>
      <c r="AF17" s="247" t="e">
        <f t="shared" si="7"/>
        <v>#N/A</v>
      </c>
      <c r="AG17" s="245">
        <f t="shared" si="8"/>
        <v>23.39</v>
      </c>
      <c r="AH17" s="230">
        <f t="shared" si="9"/>
        <v>10000000</v>
      </c>
      <c r="AI17" s="231">
        <v>1</v>
      </c>
      <c r="AJ17" s="230">
        <f t="shared" si="1"/>
        <v>69984199600227.539</v>
      </c>
      <c r="AK17" s="171"/>
      <c r="AL17" s="231">
        <v>900</v>
      </c>
      <c r="AM17" s="270">
        <f t="shared" si="10"/>
        <v>69.867060501673294</v>
      </c>
      <c r="AN17" s="231">
        <v>500</v>
      </c>
      <c r="AO17" s="270">
        <f t="shared" si="11"/>
        <v>407.46469684575868</v>
      </c>
      <c r="AP17" s="231">
        <v>350</v>
      </c>
      <c r="AQ17" s="270">
        <f t="shared" si="12"/>
        <v>1187.9437225823867</v>
      </c>
      <c r="AR17" s="231">
        <v>300</v>
      </c>
      <c r="AS17" s="270">
        <f t="shared" si="13"/>
        <v>1886.4106335451791</v>
      </c>
      <c r="AT17" s="231">
        <v>250</v>
      </c>
      <c r="AU17" s="270">
        <f t="shared" si="14"/>
        <v>3259.7175747660694</v>
      </c>
      <c r="AV17" s="231">
        <v>200</v>
      </c>
      <c r="AW17" s="270">
        <f t="shared" si="15"/>
        <v>6366.6358882149789</v>
      </c>
    </row>
    <row r="18" spans="1:49" x14ac:dyDescent="0.2">
      <c r="A18" s="204">
        <f>'Raw Data'!A39</f>
        <v>14</v>
      </c>
      <c r="B18" s="204" t="str">
        <f>'Raw Data'!B39</f>
        <v>verified</v>
      </c>
      <c r="C18" s="176" t="str">
        <f>'Raw Data'!C39 &amp;" "&amp;'Raw Data'!G39</f>
        <v>DNV'05/'08/10/11 W3 Seawater CP</v>
      </c>
      <c r="D18" s="206" t="str">
        <f>'Raw Data'!E39</f>
        <v>[12]</v>
      </c>
      <c r="E18" s="206">
        <f>'Raw Data'!F39</f>
        <v>2</v>
      </c>
      <c r="F18" s="17">
        <f>10^'Raw Data'!J39</f>
        <v>37153522909.717331</v>
      </c>
      <c r="G18" s="130">
        <f>'Raw Data'!K39</f>
        <v>3</v>
      </c>
      <c r="H18" s="162">
        <f>IF($E18&gt;1,'Raw Data'!L39,NA())</f>
        <v>1000000</v>
      </c>
      <c r="I18" s="137">
        <f>IF($E18&gt;1,'Raw Data'!M39,NA())</f>
        <v>33.373365130514919</v>
      </c>
      <c r="J18" s="17">
        <f>IF($E18&gt;1,10^'Raw Data'!N39,NA())</f>
        <v>41399967481973.305</v>
      </c>
      <c r="K18" s="130">
        <f>IF($E18&gt;1,'Raw Data'!O39,NA())</f>
        <v>5</v>
      </c>
      <c r="L18" s="162" t="e">
        <f>IF($E18&gt;2,'Raw Data'!P39,NA())</f>
        <v>#N/A</v>
      </c>
      <c r="M18" s="137" t="e">
        <f>IF($E18&gt;2,'Raw Data'!Q39,NA())</f>
        <v>#N/A</v>
      </c>
      <c r="N18" s="17" t="e">
        <f>IF($E18&gt;2,10^'Raw Data'!R39,NA())</f>
        <v>#N/A</v>
      </c>
      <c r="O18" s="130" t="e">
        <f>IF($E18&gt;2,'Raw Data'!S39,NA())</f>
        <v>#N/A</v>
      </c>
      <c r="P18" s="162" t="e">
        <f>IF($E18&gt;3,'Raw Data'!T39,NA())</f>
        <v>#N/A</v>
      </c>
      <c r="Q18" s="137" t="e">
        <f>IF($E18&gt;3,'Raw Data'!U39,NA())</f>
        <v>#N/A</v>
      </c>
      <c r="R18" s="17" t="e">
        <f>IF($E18&gt;3,10^'Raw Data'!V39,NA())</f>
        <v>#N/A</v>
      </c>
      <c r="S18" s="130" t="e">
        <f>IF($E18&gt;3,'Raw Data'!W39,NA())</f>
        <v>#N/A</v>
      </c>
      <c r="T18" s="219">
        <f>'Raw Data'!X39</f>
        <v>10000000</v>
      </c>
      <c r="U18" s="218">
        <f>'Raw Data'!Y39</f>
        <v>21.05</v>
      </c>
      <c r="V18" s="164">
        <f>'Raw Data'!Z39</f>
        <v>25</v>
      </c>
      <c r="W18" s="172">
        <f>'Raw Data'!AA39</f>
        <v>0.25</v>
      </c>
      <c r="X18" s="252"/>
      <c r="Y18" s="231">
        <v>1000</v>
      </c>
      <c r="Z18" s="230">
        <f t="shared" si="0"/>
        <v>37.153522909717331</v>
      </c>
      <c r="AA18" s="245">
        <f t="shared" si="2"/>
        <v>33.373365130514919</v>
      </c>
      <c r="AB18" s="246">
        <f t="shared" si="3"/>
        <v>1000000</v>
      </c>
      <c r="AC18" s="245" t="e">
        <f t="shared" si="4"/>
        <v>#N/A</v>
      </c>
      <c r="AD18" s="247" t="e">
        <f t="shared" si="5"/>
        <v>#N/A</v>
      </c>
      <c r="AE18" s="245" t="e">
        <f t="shared" si="6"/>
        <v>#N/A</v>
      </c>
      <c r="AF18" s="247" t="e">
        <f t="shared" si="7"/>
        <v>#N/A</v>
      </c>
      <c r="AG18" s="245">
        <f t="shared" si="8"/>
        <v>21.05</v>
      </c>
      <c r="AH18" s="230">
        <f t="shared" si="9"/>
        <v>10000000</v>
      </c>
      <c r="AI18" s="231">
        <v>1</v>
      </c>
      <c r="AJ18" s="230">
        <f t="shared" si="1"/>
        <v>41399967481973.305</v>
      </c>
      <c r="AK18" s="171"/>
      <c r="AL18" s="231">
        <v>900</v>
      </c>
      <c r="AM18" s="270">
        <f t="shared" si="10"/>
        <v>50.965052002355733</v>
      </c>
      <c r="AN18" s="231">
        <v>500</v>
      </c>
      <c r="AO18" s="270">
        <f t="shared" si="11"/>
        <v>297.22818327773865</v>
      </c>
      <c r="AP18" s="231">
        <v>350</v>
      </c>
      <c r="AQ18" s="270">
        <f t="shared" si="12"/>
        <v>866.55447019748874</v>
      </c>
      <c r="AR18" s="231">
        <v>300</v>
      </c>
      <c r="AS18" s="270">
        <f t="shared" si="13"/>
        <v>1376.0564040636048</v>
      </c>
      <c r="AT18" s="231">
        <v>250</v>
      </c>
      <c r="AU18" s="270">
        <f t="shared" si="14"/>
        <v>2377.8254662219092</v>
      </c>
      <c r="AV18" s="231">
        <v>200</v>
      </c>
      <c r="AW18" s="270">
        <f t="shared" si="15"/>
        <v>4644.1903637146661</v>
      </c>
    </row>
    <row r="19" spans="1:49" x14ac:dyDescent="0.2">
      <c r="A19" s="324">
        <f>'Raw Data'!A40</f>
        <v>15</v>
      </c>
      <c r="B19" s="204" t="str">
        <f>'Raw Data'!B40</f>
        <v>verified</v>
      </c>
      <c r="C19" s="176" t="str">
        <f>'Raw Data'!C40 &amp;" "&amp;'Raw Data'!G40</f>
        <v>DNV'05/'08/10/11 T Seawater CP</v>
      </c>
      <c r="D19" s="206" t="str">
        <f>'Raw Data'!E40</f>
        <v>[12]</v>
      </c>
      <c r="E19" s="206">
        <f>'Raw Data'!F40</f>
        <v>2</v>
      </c>
      <c r="F19" s="17">
        <f>10^'Raw Data'!J40</f>
        <v>580764417521.31238</v>
      </c>
      <c r="G19" s="172">
        <f>'Raw Data'!K40</f>
        <v>3</v>
      </c>
      <c r="H19" s="162">
        <f>IF($E19&gt;1,'Raw Data'!L40,NA())</f>
        <v>1000000</v>
      </c>
      <c r="I19" s="137">
        <f>IF($E19&gt;1,'Raw Data'!M40,NA())</f>
        <v>83.406519740866386</v>
      </c>
      <c r="J19" s="17">
        <f>IF($E19&gt;1,10^'Raw Data'!N40,NA())</f>
        <v>4036453929676067.5</v>
      </c>
      <c r="K19" s="130">
        <f>IF($E19&gt;1,'Raw Data'!O40,NA())</f>
        <v>5</v>
      </c>
      <c r="L19" s="162" t="e">
        <f>IF($E19&gt;2,'Raw Data'!P40,NA())</f>
        <v>#N/A</v>
      </c>
      <c r="M19" s="137" t="e">
        <f>IF($E19&gt;2,'Raw Data'!Q40,NA())</f>
        <v>#N/A</v>
      </c>
      <c r="N19" s="17" t="e">
        <f>IF($E19&gt;2,10^'Raw Data'!R40,NA())</f>
        <v>#N/A</v>
      </c>
      <c r="O19" s="130" t="e">
        <f>IF($E19&gt;2,'Raw Data'!S40,NA())</f>
        <v>#N/A</v>
      </c>
      <c r="P19" s="162" t="e">
        <f>IF($E19&gt;3,'Raw Data'!T40,NA())</f>
        <v>#N/A</v>
      </c>
      <c r="Q19" s="137" t="e">
        <f>IF($E19&gt;3,'Raw Data'!U40,NA())</f>
        <v>#N/A</v>
      </c>
      <c r="R19" s="17" t="e">
        <f>IF($E19&gt;3,10^'Raw Data'!V40,NA())</f>
        <v>#N/A</v>
      </c>
      <c r="S19" s="130" t="e">
        <f>IF($E19&gt;3,'Raw Data'!W40,NA())</f>
        <v>#N/A</v>
      </c>
      <c r="T19" s="219">
        <f>'Raw Data'!X40</f>
        <v>10000000</v>
      </c>
      <c r="U19" s="218">
        <f>'Raw Data'!Y40</f>
        <v>52.63</v>
      </c>
      <c r="V19" s="164">
        <f>'Raw Data'!Z40</f>
        <v>25</v>
      </c>
      <c r="W19" s="172">
        <f>'Raw Data'!AA40</f>
        <v>0.25</v>
      </c>
      <c r="X19" s="252"/>
      <c r="Y19" s="231">
        <v>1000</v>
      </c>
      <c r="Z19" s="230">
        <f t="shared" si="0"/>
        <v>580.76441752131234</v>
      </c>
      <c r="AA19" s="245">
        <f t="shared" si="2"/>
        <v>83.406519740866386</v>
      </c>
      <c r="AB19" s="246">
        <f t="shared" si="3"/>
        <v>1000000</v>
      </c>
      <c r="AC19" s="245" t="e">
        <f t="shared" si="4"/>
        <v>#N/A</v>
      </c>
      <c r="AD19" s="247" t="e">
        <f t="shared" si="5"/>
        <v>#N/A</v>
      </c>
      <c r="AE19" s="245" t="e">
        <f t="shared" si="6"/>
        <v>#N/A</v>
      </c>
      <c r="AF19" s="247" t="e">
        <f t="shared" si="7"/>
        <v>#N/A</v>
      </c>
      <c r="AG19" s="245">
        <f t="shared" si="8"/>
        <v>52.63</v>
      </c>
      <c r="AH19" s="230">
        <f t="shared" si="9"/>
        <v>10000000</v>
      </c>
      <c r="AI19" s="231">
        <v>1</v>
      </c>
      <c r="AJ19" s="230">
        <f t="shared" si="1"/>
        <v>4036453929676067.5</v>
      </c>
      <c r="AK19" s="171"/>
      <c r="AL19" s="231">
        <v>900</v>
      </c>
      <c r="AM19" s="270">
        <f t="shared" si="10"/>
        <v>796.65900894555887</v>
      </c>
      <c r="AN19" s="231">
        <v>500</v>
      </c>
      <c r="AO19" s="270">
        <f t="shared" si="11"/>
        <v>4646.1153401704987</v>
      </c>
      <c r="AP19" s="231">
        <v>350</v>
      </c>
      <c r="AQ19" s="270">
        <f t="shared" si="12"/>
        <v>13545.525773091835</v>
      </c>
      <c r="AR19" s="231">
        <v>300</v>
      </c>
      <c r="AS19" s="270">
        <f t="shared" si="13"/>
        <v>21509.793241530089</v>
      </c>
      <c r="AT19" s="231">
        <v>250</v>
      </c>
      <c r="AU19" s="270">
        <f t="shared" si="14"/>
        <v>37168.92272136399</v>
      </c>
      <c r="AV19" s="231">
        <v>200</v>
      </c>
      <c r="AW19" s="270">
        <f t="shared" si="15"/>
        <v>72595.552190164046</v>
      </c>
    </row>
    <row r="20" spans="1:49" x14ac:dyDescent="0.2">
      <c r="A20" s="324">
        <f>'Raw Data'!A41</f>
        <v>16</v>
      </c>
      <c r="B20" s="204" t="str">
        <f>'Raw Data'!B41</f>
        <v>verified</v>
      </c>
      <c r="C20" s="176" t="str">
        <f>'Raw Data'!C41 &amp;" "&amp;'Raw Data'!G41</f>
        <v>DNV'05/'08/10/11 B1 In Air</v>
      </c>
      <c r="D20" s="206" t="str">
        <f>'Raw Data'!E41</f>
        <v>[12]</v>
      </c>
      <c r="E20" s="206">
        <f>'Raw Data'!F41</f>
        <v>2</v>
      </c>
      <c r="F20" s="17">
        <f>10^'Raw Data'!J41</f>
        <v>1309181922999415.2</v>
      </c>
      <c r="G20" s="172">
        <f>'Raw Data'!K41</f>
        <v>4</v>
      </c>
      <c r="H20" s="162">
        <f>IF($E20&gt;1,'Raw Data'!L41,NA())</f>
        <v>10000000</v>
      </c>
      <c r="I20" s="137">
        <f>IF($E20&gt;1,'Raw Data'!M41,NA())</f>
        <v>106.95473105661608</v>
      </c>
      <c r="J20" s="17">
        <f>IF($E20&gt;1,10^'Raw Data'!N41,NA())</f>
        <v>1.3995873225726235E+17</v>
      </c>
      <c r="K20" s="130">
        <f>IF($E20&gt;1,'Raw Data'!O41,NA())</f>
        <v>5</v>
      </c>
      <c r="L20" s="162" t="e">
        <f>IF($E20&gt;2,'Raw Data'!P41,NA())</f>
        <v>#N/A</v>
      </c>
      <c r="M20" s="137" t="e">
        <f>IF($E20&gt;2,'Raw Data'!Q41,NA())</f>
        <v>#N/A</v>
      </c>
      <c r="N20" s="17" t="e">
        <f>IF($E20&gt;2,10^'Raw Data'!R41,NA())</f>
        <v>#N/A</v>
      </c>
      <c r="O20" s="130" t="e">
        <f>IF($E20&gt;2,'Raw Data'!S41,NA())</f>
        <v>#N/A</v>
      </c>
      <c r="P20" s="162" t="e">
        <f>IF($E20&gt;3,'Raw Data'!T41,NA())</f>
        <v>#N/A</v>
      </c>
      <c r="Q20" s="137" t="e">
        <f>IF($E20&gt;3,'Raw Data'!U41,NA())</f>
        <v>#N/A</v>
      </c>
      <c r="R20" s="17" t="e">
        <f>IF($E20&gt;3,10^'Raw Data'!V41,NA())</f>
        <v>#N/A</v>
      </c>
      <c r="S20" s="130" t="e">
        <f>IF($E20&gt;3,'Raw Data'!W41,NA())</f>
        <v>#N/A</v>
      </c>
      <c r="T20" s="219">
        <f>'Raw Data'!X41</f>
        <v>10000000</v>
      </c>
      <c r="U20" s="218">
        <f>'Raw Data'!Y41</f>
        <v>106.97</v>
      </c>
      <c r="V20" s="164">
        <f>'Raw Data'!Z41</f>
        <v>25</v>
      </c>
      <c r="W20" s="172">
        <f>'Raw Data'!AA41</f>
        <v>0</v>
      </c>
      <c r="X20" s="252"/>
      <c r="Y20" s="231">
        <v>1000</v>
      </c>
      <c r="Z20" s="230">
        <f t="shared" si="0"/>
        <v>1309.1819229994153</v>
      </c>
      <c r="AA20" s="245">
        <f t="shared" ref="AA20:AA34" si="16">I20</f>
        <v>106.95473105661608</v>
      </c>
      <c r="AB20" s="246">
        <f t="shared" ref="AB20:AB34" si="17">H20</f>
        <v>10000000</v>
      </c>
      <c r="AC20" s="245" t="e">
        <f t="shared" ref="AC20:AC34" si="18">M20</f>
        <v>#N/A</v>
      </c>
      <c r="AD20" s="247" t="e">
        <f t="shared" ref="AD20:AD34" si="19">L20</f>
        <v>#N/A</v>
      </c>
      <c r="AE20" s="245" t="e">
        <f t="shared" ref="AE20:AE34" si="20">Q20</f>
        <v>#N/A</v>
      </c>
      <c r="AF20" s="247" t="e">
        <f t="shared" ref="AF20:AF34" si="21">P20</f>
        <v>#N/A</v>
      </c>
      <c r="AG20" s="245">
        <f t="shared" ref="AG20:AG34" si="22">U20</f>
        <v>106.97</v>
      </c>
      <c r="AH20" s="230">
        <f t="shared" ref="AH20:AH34" si="23">T20</f>
        <v>10000000</v>
      </c>
      <c r="AI20" s="231">
        <v>1</v>
      </c>
      <c r="AJ20" s="230">
        <f t="shared" si="1"/>
        <v>1.3995873225726235E+17</v>
      </c>
      <c r="AK20" s="171"/>
      <c r="AL20" s="231">
        <v>900</v>
      </c>
      <c r="AM20" s="270">
        <f t="shared" si="10"/>
        <v>1995.3999740884244</v>
      </c>
      <c r="AN20" s="231">
        <v>500</v>
      </c>
      <c r="AO20" s="270">
        <f t="shared" si="11"/>
        <v>20946.910767990645</v>
      </c>
      <c r="AP20" s="231">
        <v>350</v>
      </c>
      <c r="AQ20" s="270">
        <f t="shared" si="12"/>
        <v>87242.443848357536</v>
      </c>
      <c r="AR20" s="231">
        <v>300</v>
      </c>
      <c r="AS20" s="270">
        <f t="shared" si="13"/>
        <v>161627.39790116239</v>
      </c>
      <c r="AT20" s="231">
        <v>250</v>
      </c>
      <c r="AU20" s="270">
        <f t="shared" si="14"/>
        <v>335150.57228785031</v>
      </c>
      <c r="AV20" s="231">
        <v>200</v>
      </c>
      <c r="AW20" s="270">
        <f t="shared" si="15"/>
        <v>818238.70187463448</v>
      </c>
    </row>
    <row r="21" spans="1:49" x14ac:dyDescent="0.2">
      <c r="A21" s="324">
        <f>'Raw Data'!A42</f>
        <v>17</v>
      </c>
      <c r="B21" s="204" t="str">
        <f>'Raw Data'!B42</f>
        <v>verified</v>
      </c>
      <c r="C21" s="176" t="str">
        <f>'Raw Data'!C42 &amp;" "&amp;'Raw Data'!G42</f>
        <v>DNV'05/'08/10/11 B2 In Air</v>
      </c>
      <c r="D21" s="206" t="str">
        <f>'Raw Data'!E42</f>
        <v>[12]</v>
      </c>
      <c r="E21" s="206">
        <f>'Raw Data'!F42</f>
        <v>2</v>
      </c>
      <c r="F21" s="17">
        <f>10^'Raw Data'!J42</f>
        <v>767361489361818.87</v>
      </c>
      <c r="G21" s="172">
        <f>'Raw Data'!K42</f>
        <v>4</v>
      </c>
      <c r="H21" s="162">
        <f>IF($E21&gt;1,'Raw Data'!L42,NA())</f>
        <v>10000000</v>
      </c>
      <c r="I21" s="137">
        <f>IF($E21&gt;1,'Raw Data'!M42,NA())</f>
        <v>93.583654358353144</v>
      </c>
      <c r="J21" s="17">
        <f>IF($E21&gt;1,10^'Raw Data'!N42,NA())</f>
        <v>7.1779429127136648E+16</v>
      </c>
      <c r="K21" s="130">
        <f>IF($E21&gt;1,'Raw Data'!O42,NA())</f>
        <v>5</v>
      </c>
      <c r="L21" s="162" t="e">
        <f>IF($E21&gt;2,'Raw Data'!P42,NA())</f>
        <v>#N/A</v>
      </c>
      <c r="M21" s="137" t="e">
        <f>IF($E21&gt;2,'Raw Data'!Q42,NA())</f>
        <v>#N/A</v>
      </c>
      <c r="N21" s="17" t="e">
        <f>IF($E21&gt;2,10^'Raw Data'!R42,NA())</f>
        <v>#N/A</v>
      </c>
      <c r="O21" s="130" t="e">
        <f>IF($E21&gt;2,'Raw Data'!S42,NA())</f>
        <v>#N/A</v>
      </c>
      <c r="P21" s="162" t="e">
        <f>IF($E21&gt;3,'Raw Data'!T42,NA())</f>
        <v>#N/A</v>
      </c>
      <c r="Q21" s="137" t="e">
        <f>IF($E21&gt;3,'Raw Data'!U42,NA())</f>
        <v>#N/A</v>
      </c>
      <c r="R21" s="17" t="e">
        <f>IF($E21&gt;3,10^'Raw Data'!V42,NA())</f>
        <v>#N/A</v>
      </c>
      <c r="S21" s="130" t="e">
        <f>IF($E21&gt;3,'Raw Data'!W42,NA())</f>
        <v>#N/A</v>
      </c>
      <c r="T21" s="219">
        <f>'Raw Data'!X42</f>
        <v>10000000</v>
      </c>
      <c r="U21" s="218">
        <f>'Raw Data'!Y42</f>
        <v>93.59</v>
      </c>
      <c r="V21" s="164">
        <f>'Raw Data'!Z42</f>
        <v>25</v>
      </c>
      <c r="W21" s="172">
        <f>'Raw Data'!AA42</f>
        <v>0</v>
      </c>
      <c r="X21" s="252"/>
      <c r="Y21" s="231">
        <v>1000</v>
      </c>
      <c r="Z21" s="230">
        <f t="shared" si="0"/>
        <v>767.36148936181883</v>
      </c>
      <c r="AA21" s="245">
        <f t="shared" si="16"/>
        <v>93.583654358353144</v>
      </c>
      <c r="AB21" s="246">
        <f t="shared" si="17"/>
        <v>10000000</v>
      </c>
      <c r="AC21" s="245" t="e">
        <f t="shared" si="18"/>
        <v>#N/A</v>
      </c>
      <c r="AD21" s="247" t="e">
        <f t="shared" si="19"/>
        <v>#N/A</v>
      </c>
      <c r="AE21" s="245" t="e">
        <f t="shared" si="20"/>
        <v>#N/A</v>
      </c>
      <c r="AF21" s="247" t="e">
        <f t="shared" si="21"/>
        <v>#N/A</v>
      </c>
      <c r="AG21" s="245">
        <f t="shared" si="22"/>
        <v>93.59</v>
      </c>
      <c r="AH21" s="230">
        <f t="shared" si="23"/>
        <v>10000000</v>
      </c>
      <c r="AI21" s="231">
        <v>1</v>
      </c>
      <c r="AJ21" s="230">
        <f t="shared" si="1"/>
        <v>7.1779429127136648E+16</v>
      </c>
      <c r="AK21" s="171"/>
      <c r="AL21" s="231">
        <v>900</v>
      </c>
      <c r="AM21" s="270">
        <f t="shared" si="10"/>
        <v>1169.5800782835222</v>
      </c>
      <c r="AN21" s="231">
        <v>500</v>
      </c>
      <c r="AO21" s="270">
        <f t="shared" si="11"/>
        <v>12277.783829789101</v>
      </c>
      <c r="AP21" s="231">
        <v>350</v>
      </c>
      <c r="AQ21" s="270">
        <f t="shared" si="12"/>
        <v>51136.12590499418</v>
      </c>
      <c r="AR21" s="231">
        <v>300</v>
      </c>
      <c r="AS21" s="270">
        <f t="shared" si="13"/>
        <v>94735.98634096529</v>
      </c>
      <c r="AT21" s="231">
        <v>250</v>
      </c>
      <c r="AU21" s="270">
        <f t="shared" si="14"/>
        <v>196444.54127662562</v>
      </c>
      <c r="AV21" s="231">
        <v>200</v>
      </c>
      <c r="AW21" s="270">
        <f t="shared" si="15"/>
        <v>479600.9308511368</v>
      </c>
    </row>
    <row r="22" spans="1:49" x14ac:dyDescent="0.2">
      <c r="A22" s="324">
        <f>'Raw Data'!A43</f>
        <v>18</v>
      </c>
      <c r="B22" s="204" t="str">
        <f>'Raw Data'!B43</f>
        <v>verified</v>
      </c>
      <c r="C22" s="176" t="str">
        <f>'Raw Data'!C43 &amp;" "&amp;'Raw Data'!G43</f>
        <v>DNV'05/'08/10/11 C In Air</v>
      </c>
      <c r="D22" s="206" t="str">
        <f>'Raw Data'!E43</f>
        <v>[12]</v>
      </c>
      <c r="E22" s="206">
        <f>'Raw Data'!F43</f>
        <v>2</v>
      </c>
      <c r="F22" s="17">
        <f>10^'Raw Data'!J43</f>
        <v>3908408957924.0415</v>
      </c>
      <c r="G22" s="172">
        <f>'Raw Data'!K43</f>
        <v>3</v>
      </c>
      <c r="H22" s="162">
        <f>IF($E22&gt;1,'Raw Data'!L43,NA())</f>
        <v>10000000</v>
      </c>
      <c r="I22" s="137">
        <f>IF($E22&gt;1,'Raw Data'!M43,NA())</f>
        <v>73.11390834834188</v>
      </c>
      <c r="J22" s="17">
        <f>IF($E22&gt;1,10^'Raw Data'!N43,NA())</f>
        <v>2.0892961308540552E+16</v>
      </c>
      <c r="K22" s="130">
        <f>IF($E22&gt;1,'Raw Data'!O43,NA())</f>
        <v>5</v>
      </c>
      <c r="L22" s="162" t="e">
        <f>IF($E22&gt;2,'Raw Data'!P43,NA())</f>
        <v>#N/A</v>
      </c>
      <c r="M22" s="137" t="e">
        <f>IF($E22&gt;2,'Raw Data'!Q43,NA())</f>
        <v>#N/A</v>
      </c>
      <c r="N22" s="17" t="e">
        <f>IF($E22&gt;2,10^'Raw Data'!R43,NA())</f>
        <v>#N/A</v>
      </c>
      <c r="O22" s="130" t="e">
        <f>IF($E22&gt;2,'Raw Data'!S43,NA())</f>
        <v>#N/A</v>
      </c>
      <c r="P22" s="162" t="e">
        <f>IF($E22&gt;3,'Raw Data'!T43,NA())</f>
        <v>#N/A</v>
      </c>
      <c r="Q22" s="137" t="e">
        <f>IF($E22&gt;3,'Raw Data'!U43,NA())</f>
        <v>#N/A</v>
      </c>
      <c r="R22" s="17" t="e">
        <f>IF($E22&gt;3,10^'Raw Data'!V43,NA())</f>
        <v>#N/A</v>
      </c>
      <c r="S22" s="130" t="e">
        <f>IF($E22&gt;3,'Raw Data'!W43,NA())</f>
        <v>#N/A</v>
      </c>
      <c r="T22" s="219">
        <f>'Raw Data'!X43</f>
        <v>10000000</v>
      </c>
      <c r="U22" s="218">
        <f>'Raw Data'!Y43</f>
        <v>73.099999999999994</v>
      </c>
      <c r="V22" s="164">
        <f>'Raw Data'!Z43</f>
        <v>25</v>
      </c>
      <c r="W22" s="172">
        <f>'Raw Data'!AA43</f>
        <v>0.15</v>
      </c>
      <c r="X22" s="252"/>
      <c r="Y22" s="231">
        <v>1000</v>
      </c>
      <c r="Z22" s="230">
        <f t="shared" si="0"/>
        <v>3908.4089579240417</v>
      </c>
      <c r="AA22" s="245">
        <f t="shared" si="16"/>
        <v>73.11390834834188</v>
      </c>
      <c r="AB22" s="246">
        <f t="shared" si="17"/>
        <v>10000000</v>
      </c>
      <c r="AC22" s="245" t="e">
        <f t="shared" si="18"/>
        <v>#N/A</v>
      </c>
      <c r="AD22" s="247" t="e">
        <f t="shared" si="19"/>
        <v>#N/A</v>
      </c>
      <c r="AE22" s="245" t="e">
        <f t="shared" si="20"/>
        <v>#N/A</v>
      </c>
      <c r="AF22" s="247" t="e">
        <f t="shared" si="21"/>
        <v>#N/A</v>
      </c>
      <c r="AG22" s="245">
        <f t="shared" si="22"/>
        <v>73.099999999999994</v>
      </c>
      <c r="AH22" s="230">
        <f t="shared" si="23"/>
        <v>10000000</v>
      </c>
      <c r="AI22" s="231">
        <v>1</v>
      </c>
      <c r="AJ22" s="230">
        <f t="shared" si="1"/>
        <v>2.0892961308540552E+16</v>
      </c>
      <c r="AK22" s="171"/>
      <c r="AL22" s="231">
        <v>900</v>
      </c>
      <c r="AM22" s="270">
        <f t="shared" si="10"/>
        <v>5361.3291603896314</v>
      </c>
      <c r="AN22" s="231">
        <v>500</v>
      </c>
      <c r="AO22" s="270">
        <f t="shared" si="11"/>
        <v>31267.271663392334</v>
      </c>
      <c r="AP22" s="231">
        <v>350</v>
      </c>
      <c r="AQ22" s="270">
        <f t="shared" si="12"/>
        <v>91158.226423884349</v>
      </c>
      <c r="AR22" s="231">
        <v>300</v>
      </c>
      <c r="AS22" s="270">
        <f t="shared" si="13"/>
        <v>144755.88733052005</v>
      </c>
      <c r="AT22" s="231">
        <v>250</v>
      </c>
      <c r="AU22" s="270">
        <f t="shared" si="14"/>
        <v>250138.17330713867</v>
      </c>
      <c r="AV22" s="231">
        <v>200</v>
      </c>
      <c r="AW22" s="270">
        <f t="shared" si="15"/>
        <v>488551.11974050518</v>
      </c>
    </row>
    <row r="23" spans="1:49" x14ac:dyDescent="0.2">
      <c r="A23" s="324">
        <f>'Raw Data'!A44</f>
        <v>19</v>
      </c>
      <c r="B23" s="204" t="str">
        <f>'Raw Data'!B44</f>
        <v>verified</v>
      </c>
      <c r="C23" s="176" t="str">
        <f>'Raw Data'!C44 &amp;" "&amp;'Raw Data'!G44</f>
        <v>DNV'05/'08/10/11 C1 In Air</v>
      </c>
      <c r="D23" s="206" t="str">
        <f>'Raw Data'!E44</f>
        <v>[12]</v>
      </c>
      <c r="E23" s="206">
        <f>'Raw Data'!F44</f>
        <v>2</v>
      </c>
      <c r="F23" s="17">
        <f>10^'Raw Data'!J44</f>
        <v>2811900830398.9438</v>
      </c>
      <c r="G23" s="172">
        <f>'Raw Data'!K44</f>
        <v>3</v>
      </c>
      <c r="H23" s="162">
        <f>IF($E23&gt;1,'Raw Data'!L44,NA())</f>
        <v>10000000</v>
      </c>
      <c r="I23" s="137">
        <f>IF($E23&gt;1,'Raw Data'!M44,NA())</f>
        <v>65.493771459336656</v>
      </c>
      <c r="J23" s="17">
        <f>IF($E23&gt;1,10^'Raw Data'!N44,NA())</f>
        <v>1.2050359403717974E+16</v>
      </c>
      <c r="K23" s="130">
        <f>IF($E23&gt;1,'Raw Data'!O44,NA())</f>
        <v>5</v>
      </c>
      <c r="L23" s="162" t="e">
        <f>IF($E23&gt;2,'Raw Data'!P44,NA())</f>
        <v>#N/A</v>
      </c>
      <c r="M23" s="137" t="e">
        <f>IF($E23&gt;2,'Raw Data'!Q44,NA())</f>
        <v>#N/A</v>
      </c>
      <c r="N23" s="17" t="e">
        <f>IF($E23&gt;2,10^'Raw Data'!R44,NA())</f>
        <v>#N/A</v>
      </c>
      <c r="O23" s="130" t="e">
        <f>IF($E23&gt;2,'Raw Data'!S44,NA())</f>
        <v>#N/A</v>
      </c>
      <c r="P23" s="162" t="e">
        <f>IF($E23&gt;3,'Raw Data'!T44,NA())</f>
        <v>#N/A</v>
      </c>
      <c r="Q23" s="137" t="e">
        <f>IF($E23&gt;3,'Raw Data'!U44,NA())</f>
        <v>#N/A</v>
      </c>
      <c r="R23" s="17" t="e">
        <f>IF($E23&gt;3,10^'Raw Data'!V44,NA())</f>
        <v>#N/A</v>
      </c>
      <c r="S23" s="130" t="e">
        <f>IF($E23&gt;3,'Raw Data'!W44,NA())</f>
        <v>#N/A</v>
      </c>
      <c r="T23" s="219">
        <f>'Raw Data'!X44</f>
        <v>10000000</v>
      </c>
      <c r="U23" s="218">
        <f>'Raw Data'!Y44</f>
        <v>65.5</v>
      </c>
      <c r="V23" s="164">
        <f>'Raw Data'!Z44</f>
        <v>25</v>
      </c>
      <c r="W23" s="172">
        <f>'Raw Data'!AA44</f>
        <v>0.15</v>
      </c>
      <c r="X23" s="252"/>
      <c r="Y23" s="231">
        <v>1000</v>
      </c>
      <c r="Z23" s="230">
        <f t="shared" si="0"/>
        <v>2811.900830398944</v>
      </c>
      <c r="AA23" s="245">
        <f t="shared" si="16"/>
        <v>65.493771459336656</v>
      </c>
      <c r="AB23" s="246">
        <f t="shared" si="17"/>
        <v>10000000</v>
      </c>
      <c r="AC23" s="245" t="e">
        <f t="shared" si="18"/>
        <v>#N/A</v>
      </c>
      <c r="AD23" s="247" t="e">
        <f t="shared" si="19"/>
        <v>#N/A</v>
      </c>
      <c r="AE23" s="245" t="e">
        <f t="shared" si="20"/>
        <v>#N/A</v>
      </c>
      <c r="AF23" s="247" t="e">
        <f t="shared" si="21"/>
        <v>#N/A</v>
      </c>
      <c r="AG23" s="245">
        <f t="shared" si="22"/>
        <v>65.5</v>
      </c>
      <c r="AH23" s="230">
        <f t="shared" si="23"/>
        <v>10000000</v>
      </c>
      <c r="AI23" s="231">
        <v>1</v>
      </c>
      <c r="AJ23" s="230">
        <f t="shared" si="1"/>
        <v>1.2050359403717974E+16</v>
      </c>
      <c r="AK23" s="171"/>
      <c r="AL23" s="231">
        <v>900</v>
      </c>
      <c r="AM23" s="270">
        <f t="shared" si="10"/>
        <v>3857.2027851837365</v>
      </c>
      <c r="AN23" s="231">
        <v>500</v>
      </c>
      <c r="AO23" s="270">
        <f t="shared" si="11"/>
        <v>22495.206643191552</v>
      </c>
      <c r="AP23" s="231">
        <v>350</v>
      </c>
      <c r="AQ23" s="270">
        <f t="shared" si="12"/>
        <v>65583.692837293158</v>
      </c>
      <c r="AR23" s="231">
        <v>300</v>
      </c>
      <c r="AS23" s="270">
        <f t="shared" si="13"/>
        <v>104144.47519996089</v>
      </c>
      <c r="AT23" s="231">
        <v>250</v>
      </c>
      <c r="AU23" s="270">
        <f t="shared" si="14"/>
        <v>179961.65314553241</v>
      </c>
      <c r="AV23" s="231">
        <v>200</v>
      </c>
      <c r="AW23" s="270">
        <f t="shared" si="15"/>
        <v>351487.60379986797</v>
      </c>
    </row>
    <row r="24" spans="1:49" x14ac:dyDescent="0.2">
      <c r="A24" s="324">
        <f>'Raw Data'!A45</f>
        <v>20</v>
      </c>
      <c r="B24" s="204" t="str">
        <f>'Raw Data'!B45</f>
        <v>verified</v>
      </c>
      <c r="C24" s="176" t="str">
        <f>'Raw Data'!C45 &amp;" "&amp;'Raw Data'!G45</f>
        <v>DNV'05/'08/10/11 C2 In Air</v>
      </c>
      <c r="D24" s="206" t="str">
        <f>'Raw Data'!E45</f>
        <v>[12]</v>
      </c>
      <c r="E24" s="206">
        <f>'Raw Data'!F45</f>
        <v>2</v>
      </c>
      <c r="F24" s="17">
        <f>10^'Raw Data'!J45</f>
        <v>1999861869632.7522</v>
      </c>
      <c r="G24" s="172">
        <f>'Raw Data'!K45</f>
        <v>3</v>
      </c>
      <c r="H24" s="162">
        <f>IF($E24&gt;1,'Raw Data'!L45,NA())</f>
        <v>10000000</v>
      </c>
      <c r="I24" s="137">
        <f>IF($E24&gt;1,'Raw Data'!M45,NA())</f>
        <v>58.479008414448153</v>
      </c>
      <c r="J24" s="17">
        <f>IF($E24&gt;1,10^'Raw Data'!N45,NA())</f>
        <v>6839116472814328</v>
      </c>
      <c r="K24" s="130">
        <f>IF($E24&gt;1,'Raw Data'!O45,NA())</f>
        <v>5</v>
      </c>
      <c r="L24" s="162" t="e">
        <f>IF($E24&gt;2,'Raw Data'!P45,NA())</f>
        <v>#N/A</v>
      </c>
      <c r="M24" s="137" t="e">
        <f>IF($E24&gt;2,'Raw Data'!Q45,NA())</f>
        <v>#N/A</v>
      </c>
      <c r="N24" s="17" t="e">
        <f>IF($E24&gt;2,10^'Raw Data'!R45,NA())</f>
        <v>#N/A</v>
      </c>
      <c r="O24" s="130" t="e">
        <f>IF($E24&gt;2,'Raw Data'!S45,NA())</f>
        <v>#N/A</v>
      </c>
      <c r="P24" s="162" t="e">
        <f>IF($E24&gt;3,'Raw Data'!T45,NA())</f>
        <v>#N/A</v>
      </c>
      <c r="Q24" s="137" t="e">
        <f>IF($E24&gt;3,'Raw Data'!U45,NA())</f>
        <v>#N/A</v>
      </c>
      <c r="R24" s="17" t="e">
        <f>IF($E24&gt;3,10^'Raw Data'!V45,NA())</f>
        <v>#N/A</v>
      </c>
      <c r="S24" s="130" t="e">
        <f>IF($E24&gt;3,'Raw Data'!W45,NA())</f>
        <v>#N/A</v>
      </c>
      <c r="T24" s="219">
        <f>'Raw Data'!X45</f>
        <v>10000000</v>
      </c>
      <c r="U24" s="218">
        <f>'Raw Data'!Y45</f>
        <v>58.48</v>
      </c>
      <c r="V24" s="164">
        <f>'Raw Data'!Z45</f>
        <v>25</v>
      </c>
      <c r="W24" s="172">
        <f>'Raw Data'!AA45</f>
        <v>0.15</v>
      </c>
      <c r="X24" s="252"/>
      <c r="Y24" s="231">
        <v>1000</v>
      </c>
      <c r="Z24" s="230">
        <f t="shared" si="0"/>
        <v>1999.8618696327521</v>
      </c>
      <c r="AA24" s="245">
        <f t="shared" si="16"/>
        <v>58.479008414448153</v>
      </c>
      <c r="AB24" s="246">
        <f t="shared" si="17"/>
        <v>10000000</v>
      </c>
      <c r="AC24" s="245" t="e">
        <f t="shared" si="18"/>
        <v>#N/A</v>
      </c>
      <c r="AD24" s="247" t="e">
        <f t="shared" si="19"/>
        <v>#N/A</v>
      </c>
      <c r="AE24" s="245" t="e">
        <f t="shared" si="20"/>
        <v>#N/A</v>
      </c>
      <c r="AF24" s="247" t="e">
        <f t="shared" si="21"/>
        <v>#N/A</v>
      </c>
      <c r="AG24" s="245">
        <f t="shared" si="22"/>
        <v>58.48</v>
      </c>
      <c r="AH24" s="230">
        <f t="shared" si="23"/>
        <v>10000000</v>
      </c>
      <c r="AI24" s="231">
        <v>1</v>
      </c>
      <c r="AJ24" s="230">
        <f t="shared" si="1"/>
        <v>6839116472814328</v>
      </c>
      <c r="AK24" s="171"/>
      <c r="AL24" s="231">
        <v>900</v>
      </c>
      <c r="AM24" s="270">
        <f t="shared" si="10"/>
        <v>2743.2947457239397</v>
      </c>
      <c r="AN24" s="231">
        <v>500</v>
      </c>
      <c r="AO24" s="270">
        <f t="shared" si="11"/>
        <v>15998.894957062017</v>
      </c>
      <c r="AP24" s="231">
        <v>350</v>
      </c>
      <c r="AQ24" s="270">
        <f t="shared" si="12"/>
        <v>46644.008621172063</v>
      </c>
      <c r="AR24" s="231">
        <v>300</v>
      </c>
      <c r="AS24" s="270">
        <f t="shared" si="13"/>
        <v>74068.958134546381</v>
      </c>
      <c r="AT24" s="231">
        <v>250</v>
      </c>
      <c r="AU24" s="270">
        <f t="shared" si="14"/>
        <v>127991.15965649614</v>
      </c>
      <c r="AV24" s="231">
        <v>200</v>
      </c>
      <c r="AW24" s="270">
        <f t="shared" si="15"/>
        <v>249982.73370409402</v>
      </c>
    </row>
    <row r="25" spans="1:49" x14ac:dyDescent="0.2">
      <c r="A25" s="324">
        <f>'Raw Data'!A46</f>
        <v>21</v>
      </c>
      <c r="B25" s="204" t="str">
        <f>'Raw Data'!B46</f>
        <v>verified</v>
      </c>
      <c r="C25" s="176" t="str">
        <f>'Raw Data'!C46 &amp;" "&amp;'Raw Data'!G46</f>
        <v>DNV'05/'08/10/11 D In Air</v>
      </c>
      <c r="D25" s="206" t="str">
        <f>'Raw Data'!E46</f>
        <v>[12]</v>
      </c>
      <c r="E25" s="206">
        <f>'Raw Data'!F46</f>
        <v>2</v>
      </c>
      <c r="F25" s="17">
        <f>10^'Raw Data'!J46</f>
        <v>1458814260275.3489</v>
      </c>
      <c r="G25" s="172">
        <f>'Raw Data'!K46</f>
        <v>3</v>
      </c>
      <c r="H25" s="162">
        <f>IF($E25&gt;1,'Raw Data'!L46,NA())</f>
        <v>10000000</v>
      </c>
      <c r="I25" s="137">
        <f>IF($E25&gt;1,'Raw Data'!M46,NA())</f>
        <v>52.625956208031859</v>
      </c>
      <c r="J25" s="17">
        <f>IF($E25&gt;1,10^'Raw Data'!N46,NA())</f>
        <v>4036453929676067.5</v>
      </c>
      <c r="K25" s="130">
        <f>IF($E25&gt;1,'Raw Data'!O46,NA())</f>
        <v>5</v>
      </c>
      <c r="L25" s="162" t="e">
        <f>IF($E25&gt;2,'Raw Data'!P46,NA())</f>
        <v>#N/A</v>
      </c>
      <c r="M25" s="137" t="e">
        <f>IF($E25&gt;2,'Raw Data'!Q46,NA())</f>
        <v>#N/A</v>
      </c>
      <c r="N25" s="17" t="e">
        <f>IF($E25&gt;2,10^'Raw Data'!R46,NA())</f>
        <v>#N/A</v>
      </c>
      <c r="O25" s="130" t="e">
        <f>IF($E25&gt;2,'Raw Data'!S46,NA())</f>
        <v>#N/A</v>
      </c>
      <c r="P25" s="162" t="e">
        <f>IF($E25&gt;3,'Raw Data'!T46,NA())</f>
        <v>#N/A</v>
      </c>
      <c r="Q25" s="137" t="e">
        <f>IF($E25&gt;3,'Raw Data'!U46,NA())</f>
        <v>#N/A</v>
      </c>
      <c r="R25" s="17" t="e">
        <f>IF($E25&gt;3,10^'Raw Data'!V46,NA())</f>
        <v>#N/A</v>
      </c>
      <c r="S25" s="130" t="e">
        <f>IF($E25&gt;3,'Raw Data'!W46,NA())</f>
        <v>#N/A</v>
      </c>
      <c r="T25" s="219">
        <f>'Raw Data'!X46</f>
        <v>10000000</v>
      </c>
      <c r="U25" s="218">
        <f>'Raw Data'!Y46</f>
        <v>52.63</v>
      </c>
      <c r="V25" s="164">
        <f>'Raw Data'!Z46</f>
        <v>25</v>
      </c>
      <c r="W25" s="172">
        <f>'Raw Data'!AA46</f>
        <v>0.2</v>
      </c>
      <c r="X25" s="252"/>
      <c r="Y25" s="231">
        <v>1000</v>
      </c>
      <c r="Z25" s="230">
        <f t="shared" si="0"/>
        <v>1458.8142602753489</v>
      </c>
      <c r="AA25" s="245">
        <f t="shared" si="16"/>
        <v>52.625956208031859</v>
      </c>
      <c r="AB25" s="246">
        <f t="shared" si="17"/>
        <v>10000000</v>
      </c>
      <c r="AC25" s="245" t="e">
        <f t="shared" si="18"/>
        <v>#N/A</v>
      </c>
      <c r="AD25" s="247" t="e">
        <f t="shared" si="19"/>
        <v>#N/A</v>
      </c>
      <c r="AE25" s="245" t="e">
        <f t="shared" si="20"/>
        <v>#N/A</v>
      </c>
      <c r="AF25" s="247" t="e">
        <f t="shared" si="21"/>
        <v>#N/A</v>
      </c>
      <c r="AG25" s="245">
        <f t="shared" si="22"/>
        <v>52.63</v>
      </c>
      <c r="AH25" s="230">
        <f t="shared" si="23"/>
        <v>10000000</v>
      </c>
      <c r="AI25" s="231">
        <v>1</v>
      </c>
      <c r="AJ25" s="230">
        <f t="shared" si="1"/>
        <v>4036453929676067.5</v>
      </c>
      <c r="AK25" s="171"/>
      <c r="AL25" s="231">
        <v>900</v>
      </c>
      <c r="AM25" s="270">
        <f t="shared" si="10"/>
        <v>2001.116955110218</v>
      </c>
      <c r="AN25" s="231">
        <v>500</v>
      </c>
      <c r="AO25" s="270">
        <f t="shared" si="11"/>
        <v>11670.514082202792</v>
      </c>
      <c r="AP25" s="231">
        <v>350</v>
      </c>
      <c r="AQ25" s="270">
        <f t="shared" si="12"/>
        <v>34024.822397092685</v>
      </c>
      <c r="AR25" s="231">
        <v>300</v>
      </c>
      <c r="AS25" s="270">
        <f t="shared" si="13"/>
        <v>54030.157787975884</v>
      </c>
      <c r="AT25" s="231">
        <v>250</v>
      </c>
      <c r="AU25" s="270">
        <f t="shared" si="14"/>
        <v>93364.112657622332</v>
      </c>
      <c r="AV25" s="231">
        <v>200</v>
      </c>
      <c r="AW25" s="270">
        <f t="shared" si="15"/>
        <v>182351.7825344186</v>
      </c>
    </row>
    <row r="26" spans="1:49" x14ac:dyDescent="0.2">
      <c r="A26" s="324">
        <f>'Raw Data'!A47</f>
        <v>22</v>
      </c>
      <c r="B26" s="204" t="str">
        <f>'Raw Data'!B47</f>
        <v>verified</v>
      </c>
      <c r="C26" s="176" t="str">
        <f>'Raw Data'!C47 &amp;" "&amp;'Raw Data'!G47</f>
        <v>DNV'05/'08/10/11 E In Air</v>
      </c>
      <c r="D26" s="206" t="str">
        <f>'Raw Data'!E47</f>
        <v>[12]</v>
      </c>
      <c r="E26" s="206">
        <f>'Raw Data'!F47</f>
        <v>2</v>
      </c>
      <c r="F26" s="17">
        <f>10^'Raw Data'!J47</f>
        <v>1023292992280.7567</v>
      </c>
      <c r="G26" s="172">
        <f>'Raw Data'!K47</f>
        <v>3</v>
      </c>
      <c r="H26" s="162">
        <f>IF($E26&gt;1,'Raw Data'!L47,NA())</f>
        <v>10000000</v>
      </c>
      <c r="I26" s="137">
        <f>IF($E26&gt;1,'Raw Data'!M47,NA())</f>
        <v>46.773514128719839</v>
      </c>
      <c r="J26" s="17">
        <f>IF($E26&gt;1,10^'Raw Data'!N47,NA())</f>
        <v>2238721138568345.5</v>
      </c>
      <c r="K26" s="130">
        <f>IF($E26&gt;1,'Raw Data'!O47,NA())</f>
        <v>5</v>
      </c>
      <c r="L26" s="162" t="e">
        <f>IF($E26&gt;2,'Raw Data'!P47,NA())</f>
        <v>#N/A</v>
      </c>
      <c r="M26" s="137" t="e">
        <f>IF($E26&gt;2,'Raw Data'!Q47,NA())</f>
        <v>#N/A</v>
      </c>
      <c r="N26" s="17" t="e">
        <f>IF($E26&gt;2,10^'Raw Data'!R47,NA())</f>
        <v>#N/A</v>
      </c>
      <c r="O26" s="130" t="e">
        <f>IF($E26&gt;2,'Raw Data'!S47,NA())</f>
        <v>#N/A</v>
      </c>
      <c r="P26" s="162" t="e">
        <f>IF($E26&gt;3,'Raw Data'!T47,NA())</f>
        <v>#N/A</v>
      </c>
      <c r="Q26" s="137" t="e">
        <f>IF($E26&gt;3,'Raw Data'!U47,NA())</f>
        <v>#N/A</v>
      </c>
      <c r="R26" s="17" t="e">
        <f>IF($E26&gt;3,10^'Raw Data'!V47,NA())</f>
        <v>#N/A</v>
      </c>
      <c r="S26" s="130" t="e">
        <f>IF($E26&gt;3,'Raw Data'!W47,NA())</f>
        <v>#N/A</v>
      </c>
      <c r="T26" s="219">
        <f>'Raw Data'!X47</f>
        <v>10000000</v>
      </c>
      <c r="U26" s="218">
        <f>'Raw Data'!Y47</f>
        <v>46.78</v>
      </c>
      <c r="V26" s="164">
        <f>'Raw Data'!Z47</f>
        <v>25</v>
      </c>
      <c r="W26" s="172">
        <f>'Raw Data'!AA47</f>
        <v>0.2</v>
      </c>
      <c r="X26" s="252"/>
      <c r="Y26" s="231">
        <v>1000</v>
      </c>
      <c r="Z26" s="230">
        <f t="shared" si="0"/>
        <v>1023.2929922807567</v>
      </c>
      <c r="AA26" s="245">
        <f t="shared" si="16"/>
        <v>46.773514128719839</v>
      </c>
      <c r="AB26" s="246">
        <f t="shared" si="17"/>
        <v>10000000</v>
      </c>
      <c r="AC26" s="245" t="e">
        <f t="shared" si="18"/>
        <v>#N/A</v>
      </c>
      <c r="AD26" s="247" t="e">
        <f t="shared" si="19"/>
        <v>#N/A</v>
      </c>
      <c r="AE26" s="245" t="e">
        <f t="shared" si="20"/>
        <v>#N/A</v>
      </c>
      <c r="AF26" s="247" t="e">
        <f t="shared" si="21"/>
        <v>#N/A</v>
      </c>
      <c r="AG26" s="245">
        <f t="shared" si="22"/>
        <v>46.78</v>
      </c>
      <c r="AH26" s="230">
        <f t="shared" si="23"/>
        <v>10000000</v>
      </c>
      <c r="AI26" s="231">
        <v>1</v>
      </c>
      <c r="AJ26" s="230">
        <f t="shared" si="1"/>
        <v>2238721138568345.5</v>
      </c>
      <c r="AK26" s="171"/>
      <c r="AL26" s="231">
        <v>900</v>
      </c>
      <c r="AM26" s="270">
        <f t="shared" si="10"/>
        <v>1403.6940909201053</v>
      </c>
      <c r="AN26" s="231">
        <v>500</v>
      </c>
      <c r="AO26" s="270">
        <f t="shared" si="11"/>
        <v>8186.3439382460538</v>
      </c>
      <c r="AP26" s="231">
        <v>350</v>
      </c>
      <c r="AQ26" s="270">
        <f t="shared" si="12"/>
        <v>23866.891948239223</v>
      </c>
      <c r="AR26" s="231">
        <v>300</v>
      </c>
      <c r="AS26" s="270">
        <f t="shared" si="13"/>
        <v>37899.740454842839</v>
      </c>
      <c r="AT26" s="231">
        <v>250</v>
      </c>
      <c r="AU26" s="270">
        <f t="shared" si="14"/>
        <v>65490.75150596843</v>
      </c>
      <c r="AV26" s="231">
        <v>200</v>
      </c>
      <c r="AW26" s="270">
        <f t="shared" si="15"/>
        <v>127911.62403509459</v>
      </c>
    </row>
    <row r="27" spans="1:49" x14ac:dyDescent="0.2">
      <c r="A27" s="324">
        <f>'Raw Data'!A48</f>
        <v>23</v>
      </c>
      <c r="B27" s="204" t="str">
        <f>'Raw Data'!B48</f>
        <v>verified</v>
      </c>
      <c r="C27" s="176" t="str">
        <f>'Raw Data'!C48 &amp;" "&amp;'Raw Data'!G48</f>
        <v>DNV'05/'08/10/11 F In Air</v>
      </c>
      <c r="D27" s="206" t="str">
        <f>'Raw Data'!E48</f>
        <v>[12]</v>
      </c>
      <c r="E27" s="206">
        <f>'Raw Data'!F48</f>
        <v>2</v>
      </c>
      <c r="F27" s="17">
        <f>10^'Raw Data'!J48</f>
        <v>716143410212.90491</v>
      </c>
      <c r="G27" s="172">
        <f>'Raw Data'!K48</f>
        <v>3</v>
      </c>
      <c r="H27" s="162">
        <f>IF($E27&gt;1,'Raw Data'!L48,NA())</f>
        <v>10000000</v>
      </c>
      <c r="I27" s="137">
        <f>IF($E27&gt;1,'Raw Data'!M48,NA())</f>
        <v>41.514518004056896</v>
      </c>
      <c r="J27" s="17">
        <f>IF($E27&gt;1,10^'Raw Data'!N48,NA())</f>
        <v>1233104833228911.7</v>
      </c>
      <c r="K27" s="130">
        <f>IF($E27&gt;1,'Raw Data'!O48,NA())</f>
        <v>5</v>
      </c>
      <c r="L27" s="162" t="e">
        <f>IF($E27&gt;2,'Raw Data'!P48,NA())</f>
        <v>#N/A</v>
      </c>
      <c r="M27" s="137" t="e">
        <f>IF($E27&gt;2,'Raw Data'!Q48,NA())</f>
        <v>#N/A</v>
      </c>
      <c r="N27" s="17" t="e">
        <f>IF($E27&gt;2,10^'Raw Data'!R48,NA())</f>
        <v>#N/A</v>
      </c>
      <c r="O27" s="130" t="e">
        <f>IF($E27&gt;2,'Raw Data'!S48,NA())</f>
        <v>#N/A</v>
      </c>
      <c r="P27" s="162" t="e">
        <f>IF($E27&gt;3,'Raw Data'!T48,NA())</f>
        <v>#N/A</v>
      </c>
      <c r="Q27" s="137" t="e">
        <f>IF($E27&gt;3,'Raw Data'!U48,NA())</f>
        <v>#N/A</v>
      </c>
      <c r="R27" s="17" t="e">
        <f>IF($E27&gt;3,10^'Raw Data'!V48,NA())</f>
        <v>#N/A</v>
      </c>
      <c r="S27" s="130" t="e">
        <f>IF($E27&gt;3,'Raw Data'!W48,NA())</f>
        <v>#N/A</v>
      </c>
      <c r="T27" s="219">
        <f>'Raw Data'!X48</f>
        <v>10000000</v>
      </c>
      <c r="U27" s="218">
        <f>'Raw Data'!Y48</f>
        <v>41.52</v>
      </c>
      <c r="V27" s="164">
        <f>'Raw Data'!Z48</f>
        <v>25</v>
      </c>
      <c r="W27" s="172">
        <f>'Raw Data'!AA48</f>
        <v>0.25</v>
      </c>
      <c r="X27" s="252"/>
      <c r="Y27" s="231">
        <v>1000</v>
      </c>
      <c r="Z27" s="230">
        <f t="shared" si="0"/>
        <v>716.14341021290488</v>
      </c>
      <c r="AA27" s="245">
        <f t="shared" si="16"/>
        <v>41.514518004056896</v>
      </c>
      <c r="AB27" s="246">
        <f t="shared" si="17"/>
        <v>10000000</v>
      </c>
      <c r="AC27" s="245" t="e">
        <f t="shared" si="18"/>
        <v>#N/A</v>
      </c>
      <c r="AD27" s="247" t="e">
        <f t="shared" si="19"/>
        <v>#N/A</v>
      </c>
      <c r="AE27" s="245" t="e">
        <f t="shared" si="20"/>
        <v>#N/A</v>
      </c>
      <c r="AF27" s="247" t="e">
        <f t="shared" si="21"/>
        <v>#N/A</v>
      </c>
      <c r="AG27" s="245">
        <f t="shared" si="22"/>
        <v>41.52</v>
      </c>
      <c r="AH27" s="230">
        <f t="shared" si="23"/>
        <v>10000000</v>
      </c>
      <c r="AI27" s="231">
        <v>1</v>
      </c>
      <c r="AJ27" s="230">
        <f t="shared" si="1"/>
        <v>1233104833228911.7</v>
      </c>
      <c r="AK27" s="171"/>
      <c r="AL27" s="231">
        <v>900</v>
      </c>
      <c r="AM27" s="270">
        <f t="shared" si="10"/>
        <v>982.36407436612467</v>
      </c>
      <c r="AN27" s="231">
        <v>500</v>
      </c>
      <c r="AO27" s="270">
        <f t="shared" si="11"/>
        <v>5729.1472817032391</v>
      </c>
      <c r="AP27" s="231">
        <v>350</v>
      </c>
      <c r="AQ27" s="270">
        <f t="shared" si="12"/>
        <v>16703.053299426352</v>
      </c>
      <c r="AR27" s="231">
        <v>300</v>
      </c>
      <c r="AS27" s="270">
        <f t="shared" si="13"/>
        <v>26523.830007885368</v>
      </c>
      <c r="AT27" s="231">
        <v>250</v>
      </c>
      <c r="AU27" s="270">
        <f t="shared" si="14"/>
        <v>45833.178253625912</v>
      </c>
      <c r="AV27" s="231">
        <v>200</v>
      </c>
      <c r="AW27" s="270">
        <f t="shared" si="15"/>
        <v>89517.926276613114</v>
      </c>
    </row>
    <row r="28" spans="1:49" x14ac:dyDescent="0.2">
      <c r="A28" s="324">
        <f>'Raw Data'!A49</f>
        <v>24</v>
      </c>
      <c r="B28" s="204" t="str">
        <f>'Raw Data'!B49</f>
        <v>verified</v>
      </c>
      <c r="C28" s="176" t="str">
        <f>'Raw Data'!C49 &amp;" "&amp;'Raw Data'!G49</f>
        <v>DNV'05/'08/10/11 F1 In Air</v>
      </c>
      <c r="D28" s="206" t="str">
        <f>'Raw Data'!E49</f>
        <v>[12]</v>
      </c>
      <c r="E28" s="206">
        <f>'Raw Data'!F49</f>
        <v>2</v>
      </c>
      <c r="F28" s="17">
        <f>10^'Raw Data'!J49</f>
        <v>500034534976.97913</v>
      </c>
      <c r="G28" s="172">
        <f>'Raw Data'!K49</f>
        <v>3</v>
      </c>
      <c r="H28" s="162">
        <f>IF($E28&gt;1,'Raw Data'!L49,NA())</f>
        <v>10000000</v>
      </c>
      <c r="I28" s="137">
        <f>IF($E28&gt;1,'Raw Data'!M49,NA())</f>
        <v>36.84681891478683</v>
      </c>
      <c r="J28" s="17">
        <f>IF($E28&gt;1,10^'Raw Data'!N49,NA())</f>
        <v>679203632617185.75</v>
      </c>
      <c r="K28" s="130">
        <f>IF($E28&gt;1,'Raw Data'!O49,NA())</f>
        <v>5</v>
      </c>
      <c r="L28" s="162" t="e">
        <f>IF($E28&gt;2,'Raw Data'!P49,NA())</f>
        <v>#N/A</v>
      </c>
      <c r="M28" s="137" t="e">
        <f>IF($E28&gt;2,'Raw Data'!Q49,NA())</f>
        <v>#N/A</v>
      </c>
      <c r="N28" s="17" t="e">
        <f>IF($E28&gt;2,10^'Raw Data'!R49,NA())</f>
        <v>#N/A</v>
      </c>
      <c r="O28" s="130" t="e">
        <f>IF($E28&gt;2,'Raw Data'!S49,NA())</f>
        <v>#N/A</v>
      </c>
      <c r="P28" s="162" t="e">
        <f>IF($E28&gt;3,'Raw Data'!T49,NA())</f>
        <v>#N/A</v>
      </c>
      <c r="Q28" s="137" t="e">
        <f>IF($E28&gt;3,'Raw Data'!U49,NA())</f>
        <v>#N/A</v>
      </c>
      <c r="R28" s="17" t="e">
        <f>IF($E28&gt;3,10^'Raw Data'!V49,NA())</f>
        <v>#N/A</v>
      </c>
      <c r="S28" s="130" t="e">
        <f>IF($E28&gt;3,'Raw Data'!W49,NA())</f>
        <v>#N/A</v>
      </c>
      <c r="T28" s="219">
        <f>'Raw Data'!X49</f>
        <v>10000000</v>
      </c>
      <c r="U28" s="218">
        <f>'Raw Data'!Y49</f>
        <v>36.840000000000003</v>
      </c>
      <c r="V28" s="164">
        <f>'Raw Data'!Z49</f>
        <v>25</v>
      </c>
      <c r="W28" s="172">
        <f>'Raw Data'!AA49</f>
        <v>0.25</v>
      </c>
      <c r="X28" s="252"/>
      <c r="Y28" s="231">
        <v>1000</v>
      </c>
      <c r="Z28" s="230">
        <f t="shared" si="0"/>
        <v>500.0345349769791</v>
      </c>
      <c r="AA28" s="245">
        <f t="shared" si="16"/>
        <v>36.84681891478683</v>
      </c>
      <c r="AB28" s="246">
        <f t="shared" si="17"/>
        <v>10000000</v>
      </c>
      <c r="AC28" s="245" t="e">
        <f t="shared" si="18"/>
        <v>#N/A</v>
      </c>
      <c r="AD28" s="247" t="e">
        <f t="shared" si="19"/>
        <v>#N/A</v>
      </c>
      <c r="AE28" s="245" t="e">
        <f t="shared" si="20"/>
        <v>#N/A</v>
      </c>
      <c r="AF28" s="247" t="e">
        <f t="shared" si="21"/>
        <v>#N/A</v>
      </c>
      <c r="AG28" s="245">
        <f t="shared" si="22"/>
        <v>36.840000000000003</v>
      </c>
      <c r="AH28" s="230">
        <f t="shared" si="23"/>
        <v>10000000</v>
      </c>
      <c r="AI28" s="231">
        <v>1</v>
      </c>
      <c r="AJ28" s="230">
        <f t="shared" si="1"/>
        <v>679203632617185.75</v>
      </c>
      <c r="AK28" s="171"/>
      <c r="AL28" s="231">
        <v>900</v>
      </c>
      <c r="AM28" s="270">
        <f t="shared" si="10"/>
        <v>685.91842932370253</v>
      </c>
      <c r="AN28" s="231">
        <v>500</v>
      </c>
      <c r="AO28" s="270">
        <f t="shared" si="11"/>
        <v>4000.2762798158328</v>
      </c>
      <c r="AP28" s="231">
        <v>350</v>
      </c>
      <c r="AQ28" s="270">
        <f t="shared" si="12"/>
        <v>11662.613060687559</v>
      </c>
      <c r="AR28" s="231">
        <v>300</v>
      </c>
      <c r="AS28" s="270">
        <f t="shared" si="13"/>
        <v>18519.797591739967</v>
      </c>
      <c r="AT28" s="231">
        <v>250</v>
      </c>
      <c r="AU28" s="270">
        <f t="shared" si="14"/>
        <v>32002.210238526663</v>
      </c>
      <c r="AV28" s="231">
        <v>200</v>
      </c>
      <c r="AW28" s="270">
        <f t="shared" si="15"/>
        <v>62504.316872122392</v>
      </c>
    </row>
    <row r="29" spans="1:49" x14ac:dyDescent="0.2">
      <c r="A29" s="324">
        <f>'Raw Data'!A50</f>
        <v>25</v>
      </c>
      <c r="B29" s="204" t="str">
        <f>'Raw Data'!B50</f>
        <v>verified</v>
      </c>
      <c r="C29" s="176" t="str">
        <f>'Raw Data'!C50 &amp;" "&amp;'Raw Data'!G50</f>
        <v>DNV'05/'08/10/11 F3 In Air</v>
      </c>
      <c r="D29" s="206" t="str">
        <f>'Raw Data'!E50</f>
        <v>[12]</v>
      </c>
      <c r="E29" s="206">
        <f>'Raw Data'!F50</f>
        <v>2</v>
      </c>
      <c r="F29" s="17">
        <f>10^'Raw Data'!J50</f>
        <v>351560440528.29834</v>
      </c>
      <c r="G29" s="172">
        <f>'Raw Data'!K50</f>
        <v>3</v>
      </c>
      <c r="H29" s="162">
        <f>IF($E29&gt;1,'Raw Data'!L50,NA())</f>
        <v>10000000</v>
      </c>
      <c r="I29" s="137">
        <f>IF($E29&gt;1,'Raw Data'!M50,NA())</f>
        <v>32.749147555557954</v>
      </c>
      <c r="J29" s="17">
        <f>IF($E29&gt;1,10^'Raw Data'!N50,NA())</f>
        <v>376703798983911.56</v>
      </c>
      <c r="K29" s="130">
        <f>IF($E29&gt;1,'Raw Data'!O50,NA())</f>
        <v>5</v>
      </c>
      <c r="L29" s="162" t="e">
        <f>IF($E29&gt;2,'Raw Data'!P50,NA())</f>
        <v>#N/A</v>
      </c>
      <c r="M29" s="137" t="e">
        <f>IF($E29&gt;2,'Raw Data'!Q50,NA())</f>
        <v>#N/A</v>
      </c>
      <c r="N29" s="17" t="e">
        <f>IF($E29&gt;2,10^'Raw Data'!R50,NA())</f>
        <v>#N/A</v>
      </c>
      <c r="O29" s="130" t="e">
        <f>IF($E29&gt;2,'Raw Data'!S50,NA())</f>
        <v>#N/A</v>
      </c>
      <c r="P29" s="162" t="e">
        <f>IF($E29&gt;3,'Raw Data'!T50,NA())</f>
        <v>#N/A</v>
      </c>
      <c r="Q29" s="137" t="e">
        <f>IF($E29&gt;3,'Raw Data'!U50,NA())</f>
        <v>#N/A</v>
      </c>
      <c r="R29" s="17" t="e">
        <f>IF($E29&gt;3,10^'Raw Data'!V50,NA())</f>
        <v>#N/A</v>
      </c>
      <c r="S29" s="130" t="e">
        <f>IF($E29&gt;3,'Raw Data'!W50,NA())</f>
        <v>#N/A</v>
      </c>
      <c r="T29" s="219">
        <f>'Raw Data'!X50</f>
        <v>10000000</v>
      </c>
      <c r="U29" s="218">
        <f>'Raw Data'!Y50</f>
        <v>32.75</v>
      </c>
      <c r="V29" s="164">
        <f>'Raw Data'!Z50</f>
        <v>25</v>
      </c>
      <c r="W29" s="172">
        <f>'Raw Data'!AA50</f>
        <v>0.25</v>
      </c>
      <c r="X29" s="252"/>
      <c r="Y29" s="231">
        <v>1000</v>
      </c>
      <c r="Z29" s="230">
        <f t="shared" si="0"/>
        <v>351.56044052829833</v>
      </c>
      <c r="AA29" s="245">
        <f t="shared" si="16"/>
        <v>32.749147555557954</v>
      </c>
      <c r="AB29" s="246">
        <f t="shared" si="17"/>
        <v>10000000</v>
      </c>
      <c r="AC29" s="245" t="e">
        <f t="shared" si="18"/>
        <v>#N/A</v>
      </c>
      <c r="AD29" s="247" t="e">
        <f t="shared" si="19"/>
        <v>#N/A</v>
      </c>
      <c r="AE29" s="245" t="e">
        <f t="shared" si="20"/>
        <v>#N/A</v>
      </c>
      <c r="AF29" s="247" t="e">
        <f t="shared" si="21"/>
        <v>#N/A</v>
      </c>
      <c r="AG29" s="245">
        <f t="shared" si="22"/>
        <v>32.75</v>
      </c>
      <c r="AH29" s="230">
        <f t="shared" si="23"/>
        <v>10000000</v>
      </c>
      <c r="AI29" s="231">
        <v>1</v>
      </c>
      <c r="AJ29" s="230">
        <f t="shared" si="1"/>
        <v>376703798983911.56</v>
      </c>
      <c r="AK29" s="171"/>
      <c r="AL29" s="231">
        <v>900</v>
      </c>
      <c r="AM29" s="270">
        <f t="shared" si="10"/>
        <v>482.25026135569044</v>
      </c>
      <c r="AN29" s="231">
        <v>500</v>
      </c>
      <c r="AO29" s="270">
        <f t="shared" si="11"/>
        <v>2812.4835242263866</v>
      </c>
      <c r="AP29" s="231">
        <v>350</v>
      </c>
      <c r="AQ29" s="270">
        <f t="shared" si="12"/>
        <v>8199.6604204850919</v>
      </c>
      <c r="AR29" s="231">
        <v>300</v>
      </c>
      <c r="AS29" s="270">
        <f t="shared" si="13"/>
        <v>13020.757056603643</v>
      </c>
      <c r="AT29" s="231">
        <v>250</v>
      </c>
      <c r="AU29" s="270">
        <f t="shared" si="14"/>
        <v>22499.868193811093</v>
      </c>
      <c r="AV29" s="231">
        <v>200</v>
      </c>
      <c r="AW29" s="270">
        <f t="shared" si="15"/>
        <v>43945.05506603729</v>
      </c>
    </row>
    <row r="30" spans="1:49" x14ac:dyDescent="0.2">
      <c r="A30" s="324">
        <f>'Raw Data'!A51</f>
        <v>26</v>
      </c>
      <c r="B30" s="204" t="str">
        <f>'Raw Data'!B51</f>
        <v>verified</v>
      </c>
      <c r="C30" s="176" t="str">
        <f>'Raw Data'!C51 &amp;" "&amp;'Raw Data'!G51</f>
        <v>DNV'05/'08/10/11 G In Air</v>
      </c>
      <c r="D30" s="206" t="str">
        <f>'Raw Data'!E51</f>
        <v>[12]</v>
      </c>
      <c r="E30" s="206">
        <f>'Raw Data'!F51</f>
        <v>2</v>
      </c>
      <c r="F30" s="17">
        <f>10^'Raw Data'!J51</f>
        <v>250034536169.64398</v>
      </c>
      <c r="G30" s="172">
        <f>'Raw Data'!K51</f>
        <v>3</v>
      </c>
      <c r="H30" s="162">
        <f>IF($E30&gt;1,'Raw Data'!L51,NA())</f>
        <v>10000000</v>
      </c>
      <c r="I30" s="137">
        <f>IF($E30&gt;1,'Raw Data'!M51,NA())</f>
        <v>29.241523778433383</v>
      </c>
      <c r="J30" s="17">
        <f>IF($E30&gt;1,10^'Raw Data'!N51,NA())</f>
        <v>213796208950224.31</v>
      </c>
      <c r="K30" s="130">
        <f>IF($E30&gt;1,'Raw Data'!O51,NA())</f>
        <v>5</v>
      </c>
      <c r="L30" s="162" t="e">
        <f>IF($E30&gt;2,'Raw Data'!P51,NA())</f>
        <v>#N/A</v>
      </c>
      <c r="M30" s="137" t="e">
        <f>IF($E30&gt;2,'Raw Data'!Q51,NA())</f>
        <v>#N/A</v>
      </c>
      <c r="N30" s="17" t="e">
        <f>IF($E30&gt;2,10^'Raw Data'!R51,NA())</f>
        <v>#N/A</v>
      </c>
      <c r="O30" s="130" t="e">
        <f>IF($E30&gt;2,'Raw Data'!S51,NA())</f>
        <v>#N/A</v>
      </c>
      <c r="P30" s="162" t="e">
        <f>IF($E30&gt;3,'Raw Data'!T51,NA())</f>
        <v>#N/A</v>
      </c>
      <c r="Q30" s="137" t="e">
        <f>IF($E30&gt;3,'Raw Data'!U51,NA())</f>
        <v>#N/A</v>
      </c>
      <c r="R30" s="17" t="e">
        <f>IF($E30&gt;3,10^'Raw Data'!V51,NA())</f>
        <v>#N/A</v>
      </c>
      <c r="S30" s="130" t="e">
        <f>IF($E30&gt;3,'Raw Data'!W51,NA())</f>
        <v>#N/A</v>
      </c>
      <c r="T30" s="219">
        <f>'Raw Data'!X51</f>
        <v>10000000</v>
      </c>
      <c r="U30" s="218">
        <f>'Raw Data'!Y51</f>
        <v>29.24</v>
      </c>
      <c r="V30" s="164">
        <f>'Raw Data'!Z51</f>
        <v>25</v>
      </c>
      <c r="W30" s="172">
        <f>'Raw Data'!AA51</f>
        <v>0.25</v>
      </c>
      <c r="X30" s="252"/>
      <c r="Y30" s="231">
        <v>1000</v>
      </c>
      <c r="Z30" s="230">
        <f t="shared" si="0"/>
        <v>250.03453616964399</v>
      </c>
      <c r="AA30" s="245">
        <f t="shared" si="16"/>
        <v>29.241523778433383</v>
      </c>
      <c r="AB30" s="246">
        <f t="shared" si="17"/>
        <v>10000000</v>
      </c>
      <c r="AC30" s="245" t="e">
        <f t="shared" si="18"/>
        <v>#N/A</v>
      </c>
      <c r="AD30" s="247" t="e">
        <f t="shared" si="19"/>
        <v>#N/A</v>
      </c>
      <c r="AE30" s="245" t="e">
        <f t="shared" si="20"/>
        <v>#N/A</v>
      </c>
      <c r="AF30" s="247" t="e">
        <f t="shared" si="21"/>
        <v>#N/A</v>
      </c>
      <c r="AG30" s="245">
        <f t="shared" si="22"/>
        <v>29.24</v>
      </c>
      <c r="AH30" s="230">
        <f t="shared" si="23"/>
        <v>10000000</v>
      </c>
      <c r="AI30" s="231">
        <v>1</v>
      </c>
      <c r="AJ30" s="230">
        <f t="shared" si="1"/>
        <v>213796208950224.31</v>
      </c>
      <c r="AK30" s="171"/>
      <c r="AL30" s="231">
        <v>900</v>
      </c>
      <c r="AM30" s="270">
        <f t="shared" si="10"/>
        <v>342.98290283901781</v>
      </c>
      <c r="AN30" s="231">
        <v>500</v>
      </c>
      <c r="AO30" s="270">
        <f t="shared" si="11"/>
        <v>2000.2762893571519</v>
      </c>
      <c r="AP30" s="231">
        <v>350</v>
      </c>
      <c r="AQ30" s="270">
        <f t="shared" si="12"/>
        <v>5831.7092984173523</v>
      </c>
      <c r="AR30" s="231">
        <v>300</v>
      </c>
      <c r="AS30" s="270">
        <f t="shared" si="13"/>
        <v>9260.5383766534815</v>
      </c>
      <c r="AT30" s="231">
        <v>250</v>
      </c>
      <c r="AU30" s="270">
        <f t="shared" si="14"/>
        <v>16002.210314857215</v>
      </c>
      <c r="AV30" s="231">
        <v>200</v>
      </c>
      <c r="AW30" s="270">
        <f t="shared" si="15"/>
        <v>31254.317021205497</v>
      </c>
    </row>
    <row r="31" spans="1:49" x14ac:dyDescent="0.2">
      <c r="A31" s="324">
        <f>'Raw Data'!A52</f>
        <v>27</v>
      </c>
      <c r="B31" s="204" t="str">
        <f>'Raw Data'!B52</f>
        <v>verified</v>
      </c>
      <c r="C31" s="176" t="str">
        <f>'Raw Data'!C52 &amp;" "&amp;'Raw Data'!G52</f>
        <v>DNV'05/'08/10/11 W1 In Air</v>
      </c>
      <c r="D31" s="206" t="str">
        <f>'Raw Data'!E52</f>
        <v>[12]</v>
      </c>
      <c r="E31" s="206">
        <f>'Raw Data'!F52</f>
        <v>2</v>
      </c>
      <c r="F31" s="17">
        <f>10^'Raw Data'!J52</f>
        <v>182389570231.96375</v>
      </c>
      <c r="G31" s="172">
        <f>'Raw Data'!K52</f>
        <v>3</v>
      </c>
      <c r="H31" s="162">
        <f>IF($E31&gt;1,'Raw Data'!L52,NA())</f>
        <v>10000000</v>
      </c>
      <c r="I31" s="137">
        <f>IF($E31&gt;1,'Raw Data'!M52,NA())</f>
        <v>26.314795540202045</v>
      </c>
      <c r="J31" s="17">
        <f>IF($E31&gt;1,10^'Raw Data'!N52,NA())</f>
        <v>126182753459067.64</v>
      </c>
      <c r="K31" s="130">
        <f>IF($E31&gt;1,'Raw Data'!O52,NA())</f>
        <v>5</v>
      </c>
      <c r="L31" s="162" t="e">
        <f>IF($E31&gt;2,'Raw Data'!P52,NA())</f>
        <v>#N/A</v>
      </c>
      <c r="M31" s="137" t="e">
        <f>IF($E31&gt;2,'Raw Data'!Q52,NA())</f>
        <v>#N/A</v>
      </c>
      <c r="N31" s="17" t="e">
        <f>IF($E31&gt;2,10^'Raw Data'!R52,NA())</f>
        <v>#N/A</v>
      </c>
      <c r="O31" s="130" t="e">
        <f>IF($E31&gt;2,'Raw Data'!S52,NA())</f>
        <v>#N/A</v>
      </c>
      <c r="P31" s="162" t="e">
        <f>IF($E31&gt;3,'Raw Data'!T52,NA())</f>
        <v>#N/A</v>
      </c>
      <c r="Q31" s="137" t="e">
        <f>IF($E31&gt;3,'Raw Data'!U52,NA())</f>
        <v>#N/A</v>
      </c>
      <c r="R31" s="17" t="e">
        <f>IF($E31&gt;3,10^'Raw Data'!V52,NA())</f>
        <v>#N/A</v>
      </c>
      <c r="S31" s="130" t="e">
        <f>IF($E31&gt;3,'Raw Data'!W52,NA())</f>
        <v>#N/A</v>
      </c>
      <c r="T31" s="219">
        <f>'Raw Data'!X52</f>
        <v>10000000</v>
      </c>
      <c r="U31" s="218">
        <f>'Raw Data'!Y52</f>
        <v>26.32</v>
      </c>
      <c r="V31" s="164">
        <f>'Raw Data'!Z52</f>
        <v>25</v>
      </c>
      <c r="W31" s="172">
        <f>'Raw Data'!AA52</f>
        <v>0.25</v>
      </c>
      <c r="X31" s="252"/>
      <c r="Y31" s="231">
        <v>1000</v>
      </c>
      <c r="Z31" s="230">
        <f t="shared" si="0"/>
        <v>182.38957023196375</v>
      </c>
      <c r="AA31" s="245">
        <f t="shared" si="16"/>
        <v>26.314795540202045</v>
      </c>
      <c r="AB31" s="246">
        <f t="shared" si="17"/>
        <v>10000000</v>
      </c>
      <c r="AC31" s="245" t="e">
        <f t="shared" si="18"/>
        <v>#N/A</v>
      </c>
      <c r="AD31" s="247" t="e">
        <f t="shared" si="19"/>
        <v>#N/A</v>
      </c>
      <c r="AE31" s="245" t="e">
        <f t="shared" si="20"/>
        <v>#N/A</v>
      </c>
      <c r="AF31" s="247" t="e">
        <f t="shared" si="21"/>
        <v>#N/A</v>
      </c>
      <c r="AG31" s="245">
        <f t="shared" si="22"/>
        <v>26.32</v>
      </c>
      <c r="AH31" s="230">
        <f t="shared" si="23"/>
        <v>10000000</v>
      </c>
      <c r="AI31" s="231">
        <v>1</v>
      </c>
      <c r="AJ31" s="230">
        <f t="shared" si="1"/>
        <v>126182753459067.64</v>
      </c>
      <c r="AK31" s="171"/>
      <c r="AL31" s="231">
        <v>900</v>
      </c>
      <c r="AM31" s="270">
        <f t="shared" si="10"/>
        <v>250.19145436483367</v>
      </c>
      <c r="AN31" s="231">
        <v>500</v>
      </c>
      <c r="AO31" s="270">
        <f t="shared" si="11"/>
        <v>1459.11656185571</v>
      </c>
      <c r="AP31" s="231">
        <v>350</v>
      </c>
      <c r="AQ31" s="270">
        <f t="shared" si="12"/>
        <v>4253.9841453519239</v>
      </c>
      <c r="AR31" s="231">
        <v>300</v>
      </c>
      <c r="AS31" s="270">
        <f t="shared" si="13"/>
        <v>6755.1692678505087</v>
      </c>
      <c r="AT31" s="231">
        <v>250</v>
      </c>
      <c r="AU31" s="270">
        <f t="shared" si="14"/>
        <v>11672.93249484568</v>
      </c>
      <c r="AV31" s="231">
        <v>200</v>
      </c>
      <c r="AW31" s="270">
        <f t="shared" si="15"/>
        <v>22798.696278995467</v>
      </c>
    </row>
    <row r="32" spans="1:49" x14ac:dyDescent="0.2">
      <c r="A32" s="324">
        <f>'Raw Data'!A53</f>
        <v>28</v>
      </c>
      <c r="B32" s="204" t="str">
        <f>'Raw Data'!B53</f>
        <v>verified</v>
      </c>
      <c r="C32" s="176" t="str">
        <f>'Raw Data'!C53 &amp;" "&amp;'Raw Data'!G53</f>
        <v>DNV'05/'08/10/11 W2 In Air</v>
      </c>
      <c r="D32" s="206" t="str">
        <f>'Raw Data'!E53</f>
        <v>[12]</v>
      </c>
      <c r="E32" s="206">
        <f>'Raw Data'!F53</f>
        <v>2</v>
      </c>
      <c r="F32" s="17">
        <f>10^'Raw Data'!J53</f>
        <v>127938130415.7527</v>
      </c>
      <c r="G32" s="172">
        <f>'Raw Data'!K53</f>
        <v>3</v>
      </c>
      <c r="H32" s="162">
        <f>IF($E32&gt;1,'Raw Data'!L53,NA())</f>
        <v>10000000</v>
      </c>
      <c r="I32" s="137">
        <f>IF($E32&gt;1,'Raw Data'!M53,NA())</f>
        <v>23.388372386593559</v>
      </c>
      <c r="J32" s="17">
        <f>IF($E32&gt;1,10^'Raw Data'!N53,NA())</f>
        <v>69984199600227.539</v>
      </c>
      <c r="K32" s="130">
        <f>IF($E32&gt;1,'Raw Data'!O53,NA())</f>
        <v>5</v>
      </c>
      <c r="L32" s="162" t="e">
        <f>IF($E32&gt;2,'Raw Data'!P53,NA())</f>
        <v>#N/A</v>
      </c>
      <c r="M32" s="137" t="e">
        <f>IF($E32&gt;2,'Raw Data'!Q53,NA())</f>
        <v>#N/A</v>
      </c>
      <c r="N32" s="17" t="e">
        <f>IF($E32&gt;2,10^'Raw Data'!R53,NA())</f>
        <v>#N/A</v>
      </c>
      <c r="O32" s="130" t="e">
        <f>IF($E32&gt;2,'Raw Data'!S53,NA())</f>
        <v>#N/A</v>
      </c>
      <c r="P32" s="162" t="e">
        <f>IF($E32&gt;3,'Raw Data'!T53,NA())</f>
        <v>#N/A</v>
      </c>
      <c r="Q32" s="137" t="e">
        <f>IF($E32&gt;3,'Raw Data'!U53,NA())</f>
        <v>#N/A</v>
      </c>
      <c r="R32" s="17" t="e">
        <f>IF($E32&gt;3,10^'Raw Data'!V53,NA())</f>
        <v>#N/A</v>
      </c>
      <c r="S32" s="130" t="e">
        <f>IF($E32&gt;3,'Raw Data'!W53,NA())</f>
        <v>#N/A</v>
      </c>
      <c r="T32" s="219">
        <f>'Raw Data'!X53</f>
        <v>10000000</v>
      </c>
      <c r="U32" s="218">
        <f>'Raw Data'!Y53</f>
        <v>23.39</v>
      </c>
      <c r="V32" s="164">
        <f>'Raw Data'!Z53</f>
        <v>25</v>
      </c>
      <c r="W32" s="172">
        <f>'Raw Data'!AA53</f>
        <v>0.25</v>
      </c>
      <c r="X32" s="252"/>
      <c r="Y32" s="231">
        <v>1000</v>
      </c>
      <c r="Z32" s="230">
        <f t="shared" si="0"/>
        <v>127.9381304157527</v>
      </c>
      <c r="AA32" s="245">
        <f t="shared" si="16"/>
        <v>23.388372386593559</v>
      </c>
      <c r="AB32" s="246">
        <f t="shared" si="17"/>
        <v>10000000</v>
      </c>
      <c r="AC32" s="245" t="e">
        <f t="shared" si="18"/>
        <v>#N/A</v>
      </c>
      <c r="AD32" s="247" t="e">
        <f t="shared" si="19"/>
        <v>#N/A</v>
      </c>
      <c r="AE32" s="245" t="e">
        <f t="shared" si="20"/>
        <v>#N/A</v>
      </c>
      <c r="AF32" s="247" t="e">
        <f t="shared" si="21"/>
        <v>#N/A</v>
      </c>
      <c r="AG32" s="245">
        <f t="shared" si="22"/>
        <v>23.39</v>
      </c>
      <c r="AH32" s="230">
        <f t="shared" si="23"/>
        <v>10000000</v>
      </c>
      <c r="AI32" s="231">
        <v>1</v>
      </c>
      <c r="AJ32" s="230">
        <f t="shared" si="1"/>
        <v>69984199600227.539</v>
      </c>
      <c r="AK32" s="171"/>
      <c r="AL32" s="231">
        <v>900</v>
      </c>
      <c r="AM32" s="270">
        <f t="shared" si="10"/>
        <v>175.4981212836114</v>
      </c>
      <c r="AN32" s="231">
        <v>500</v>
      </c>
      <c r="AO32" s="270">
        <f t="shared" si="11"/>
        <v>1023.5050433260216</v>
      </c>
      <c r="AP32" s="231">
        <v>350</v>
      </c>
      <c r="AQ32" s="270">
        <f t="shared" si="12"/>
        <v>2983.9797181516665</v>
      </c>
      <c r="AR32" s="231">
        <v>300</v>
      </c>
      <c r="AS32" s="270">
        <f t="shared" si="13"/>
        <v>4738.4492746575079</v>
      </c>
      <c r="AT32" s="231">
        <v>250</v>
      </c>
      <c r="AU32" s="270">
        <f t="shared" si="14"/>
        <v>8188.0403466081725</v>
      </c>
      <c r="AV32" s="231">
        <v>200</v>
      </c>
      <c r="AW32" s="270">
        <f t="shared" si="15"/>
        <v>15992.266301969088</v>
      </c>
    </row>
    <row r="33" spans="1:49" x14ac:dyDescent="0.2">
      <c r="A33" s="324">
        <f>'Raw Data'!A54</f>
        <v>29</v>
      </c>
      <c r="B33" s="204" t="str">
        <f>'Raw Data'!B54</f>
        <v>verified</v>
      </c>
      <c r="C33" s="176" t="str">
        <f>'Raw Data'!C54 &amp;" "&amp;'Raw Data'!G54</f>
        <v>DNV'05/'08/10/11 W3 In Air</v>
      </c>
      <c r="D33" s="206" t="str">
        <f>'Raw Data'!E54</f>
        <v>[12]</v>
      </c>
      <c r="E33" s="206">
        <f>'Raw Data'!F54</f>
        <v>2</v>
      </c>
      <c r="F33" s="17">
        <f>10^'Raw Data'!J54</f>
        <v>93325430079.6996</v>
      </c>
      <c r="G33" s="172">
        <f>'Raw Data'!K54</f>
        <v>3</v>
      </c>
      <c r="H33" s="162">
        <f>IF($E33&gt;1,'Raw Data'!L54,NA())</f>
        <v>10000000</v>
      </c>
      <c r="I33" s="137">
        <f>IF($E33&gt;1,'Raw Data'!M54,NA())</f>
        <v>21.057169839117563</v>
      </c>
      <c r="J33" s="17">
        <f>IF($E33&gt;1,10^'Raw Data'!N54,NA())</f>
        <v>41399967481973.305</v>
      </c>
      <c r="K33" s="130">
        <f>IF($E33&gt;1,'Raw Data'!O54,NA())</f>
        <v>5</v>
      </c>
      <c r="L33" s="162" t="e">
        <f>IF($E33&gt;2,'Raw Data'!P54,NA())</f>
        <v>#N/A</v>
      </c>
      <c r="M33" s="137" t="e">
        <f>IF($E33&gt;2,'Raw Data'!Q54,NA())</f>
        <v>#N/A</v>
      </c>
      <c r="N33" s="17" t="e">
        <f>IF($E33&gt;2,10^'Raw Data'!R54,NA())</f>
        <v>#N/A</v>
      </c>
      <c r="O33" s="130" t="e">
        <f>IF($E33&gt;2,'Raw Data'!S54,NA())</f>
        <v>#N/A</v>
      </c>
      <c r="P33" s="162" t="e">
        <f>IF($E33&gt;3,'Raw Data'!T54,NA())</f>
        <v>#N/A</v>
      </c>
      <c r="Q33" s="137" t="e">
        <f>IF($E33&gt;3,'Raw Data'!U54,NA())</f>
        <v>#N/A</v>
      </c>
      <c r="R33" s="17" t="e">
        <f>IF($E33&gt;3,10^'Raw Data'!V54,NA())</f>
        <v>#N/A</v>
      </c>
      <c r="S33" s="130" t="e">
        <f>IF($E33&gt;3,'Raw Data'!W54,NA())</f>
        <v>#N/A</v>
      </c>
      <c r="T33" s="219">
        <f>'Raw Data'!X54</f>
        <v>10000000</v>
      </c>
      <c r="U33" s="218">
        <f>'Raw Data'!Y54</f>
        <v>21.05</v>
      </c>
      <c r="V33" s="164">
        <f>'Raw Data'!Z54</f>
        <v>25</v>
      </c>
      <c r="W33" s="172">
        <f>'Raw Data'!AA54</f>
        <v>0.25</v>
      </c>
      <c r="X33" s="252"/>
      <c r="Y33" s="231">
        <v>1000</v>
      </c>
      <c r="Z33" s="230">
        <f t="shared" si="0"/>
        <v>93.325430079699601</v>
      </c>
      <c r="AA33" s="245">
        <f t="shared" si="16"/>
        <v>21.057169839117563</v>
      </c>
      <c r="AB33" s="246">
        <f t="shared" si="17"/>
        <v>10000000</v>
      </c>
      <c r="AC33" s="245" t="e">
        <f t="shared" si="18"/>
        <v>#N/A</v>
      </c>
      <c r="AD33" s="247" t="e">
        <f t="shared" si="19"/>
        <v>#N/A</v>
      </c>
      <c r="AE33" s="245" t="e">
        <f t="shared" si="20"/>
        <v>#N/A</v>
      </c>
      <c r="AF33" s="247" t="e">
        <f t="shared" si="21"/>
        <v>#N/A</v>
      </c>
      <c r="AG33" s="245">
        <f t="shared" si="22"/>
        <v>21.05</v>
      </c>
      <c r="AH33" s="230">
        <f t="shared" si="23"/>
        <v>10000000</v>
      </c>
      <c r="AI33" s="231">
        <v>1</v>
      </c>
      <c r="AJ33" s="230">
        <f t="shared" si="1"/>
        <v>41399967481973.305</v>
      </c>
      <c r="AK33" s="171"/>
      <c r="AL33" s="231">
        <v>900</v>
      </c>
      <c r="AM33" s="270">
        <f t="shared" si="10"/>
        <v>128.01842260589794</v>
      </c>
      <c r="AN33" s="231">
        <v>500</v>
      </c>
      <c r="AO33" s="270">
        <f t="shared" si="11"/>
        <v>746.6034406375968</v>
      </c>
      <c r="AP33" s="231">
        <v>350</v>
      </c>
      <c r="AQ33" s="270">
        <f t="shared" si="12"/>
        <v>2176.686415853052</v>
      </c>
      <c r="AR33" s="231">
        <v>300</v>
      </c>
      <c r="AS33" s="270">
        <f t="shared" si="13"/>
        <v>3456.4974103592444</v>
      </c>
      <c r="AT33" s="231">
        <v>250</v>
      </c>
      <c r="AU33" s="270">
        <f t="shared" si="14"/>
        <v>5972.8275251007744</v>
      </c>
      <c r="AV33" s="231">
        <v>200</v>
      </c>
      <c r="AW33" s="270">
        <f t="shared" si="15"/>
        <v>11665.678759962449</v>
      </c>
    </row>
    <row r="34" spans="1:49" x14ac:dyDescent="0.2">
      <c r="A34" s="324">
        <f>'Raw Data'!A55</f>
        <v>30</v>
      </c>
      <c r="B34" s="204" t="str">
        <f>'Raw Data'!B55</f>
        <v>verified</v>
      </c>
      <c r="C34" s="176" t="str">
        <f>'Raw Data'!C55 &amp;" "&amp;'Raw Data'!G55</f>
        <v>DNV'05/'08/10/11 T In Air</v>
      </c>
      <c r="D34" s="206" t="str">
        <f>'Raw Data'!E55</f>
        <v>[12]</v>
      </c>
      <c r="E34" s="206">
        <f>'Raw Data'!F55</f>
        <v>2</v>
      </c>
      <c r="F34" s="17">
        <f>10^'Raw Data'!J55</f>
        <v>1458814260275.3489</v>
      </c>
      <c r="G34" s="172">
        <f>'Raw Data'!K55</f>
        <v>3</v>
      </c>
      <c r="H34" s="162">
        <f>IF($E34&gt;1,'Raw Data'!L55,NA())</f>
        <v>10000000</v>
      </c>
      <c r="I34" s="137">
        <f>IF($E34&gt;1,'Raw Data'!M55,NA())</f>
        <v>52.625956208031859</v>
      </c>
      <c r="J34" s="17">
        <f>IF($E34&gt;1,10^'Raw Data'!N55,NA())</f>
        <v>4036453929676067.5</v>
      </c>
      <c r="K34" s="130">
        <f>IF($E34&gt;1,'Raw Data'!O55,NA())</f>
        <v>5</v>
      </c>
      <c r="L34" s="162" t="e">
        <f>IF($E34&gt;2,'Raw Data'!P55,NA())</f>
        <v>#N/A</v>
      </c>
      <c r="M34" s="137" t="e">
        <f>IF($E34&gt;2,'Raw Data'!Q55,NA())</f>
        <v>#N/A</v>
      </c>
      <c r="N34" s="17" t="e">
        <f>IF($E34&gt;2,10^'Raw Data'!R55,NA())</f>
        <v>#N/A</v>
      </c>
      <c r="O34" s="130" t="e">
        <f>IF($E34&gt;2,'Raw Data'!S55,NA())</f>
        <v>#N/A</v>
      </c>
      <c r="P34" s="162" t="e">
        <f>IF($E34&gt;3,'Raw Data'!T55,NA())</f>
        <v>#N/A</v>
      </c>
      <c r="Q34" s="137" t="e">
        <f>IF($E34&gt;3,'Raw Data'!U55,NA())</f>
        <v>#N/A</v>
      </c>
      <c r="R34" s="17" t="e">
        <f>IF($E34&gt;3,10^'Raw Data'!V55,NA())</f>
        <v>#N/A</v>
      </c>
      <c r="S34" s="130" t="e">
        <f>IF($E34&gt;3,'Raw Data'!W55,NA())</f>
        <v>#N/A</v>
      </c>
      <c r="T34" s="219">
        <f>'Raw Data'!X55</f>
        <v>10000000</v>
      </c>
      <c r="U34" s="218">
        <f>'Raw Data'!Y55</f>
        <v>52.63</v>
      </c>
      <c r="V34" s="164">
        <f>'Raw Data'!Z55</f>
        <v>25</v>
      </c>
      <c r="W34" s="172">
        <f>'Raw Data'!AA55</f>
        <v>0.25</v>
      </c>
      <c r="X34" s="252"/>
      <c r="Y34" s="231">
        <v>1000</v>
      </c>
      <c r="Z34" s="230">
        <f t="shared" si="0"/>
        <v>1458.8142602753489</v>
      </c>
      <c r="AA34" s="245">
        <f t="shared" si="16"/>
        <v>52.625956208031859</v>
      </c>
      <c r="AB34" s="246">
        <f t="shared" si="17"/>
        <v>10000000</v>
      </c>
      <c r="AC34" s="245" t="e">
        <f t="shared" si="18"/>
        <v>#N/A</v>
      </c>
      <c r="AD34" s="247" t="e">
        <f t="shared" si="19"/>
        <v>#N/A</v>
      </c>
      <c r="AE34" s="245" t="e">
        <f t="shared" si="20"/>
        <v>#N/A</v>
      </c>
      <c r="AF34" s="247" t="e">
        <f t="shared" si="21"/>
        <v>#N/A</v>
      </c>
      <c r="AG34" s="245">
        <f t="shared" si="22"/>
        <v>52.63</v>
      </c>
      <c r="AH34" s="230">
        <f t="shared" si="23"/>
        <v>10000000</v>
      </c>
      <c r="AI34" s="231">
        <v>1</v>
      </c>
      <c r="AJ34" s="230">
        <f t="shared" si="1"/>
        <v>4036453929676067.5</v>
      </c>
      <c r="AK34" s="171"/>
      <c r="AL34" s="231">
        <v>900</v>
      </c>
      <c r="AM34" s="270">
        <f t="shared" si="10"/>
        <v>2001.116955110218</v>
      </c>
      <c r="AN34" s="231">
        <v>500</v>
      </c>
      <c r="AO34" s="270">
        <f t="shared" si="11"/>
        <v>11670.514082202792</v>
      </c>
      <c r="AP34" s="231">
        <v>350</v>
      </c>
      <c r="AQ34" s="270">
        <f t="shared" si="12"/>
        <v>34024.822397092685</v>
      </c>
      <c r="AR34" s="231">
        <v>300</v>
      </c>
      <c r="AS34" s="270">
        <f t="shared" si="13"/>
        <v>54030.157787975884</v>
      </c>
      <c r="AT34" s="231">
        <v>250</v>
      </c>
      <c r="AU34" s="270">
        <f t="shared" si="14"/>
        <v>93364.112657622332</v>
      </c>
      <c r="AV34" s="231">
        <v>200</v>
      </c>
      <c r="AW34" s="270">
        <f t="shared" si="15"/>
        <v>182351.7825344186</v>
      </c>
    </row>
    <row r="35" spans="1:49" x14ac:dyDescent="0.2">
      <c r="A35" s="324">
        <f>'Raw Data'!A56</f>
        <v>31</v>
      </c>
      <c r="B35" s="204" t="str">
        <f>'Raw Data'!B56</f>
        <v>verified</v>
      </c>
      <c r="C35" s="176" t="str">
        <f>'Raw Data'!C56 &amp;" "&amp;'Raw Data'!G56</f>
        <v>DNV'11 B1 Free Corrosion</v>
      </c>
      <c r="D35" s="206" t="str">
        <f>'Raw Data'!E56</f>
        <v>[12]</v>
      </c>
      <c r="E35" s="206">
        <f>'Raw Data'!F56</f>
        <v>1</v>
      </c>
      <c r="F35" s="17">
        <f>10^'Raw Data'!J56</f>
        <v>2728977782808.0483</v>
      </c>
      <c r="G35" s="172">
        <f>'Raw Data'!K56</f>
        <v>3</v>
      </c>
      <c r="H35" s="162" t="e">
        <f>IF($E35&gt;1,'Raw Data'!L56,NA())</f>
        <v>#N/A</v>
      </c>
      <c r="I35" s="137" t="e">
        <f>IF($E35&gt;1,'Raw Data'!M56,NA())</f>
        <v>#N/A</v>
      </c>
      <c r="J35" s="17" t="e">
        <f>IF($E35&gt;1,10^'Raw Data'!N56,NA())</f>
        <v>#N/A</v>
      </c>
      <c r="K35" s="130" t="e">
        <f>IF($E35&gt;1,'Raw Data'!O56,NA())</f>
        <v>#N/A</v>
      </c>
      <c r="L35" s="162" t="e">
        <f>IF($E35&gt;2,'Raw Data'!P56,NA())</f>
        <v>#N/A</v>
      </c>
      <c r="M35" s="137" t="e">
        <f>IF($E35&gt;2,'Raw Data'!Q56,NA())</f>
        <v>#N/A</v>
      </c>
      <c r="N35" s="17" t="e">
        <f>IF($E35&gt;2,10^'Raw Data'!R56,NA())</f>
        <v>#N/A</v>
      </c>
      <c r="O35" s="130" t="e">
        <f>IF($E35&gt;2,'Raw Data'!S56,NA())</f>
        <v>#N/A</v>
      </c>
      <c r="P35" s="162" t="e">
        <f>IF($E35&gt;3,'Raw Data'!T56,NA())</f>
        <v>#N/A</v>
      </c>
      <c r="Q35" s="137" t="e">
        <f>IF($E35&gt;3,'Raw Data'!U56,NA())</f>
        <v>#N/A</v>
      </c>
      <c r="R35" s="17" t="e">
        <f>IF($E35&gt;3,10^'Raw Data'!V56,NA())</f>
        <v>#N/A</v>
      </c>
      <c r="S35" s="130" t="e">
        <f>IF($E35&gt;3,'Raw Data'!W56,NA())</f>
        <v>#N/A</v>
      </c>
      <c r="T35" s="219" t="str">
        <f>'Raw Data'!X56</f>
        <v>-</v>
      </c>
      <c r="U35" s="218">
        <f>'Raw Data'!Y56</f>
        <v>0</v>
      </c>
      <c r="V35" s="164">
        <f>'Raw Data'!Z56</f>
        <v>25</v>
      </c>
      <c r="W35" s="172">
        <f>'Raw Data'!AA56</f>
        <v>0</v>
      </c>
      <c r="X35" s="252"/>
      <c r="Y35" s="231">
        <v>1000</v>
      </c>
      <c r="Z35" s="230">
        <f t="shared" si="0"/>
        <v>2728.9777828080482</v>
      </c>
      <c r="AA35" s="245" t="e">
        <f t="shared" ref="AA35:AA49" si="24">I35</f>
        <v>#N/A</v>
      </c>
      <c r="AB35" s="246" t="e">
        <f t="shared" ref="AB35:AB49" si="25">H35</f>
        <v>#N/A</v>
      </c>
      <c r="AC35" s="245" t="e">
        <f t="shared" ref="AC35:AC49" si="26">M35</f>
        <v>#N/A</v>
      </c>
      <c r="AD35" s="247" t="e">
        <f t="shared" ref="AD35:AD49" si="27">L35</f>
        <v>#N/A</v>
      </c>
      <c r="AE35" s="245" t="e">
        <f t="shared" ref="AE35:AE49" si="28">Q35</f>
        <v>#N/A</v>
      </c>
      <c r="AF35" s="247" t="e">
        <f t="shared" ref="AF35:AF49" si="29">P35</f>
        <v>#N/A</v>
      </c>
      <c r="AG35" s="245">
        <f t="shared" ref="AG35:AG49" si="30">U35</f>
        <v>0</v>
      </c>
      <c r="AH35" s="230" t="str">
        <f t="shared" ref="AH35:AH49" si="31">T35</f>
        <v>-</v>
      </c>
      <c r="AI35" s="231">
        <v>2</v>
      </c>
      <c r="AJ35" s="230">
        <f t="shared" si="1"/>
        <v>341122222851.00604</v>
      </c>
      <c r="AK35" s="171"/>
      <c r="AL35" s="231">
        <v>900</v>
      </c>
      <c r="AM35" s="270">
        <f t="shared" ref="AM35:AM49" si="32">$F35/AL35^($G35)</f>
        <v>3743.4537487078851</v>
      </c>
      <c r="AN35" s="231">
        <v>500</v>
      </c>
      <c r="AO35" s="270">
        <f t="shared" ref="AO35:AO49" si="33">$F35/AN35^($G35)</f>
        <v>21831.822262464386</v>
      </c>
      <c r="AP35" s="231">
        <v>350</v>
      </c>
      <c r="AQ35" s="270">
        <f t="shared" ref="AQ35:AQ49" si="34">$F35/AP35^($G35)</f>
        <v>63649.627587359726</v>
      </c>
      <c r="AR35" s="231">
        <v>300</v>
      </c>
      <c r="AS35" s="270">
        <f t="shared" ref="AS35:AS49" si="35">$F35/AR35^($G35)</f>
        <v>101073.2512151129</v>
      </c>
      <c r="AT35" s="231">
        <v>250</v>
      </c>
      <c r="AU35" s="270">
        <f t="shared" ref="AU35:AU49" si="36">$F35/AT35^($G35)</f>
        <v>174654.57809971509</v>
      </c>
      <c r="AV35" s="231">
        <v>200</v>
      </c>
      <c r="AW35" s="270">
        <f t="shared" ref="AW35:AW49" si="37">$F35/AV35^($G35)</f>
        <v>341122.22285100602</v>
      </c>
    </row>
    <row r="36" spans="1:49" x14ac:dyDescent="0.2">
      <c r="A36" s="324">
        <f>'Raw Data'!A57</f>
        <v>32</v>
      </c>
      <c r="B36" s="204" t="str">
        <f>'Raw Data'!B57</f>
        <v>verified</v>
      </c>
      <c r="C36" s="176" t="str">
        <f>'Raw Data'!C57 &amp;" "&amp;'Raw Data'!G57</f>
        <v>DNV'11 B2 Free Corrosion</v>
      </c>
      <c r="D36" s="206" t="str">
        <f>'Raw Data'!E57</f>
        <v>[12]</v>
      </c>
      <c r="E36" s="206">
        <f>'Raw Data'!F57</f>
        <v>1</v>
      </c>
      <c r="F36" s="17">
        <f>10^'Raw Data'!J57</f>
        <v>1828100216142.752</v>
      </c>
      <c r="G36" s="172">
        <f>'Raw Data'!K57</f>
        <v>3</v>
      </c>
      <c r="H36" s="162" t="e">
        <f>IF($E36&gt;1,'Raw Data'!L57,NA())</f>
        <v>#N/A</v>
      </c>
      <c r="I36" s="137" t="e">
        <f>IF($E36&gt;1,'Raw Data'!M57,NA())</f>
        <v>#N/A</v>
      </c>
      <c r="J36" s="17" t="e">
        <f>IF($E36&gt;1,10^'Raw Data'!N57,NA())</f>
        <v>#N/A</v>
      </c>
      <c r="K36" s="130" t="e">
        <f>IF($E36&gt;1,'Raw Data'!O57,NA())</f>
        <v>#N/A</v>
      </c>
      <c r="L36" s="162" t="e">
        <f>IF($E36&gt;2,'Raw Data'!P57,NA())</f>
        <v>#N/A</v>
      </c>
      <c r="M36" s="137" t="e">
        <f>IF($E36&gt;2,'Raw Data'!Q57,NA())</f>
        <v>#N/A</v>
      </c>
      <c r="N36" s="17" t="e">
        <f>IF($E36&gt;2,10^'Raw Data'!R57,NA())</f>
        <v>#N/A</v>
      </c>
      <c r="O36" s="130" t="e">
        <f>IF($E36&gt;2,'Raw Data'!S57,NA())</f>
        <v>#N/A</v>
      </c>
      <c r="P36" s="162" t="e">
        <f>IF($E36&gt;3,'Raw Data'!T57,NA())</f>
        <v>#N/A</v>
      </c>
      <c r="Q36" s="137" t="e">
        <f>IF($E36&gt;3,'Raw Data'!U57,NA())</f>
        <v>#N/A</v>
      </c>
      <c r="R36" s="17" t="e">
        <f>IF($E36&gt;3,10^'Raw Data'!V57,NA())</f>
        <v>#N/A</v>
      </c>
      <c r="S36" s="130" t="e">
        <f>IF($E36&gt;3,'Raw Data'!W57,NA())</f>
        <v>#N/A</v>
      </c>
      <c r="T36" s="219" t="str">
        <f>'Raw Data'!X57</f>
        <v>-</v>
      </c>
      <c r="U36" s="218">
        <f>'Raw Data'!Y57</f>
        <v>0</v>
      </c>
      <c r="V36" s="164">
        <f>'Raw Data'!Z57</f>
        <v>25</v>
      </c>
      <c r="W36" s="172">
        <f>'Raw Data'!AA57</f>
        <v>0</v>
      </c>
      <c r="X36" s="252"/>
      <c r="Y36" s="231">
        <v>1000</v>
      </c>
      <c r="Z36" s="230">
        <f t="shared" si="0"/>
        <v>1828.1002161427521</v>
      </c>
      <c r="AA36" s="245" t="e">
        <f t="shared" si="24"/>
        <v>#N/A</v>
      </c>
      <c r="AB36" s="246" t="e">
        <f t="shared" si="25"/>
        <v>#N/A</v>
      </c>
      <c r="AC36" s="245" t="e">
        <f t="shared" si="26"/>
        <v>#N/A</v>
      </c>
      <c r="AD36" s="247" t="e">
        <f t="shared" si="27"/>
        <v>#N/A</v>
      </c>
      <c r="AE36" s="245" t="e">
        <f t="shared" si="28"/>
        <v>#N/A</v>
      </c>
      <c r="AF36" s="247" t="e">
        <f t="shared" si="29"/>
        <v>#N/A</v>
      </c>
      <c r="AG36" s="245">
        <f t="shared" si="30"/>
        <v>0</v>
      </c>
      <c r="AH36" s="230" t="str">
        <f t="shared" si="31"/>
        <v>-</v>
      </c>
      <c r="AI36" s="231">
        <v>3</v>
      </c>
      <c r="AJ36" s="230">
        <f t="shared" si="1"/>
        <v>67707415412.694519</v>
      </c>
      <c r="AK36" s="171"/>
      <c r="AL36" s="231">
        <v>900</v>
      </c>
      <c r="AM36" s="270">
        <f t="shared" si="32"/>
        <v>2507.682052322019</v>
      </c>
      <c r="AN36" s="231">
        <v>500</v>
      </c>
      <c r="AO36" s="270">
        <f t="shared" si="33"/>
        <v>14624.801729142016</v>
      </c>
      <c r="AP36" s="231">
        <v>350</v>
      </c>
      <c r="AQ36" s="270">
        <f t="shared" si="34"/>
        <v>42637.905915865937</v>
      </c>
      <c r="AR36" s="231">
        <v>300</v>
      </c>
      <c r="AS36" s="270">
        <f t="shared" si="35"/>
        <v>67707.415412694521</v>
      </c>
      <c r="AT36" s="231">
        <v>250</v>
      </c>
      <c r="AU36" s="270">
        <f t="shared" si="36"/>
        <v>116998.41383313613</v>
      </c>
      <c r="AV36" s="231">
        <v>200</v>
      </c>
      <c r="AW36" s="270">
        <f t="shared" si="37"/>
        <v>228512.527017844</v>
      </c>
    </row>
    <row r="37" spans="1:49" x14ac:dyDescent="0.2">
      <c r="A37" s="324">
        <f>'Raw Data'!A58</f>
        <v>33</v>
      </c>
      <c r="B37" s="204" t="str">
        <f>'Raw Data'!B58</f>
        <v>verified</v>
      </c>
      <c r="C37" s="176" t="str">
        <f>'Raw Data'!C58 &amp;" "&amp;'Raw Data'!G58</f>
        <v>DNV'11 C Free Corrosion</v>
      </c>
      <c r="D37" s="206" t="str">
        <f>'Raw Data'!E58</f>
        <v>[12]</v>
      </c>
      <c r="E37" s="206">
        <f>'Raw Data'!F58</f>
        <v>1</v>
      </c>
      <c r="F37" s="17">
        <f>10^'Raw Data'!J58</f>
        <v>1303166778452.3013</v>
      </c>
      <c r="G37" s="172">
        <f>'Raw Data'!K58</f>
        <v>3</v>
      </c>
      <c r="H37" s="162" t="e">
        <f>IF($E37&gt;1,'Raw Data'!L58,NA())</f>
        <v>#N/A</v>
      </c>
      <c r="I37" s="137" t="e">
        <f>IF($E37&gt;1,'Raw Data'!M58,NA())</f>
        <v>#N/A</v>
      </c>
      <c r="J37" s="17" t="e">
        <f>IF($E37&gt;1,10^'Raw Data'!N58,NA())</f>
        <v>#N/A</v>
      </c>
      <c r="K37" s="130" t="e">
        <f>IF($E37&gt;1,'Raw Data'!O58,NA())</f>
        <v>#N/A</v>
      </c>
      <c r="L37" s="162" t="e">
        <f>IF($E37&gt;2,'Raw Data'!P58,NA())</f>
        <v>#N/A</v>
      </c>
      <c r="M37" s="137" t="e">
        <f>IF($E37&gt;2,'Raw Data'!Q58,NA())</f>
        <v>#N/A</v>
      </c>
      <c r="N37" s="17" t="e">
        <f>IF($E37&gt;2,10^'Raw Data'!R58,NA())</f>
        <v>#N/A</v>
      </c>
      <c r="O37" s="130" t="e">
        <f>IF($E37&gt;2,'Raw Data'!S58,NA())</f>
        <v>#N/A</v>
      </c>
      <c r="P37" s="162" t="e">
        <f>IF($E37&gt;3,'Raw Data'!T58,NA())</f>
        <v>#N/A</v>
      </c>
      <c r="Q37" s="137" t="e">
        <f>IF($E37&gt;3,'Raw Data'!U58,NA())</f>
        <v>#N/A</v>
      </c>
      <c r="R37" s="17" t="e">
        <f>IF($E37&gt;3,10^'Raw Data'!V58,NA())</f>
        <v>#N/A</v>
      </c>
      <c r="S37" s="130" t="e">
        <f>IF($E37&gt;3,'Raw Data'!W58,NA())</f>
        <v>#N/A</v>
      </c>
      <c r="T37" s="219" t="str">
        <f>'Raw Data'!X58</f>
        <v>-</v>
      </c>
      <c r="U37" s="218">
        <f>'Raw Data'!Y58</f>
        <v>0</v>
      </c>
      <c r="V37" s="164">
        <f>'Raw Data'!Z58</f>
        <v>25</v>
      </c>
      <c r="W37" s="172">
        <f>'Raw Data'!AA58</f>
        <v>0.15</v>
      </c>
      <c r="X37" s="252"/>
      <c r="Y37" s="231">
        <v>1000</v>
      </c>
      <c r="Z37" s="230">
        <f t="shared" si="0"/>
        <v>1303.1667784523013</v>
      </c>
      <c r="AA37" s="245" t="e">
        <f t="shared" si="24"/>
        <v>#N/A</v>
      </c>
      <c r="AB37" s="246" t="e">
        <f t="shared" si="25"/>
        <v>#N/A</v>
      </c>
      <c r="AC37" s="245" t="e">
        <f t="shared" si="26"/>
        <v>#N/A</v>
      </c>
      <c r="AD37" s="247" t="e">
        <f t="shared" si="27"/>
        <v>#N/A</v>
      </c>
      <c r="AE37" s="245" t="e">
        <f t="shared" si="28"/>
        <v>#N/A</v>
      </c>
      <c r="AF37" s="247" t="e">
        <f t="shared" si="29"/>
        <v>#N/A</v>
      </c>
      <c r="AG37" s="245">
        <f t="shared" si="30"/>
        <v>0</v>
      </c>
      <c r="AH37" s="230" t="str">
        <f t="shared" si="31"/>
        <v>-</v>
      </c>
      <c r="AI37" s="231">
        <v>4</v>
      </c>
      <c r="AJ37" s="230">
        <f t="shared" si="1"/>
        <v>20361980913.317207</v>
      </c>
      <c r="AK37" s="171"/>
      <c r="AL37" s="231">
        <v>900</v>
      </c>
      <c r="AM37" s="270">
        <f t="shared" si="32"/>
        <v>1787.608749591634</v>
      </c>
      <c r="AN37" s="231">
        <v>500</v>
      </c>
      <c r="AO37" s="270">
        <f t="shared" si="33"/>
        <v>10425.33422761841</v>
      </c>
      <c r="AP37" s="231">
        <v>350</v>
      </c>
      <c r="AQ37" s="270">
        <f t="shared" si="34"/>
        <v>30394.560430374375</v>
      </c>
      <c r="AR37" s="231">
        <v>300</v>
      </c>
      <c r="AS37" s="270">
        <f t="shared" si="35"/>
        <v>48265.436238974122</v>
      </c>
      <c r="AT37" s="231">
        <v>250</v>
      </c>
      <c r="AU37" s="270">
        <f t="shared" si="36"/>
        <v>83402.673820947282</v>
      </c>
      <c r="AV37" s="231">
        <v>200</v>
      </c>
      <c r="AW37" s="270">
        <f t="shared" si="37"/>
        <v>162895.84730653765</v>
      </c>
    </row>
    <row r="38" spans="1:49" x14ac:dyDescent="0.2">
      <c r="A38" s="324">
        <f>'Raw Data'!A59</f>
        <v>34</v>
      </c>
      <c r="B38" s="204" t="str">
        <f>'Raw Data'!B59</f>
        <v>verified</v>
      </c>
      <c r="C38" s="176" t="str">
        <f>'Raw Data'!C59 &amp;" "&amp;'Raw Data'!G59</f>
        <v>DNV'11 C1 Free Corrosion</v>
      </c>
      <c r="D38" s="206" t="str">
        <f>'Raw Data'!E59</f>
        <v>[12]</v>
      </c>
      <c r="E38" s="206">
        <f>'Raw Data'!F59</f>
        <v>1</v>
      </c>
      <c r="F38" s="17">
        <f>10^'Raw Data'!J59</f>
        <v>937562006925.88098</v>
      </c>
      <c r="G38" s="172">
        <f>'Raw Data'!K59</f>
        <v>3</v>
      </c>
      <c r="H38" s="162" t="e">
        <f>IF($E38&gt;1,'Raw Data'!L59,NA())</f>
        <v>#N/A</v>
      </c>
      <c r="I38" s="137" t="e">
        <f>IF($E38&gt;1,'Raw Data'!M59,NA())</f>
        <v>#N/A</v>
      </c>
      <c r="J38" s="17" t="e">
        <f>IF($E38&gt;1,10^'Raw Data'!N59,NA())</f>
        <v>#N/A</v>
      </c>
      <c r="K38" s="130" t="e">
        <f>IF($E38&gt;1,'Raw Data'!O59,NA())</f>
        <v>#N/A</v>
      </c>
      <c r="L38" s="162" t="e">
        <f>IF($E38&gt;2,'Raw Data'!P59,NA())</f>
        <v>#N/A</v>
      </c>
      <c r="M38" s="137" t="e">
        <f>IF($E38&gt;2,'Raw Data'!Q59,NA())</f>
        <v>#N/A</v>
      </c>
      <c r="N38" s="17" t="e">
        <f>IF($E38&gt;2,10^'Raw Data'!R59,NA())</f>
        <v>#N/A</v>
      </c>
      <c r="O38" s="130" t="e">
        <f>IF($E38&gt;2,'Raw Data'!S59,NA())</f>
        <v>#N/A</v>
      </c>
      <c r="P38" s="162" t="e">
        <f>IF($E38&gt;3,'Raw Data'!T59,NA())</f>
        <v>#N/A</v>
      </c>
      <c r="Q38" s="137" t="e">
        <f>IF($E38&gt;3,'Raw Data'!U59,NA())</f>
        <v>#N/A</v>
      </c>
      <c r="R38" s="17" t="e">
        <f>IF($E38&gt;3,10^'Raw Data'!V59,NA())</f>
        <v>#N/A</v>
      </c>
      <c r="S38" s="130" t="e">
        <f>IF($E38&gt;3,'Raw Data'!W59,NA())</f>
        <v>#N/A</v>
      </c>
      <c r="T38" s="219" t="str">
        <f>'Raw Data'!X59</f>
        <v>-</v>
      </c>
      <c r="U38" s="218">
        <f>'Raw Data'!Y59</f>
        <v>0</v>
      </c>
      <c r="V38" s="164">
        <f>'Raw Data'!Z59</f>
        <v>25</v>
      </c>
      <c r="W38" s="172">
        <f>'Raw Data'!AA59</f>
        <v>0.15</v>
      </c>
      <c r="X38" s="252"/>
      <c r="Y38" s="231">
        <v>1000</v>
      </c>
      <c r="Z38" s="230">
        <f t="shared" si="0"/>
        <v>937.56200692588095</v>
      </c>
      <c r="AA38" s="245" t="e">
        <f t="shared" si="24"/>
        <v>#N/A</v>
      </c>
      <c r="AB38" s="246" t="e">
        <f t="shared" si="25"/>
        <v>#N/A</v>
      </c>
      <c r="AC38" s="245" t="e">
        <f t="shared" si="26"/>
        <v>#N/A</v>
      </c>
      <c r="AD38" s="247" t="e">
        <f t="shared" si="27"/>
        <v>#N/A</v>
      </c>
      <c r="AE38" s="245" t="e">
        <f t="shared" si="28"/>
        <v>#N/A</v>
      </c>
      <c r="AF38" s="247" t="e">
        <f t="shared" si="29"/>
        <v>#N/A</v>
      </c>
      <c r="AG38" s="245">
        <f t="shared" si="30"/>
        <v>0</v>
      </c>
      <c r="AH38" s="230" t="str">
        <f t="shared" si="31"/>
        <v>-</v>
      </c>
      <c r="AI38" s="231">
        <v>5</v>
      </c>
      <c r="AJ38" s="230">
        <f t="shared" si="1"/>
        <v>7500496055.4070482</v>
      </c>
      <c r="AK38" s="171"/>
      <c r="AL38" s="231">
        <v>900</v>
      </c>
      <c r="AM38" s="270">
        <f t="shared" si="32"/>
        <v>1286.0932879641714</v>
      </c>
      <c r="AN38" s="231">
        <v>500</v>
      </c>
      <c r="AO38" s="270">
        <f t="shared" si="33"/>
        <v>7500.4960554070476</v>
      </c>
      <c r="AP38" s="231">
        <v>350</v>
      </c>
      <c r="AQ38" s="270">
        <f t="shared" si="34"/>
        <v>21867.335438504513</v>
      </c>
      <c r="AR38" s="231">
        <v>300</v>
      </c>
      <c r="AS38" s="270">
        <f t="shared" si="35"/>
        <v>34724.518775032629</v>
      </c>
      <c r="AT38" s="231">
        <v>250</v>
      </c>
      <c r="AU38" s="270">
        <f t="shared" si="36"/>
        <v>60003.968443256381</v>
      </c>
      <c r="AV38" s="231">
        <v>200</v>
      </c>
      <c r="AW38" s="270">
        <f t="shared" si="37"/>
        <v>117195.25086573513</v>
      </c>
    </row>
    <row r="39" spans="1:49" x14ac:dyDescent="0.2">
      <c r="A39" s="324">
        <f>'Raw Data'!A60</f>
        <v>35</v>
      </c>
      <c r="B39" s="204" t="str">
        <f>'Raw Data'!B60</f>
        <v>verified</v>
      </c>
      <c r="C39" s="176" t="str">
        <f>'Raw Data'!C60 &amp;" "&amp;'Raw Data'!G60</f>
        <v>DNV'11 C2 Free Corrosion</v>
      </c>
      <c r="D39" s="206" t="str">
        <f>'Raw Data'!E60</f>
        <v>[12]</v>
      </c>
      <c r="E39" s="206">
        <f>'Raw Data'!F60</f>
        <v>1</v>
      </c>
      <c r="F39" s="17">
        <f>10^'Raw Data'!J60</f>
        <v>666806769213.62451</v>
      </c>
      <c r="G39" s="172">
        <f>'Raw Data'!K60</f>
        <v>3</v>
      </c>
      <c r="H39" s="162" t="e">
        <f>IF($E39&gt;1,'Raw Data'!L60,NA())</f>
        <v>#N/A</v>
      </c>
      <c r="I39" s="137" t="e">
        <f>IF($E39&gt;1,'Raw Data'!M60,NA())</f>
        <v>#N/A</v>
      </c>
      <c r="J39" s="17" t="e">
        <f>IF($E39&gt;1,10^'Raw Data'!N60,NA())</f>
        <v>#N/A</v>
      </c>
      <c r="K39" s="130" t="e">
        <f>IF($E39&gt;1,'Raw Data'!O60,NA())</f>
        <v>#N/A</v>
      </c>
      <c r="L39" s="162" t="e">
        <f>IF($E39&gt;2,'Raw Data'!P60,NA())</f>
        <v>#N/A</v>
      </c>
      <c r="M39" s="137" t="e">
        <f>IF($E39&gt;2,'Raw Data'!Q60,NA())</f>
        <v>#N/A</v>
      </c>
      <c r="N39" s="17" t="e">
        <f>IF($E39&gt;2,10^'Raw Data'!R60,NA())</f>
        <v>#N/A</v>
      </c>
      <c r="O39" s="130" t="e">
        <f>IF($E39&gt;2,'Raw Data'!S60,NA())</f>
        <v>#N/A</v>
      </c>
      <c r="P39" s="162" t="e">
        <f>IF($E39&gt;3,'Raw Data'!T60,NA())</f>
        <v>#N/A</v>
      </c>
      <c r="Q39" s="137" t="e">
        <f>IF($E39&gt;3,'Raw Data'!U60,NA())</f>
        <v>#N/A</v>
      </c>
      <c r="R39" s="17" t="e">
        <f>IF($E39&gt;3,10^'Raw Data'!V60,NA())</f>
        <v>#N/A</v>
      </c>
      <c r="S39" s="130" t="e">
        <f>IF($E39&gt;3,'Raw Data'!W60,NA())</f>
        <v>#N/A</v>
      </c>
      <c r="T39" s="219" t="str">
        <f>'Raw Data'!X60</f>
        <v>-</v>
      </c>
      <c r="U39" s="218">
        <f>'Raw Data'!Y60</f>
        <v>0</v>
      </c>
      <c r="V39" s="164">
        <f>'Raw Data'!Z60</f>
        <v>25</v>
      </c>
      <c r="W39" s="172">
        <f>'Raw Data'!AA60</f>
        <v>0.15</v>
      </c>
      <c r="X39" s="252"/>
      <c r="Y39" s="231">
        <v>1000</v>
      </c>
      <c r="Z39" s="230">
        <f t="shared" si="0"/>
        <v>666.80676921362453</v>
      </c>
      <c r="AA39" s="245" t="e">
        <f t="shared" si="24"/>
        <v>#N/A</v>
      </c>
      <c r="AB39" s="246" t="e">
        <f t="shared" si="25"/>
        <v>#N/A</v>
      </c>
      <c r="AC39" s="245" t="e">
        <f t="shared" si="26"/>
        <v>#N/A</v>
      </c>
      <c r="AD39" s="247" t="e">
        <f t="shared" si="27"/>
        <v>#N/A</v>
      </c>
      <c r="AE39" s="245" t="e">
        <f t="shared" si="28"/>
        <v>#N/A</v>
      </c>
      <c r="AF39" s="247" t="e">
        <f t="shared" si="29"/>
        <v>#N/A</v>
      </c>
      <c r="AG39" s="245">
        <f t="shared" si="30"/>
        <v>0</v>
      </c>
      <c r="AH39" s="230" t="str">
        <f t="shared" si="31"/>
        <v>-</v>
      </c>
      <c r="AI39" s="231">
        <v>6</v>
      </c>
      <c r="AJ39" s="230">
        <f t="shared" si="1"/>
        <v>3087068375.9890022</v>
      </c>
      <c r="AK39" s="171"/>
      <c r="AL39" s="231">
        <v>900</v>
      </c>
      <c r="AM39" s="270">
        <f t="shared" si="32"/>
        <v>914.68692621896366</v>
      </c>
      <c r="AN39" s="231">
        <v>500</v>
      </c>
      <c r="AO39" s="270">
        <f t="shared" si="33"/>
        <v>5334.4541537089963</v>
      </c>
      <c r="AP39" s="231">
        <v>350</v>
      </c>
      <c r="AQ39" s="270">
        <f t="shared" si="34"/>
        <v>15552.344471454799</v>
      </c>
      <c r="AR39" s="231">
        <v>300</v>
      </c>
      <c r="AS39" s="270">
        <f t="shared" si="35"/>
        <v>24696.54700791202</v>
      </c>
      <c r="AT39" s="231">
        <v>250</v>
      </c>
      <c r="AU39" s="270">
        <f t="shared" si="36"/>
        <v>42675.63322967197</v>
      </c>
      <c r="AV39" s="231">
        <v>200</v>
      </c>
      <c r="AW39" s="270">
        <f t="shared" si="37"/>
        <v>83350.846151703066</v>
      </c>
    </row>
    <row r="40" spans="1:49" x14ac:dyDescent="0.2">
      <c r="A40" s="324">
        <f>'Raw Data'!A61</f>
        <v>36</v>
      </c>
      <c r="B40" s="204" t="str">
        <f>'Raw Data'!B61</f>
        <v>verified</v>
      </c>
      <c r="C40" s="176" t="str">
        <f>'Raw Data'!C61 &amp;" "&amp;'Raw Data'!G61</f>
        <v>DNV'11 D Free Corrosion</v>
      </c>
      <c r="D40" s="206" t="str">
        <f>'Raw Data'!E61</f>
        <v>[12]</v>
      </c>
      <c r="E40" s="206">
        <f>'Raw Data'!F61</f>
        <v>1</v>
      </c>
      <c r="F40" s="17">
        <f>10^'Raw Data'!J61</f>
        <v>486407205691.46155</v>
      </c>
      <c r="G40" s="172">
        <f>'Raw Data'!K61</f>
        <v>3</v>
      </c>
      <c r="H40" s="162" t="e">
        <f>IF($E40&gt;1,'Raw Data'!L61,NA())</f>
        <v>#N/A</v>
      </c>
      <c r="I40" s="137" t="e">
        <f>IF($E40&gt;1,'Raw Data'!M61,NA())</f>
        <v>#N/A</v>
      </c>
      <c r="J40" s="17" t="e">
        <f>IF($E40&gt;1,10^'Raw Data'!N61,NA())</f>
        <v>#N/A</v>
      </c>
      <c r="K40" s="130" t="e">
        <f>IF($E40&gt;1,'Raw Data'!O61,NA())</f>
        <v>#N/A</v>
      </c>
      <c r="L40" s="162" t="e">
        <f>IF($E40&gt;2,'Raw Data'!P61,NA())</f>
        <v>#N/A</v>
      </c>
      <c r="M40" s="137" t="e">
        <f>IF($E40&gt;2,'Raw Data'!Q61,NA())</f>
        <v>#N/A</v>
      </c>
      <c r="N40" s="17" t="e">
        <f>IF($E40&gt;2,10^'Raw Data'!R61,NA())</f>
        <v>#N/A</v>
      </c>
      <c r="O40" s="130" t="e">
        <f>IF($E40&gt;2,'Raw Data'!S61,NA())</f>
        <v>#N/A</v>
      </c>
      <c r="P40" s="162" t="e">
        <f>IF($E40&gt;3,'Raw Data'!T61,NA())</f>
        <v>#N/A</v>
      </c>
      <c r="Q40" s="137" t="e">
        <f>IF($E40&gt;3,'Raw Data'!U61,NA())</f>
        <v>#N/A</v>
      </c>
      <c r="R40" s="17" t="e">
        <f>IF($E40&gt;3,10^'Raw Data'!V61,NA())</f>
        <v>#N/A</v>
      </c>
      <c r="S40" s="130" t="e">
        <f>IF($E40&gt;3,'Raw Data'!W61,NA())</f>
        <v>#N/A</v>
      </c>
      <c r="T40" s="219" t="str">
        <f>'Raw Data'!X61</f>
        <v>-</v>
      </c>
      <c r="U40" s="218">
        <f>'Raw Data'!Y61</f>
        <v>0</v>
      </c>
      <c r="V40" s="164">
        <f>'Raw Data'!Z61</f>
        <v>25</v>
      </c>
      <c r="W40" s="172">
        <f>'Raw Data'!AA61</f>
        <v>0.2</v>
      </c>
      <c r="X40" s="252"/>
      <c r="Y40" s="231">
        <v>1000</v>
      </c>
      <c r="Z40" s="230">
        <f t="shared" si="0"/>
        <v>486.40720569146157</v>
      </c>
      <c r="AA40" s="245" t="e">
        <f t="shared" si="24"/>
        <v>#N/A</v>
      </c>
      <c r="AB40" s="246" t="e">
        <f t="shared" si="25"/>
        <v>#N/A</v>
      </c>
      <c r="AC40" s="245" t="e">
        <f t="shared" si="26"/>
        <v>#N/A</v>
      </c>
      <c r="AD40" s="247" t="e">
        <f t="shared" si="27"/>
        <v>#N/A</v>
      </c>
      <c r="AE40" s="245" t="e">
        <f t="shared" si="28"/>
        <v>#N/A</v>
      </c>
      <c r="AF40" s="247" t="e">
        <f t="shared" si="29"/>
        <v>#N/A</v>
      </c>
      <c r="AG40" s="245">
        <f t="shared" si="30"/>
        <v>0</v>
      </c>
      <c r="AH40" s="230" t="str">
        <f t="shared" si="31"/>
        <v>-</v>
      </c>
      <c r="AI40" s="231">
        <v>7</v>
      </c>
      <c r="AJ40" s="230">
        <f t="shared" si="1"/>
        <v>1418096809.5960977</v>
      </c>
      <c r="AK40" s="171"/>
      <c r="AL40" s="231">
        <v>900</v>
      </c>
      <c r="AM40" s="270">
        <f t="shared" si="32"/>
        <v>667.22524786208714</v>
      </c>
      <c r="AN40" s="231">
        <v>500</v>
      </c>
      <c r="AO40" s="270">
        <f t="shared" si="33"/>
        <v>3891.2576455316926</v>
      </c>
      <c r="AP40" s="231">
        <v>350</v>
      </c>
      <c r="AQ40" s="270">
        <f t="shared" si="34"/>
        <v>11344.774476768782</v>
      </c>
      <c r="AR40" s="231">
        <v>300</v>
      </c>
      <c r="AS40" s="270">
        <f t="shared" si="35"/>
        <v>18015.081692276355</v>
      </c>
      <c r="AT40" s="231">
        <v>250</v>
      </c>
      <c r="AU40" s="270">
        <f t="shared" si="36"/>
        <v>31130.06116425354</v>
      </c>
      <c r="AV40" s="231">
        <v>200</v>
      </c>
      <c r="AW40" s="270">
        <f t="shared" si="37"/>
        <v>60800.900711432696</v>
      </c>
    </row>
    <row r="41" spans="1:49" x14ac:dyDescent="0.2">
      <c r="A41" s="324">
        <f>'Raw Data'!A62</f>
        <v>37</v>
      </c>
      <c r="B41" s="204" t="str">
        <f>'Raw Data'!B62</f>
        <v>verified</v>
      </c>
      <c r="C41" s="176" t="str">
        <f>'Raw Data'!C62 &amp;" "&amp;'Raw Data'!G62</f>
        <v>DNV'11 E Free Corrosion</v>
      </c>
      <c r="D41" s="206" t="str">
        <f>'Raw Data'!E62</f>
        <v>[12]</v>
      </c>
      <c r="E41" s="206">
        <f>'Raw Data'!F62</f>
        <v>1</v>
      </c>
      <c r="F41" s="17">
        <f>10^'Raw Data'!J62</f>
        <v>341192911621.92926</v>
      </c>
      <c r="G41" s="172">
        <f>'Raw Data'!K62</f>
        <v>3</v>
      </c>
      <c r="H41" s="162" t="e">
        <f>IF($E41&gt;1,'Raw Data'!L62,NA())</f>
        <v>#N/A</v>
      </c>
      <c r="I41" s="137" t="e">
        <f>IF($E41&gt;1,'Raw Data'!M62,NA())</f>
        <v>#N/A</v>
      </c>
      <c r="J41" s="17" t="e">
        <f>IF($E41&gt;1,10^'Raw Data'!N62,NA())</f>
        <v>#N/A</v>
      </c>
      <c r="K41" s="130" t="e">
        <f>IF($E41&gt;1,'Raw Data'!O62,NA())</f>
        <v>#N/A</v>
      </c>
      <c r="L41" s="162" t="e">
        <f>IF($E41&gt;2,'Raw Data'!P62,NA())</f>
        <v>#N/A</v>
      </c>
      <c r="M41" s="137" t="e">
        <f>IF($E41&gt;2,'Raw Data'!Q62,NA())</f>
        <v>#N/A</v>
      </c>
      <c r="N41" s="17" t="e">
        <f>IF($E41&gt;2,10^'Raw Data'!R62,NA())</f>
        <v>#N/A</v>
      </c>
      <c r="O41" s="130" t="e">
        <f>IF($E41&gt;2,'Raw Data'!S62,NA())</f>
        <v>#N/A</v>
      </c>
      <c r="P41" s="162" t="e">
        <f>IF($E41&gt;3,'Raw Data'!T62,NA())</f>
        <v>#N/A</v>
      </c>
      <c r="Q41" s="137" t="e">
        <f>IF($E41&gt;3,'Raw Data'!U62,NA())</f>
        <v>#N/A</v>
      </c>
      <c r="R41" s="17" t="e">
        <f>IF($E41&gt;3,10^'Raw Data'!V62,NA())</f>
        <v>#N/A</v>
      </c>
      <c r="S41" s="130" t="e">
        <f>IF($E41&gt;3,'Raw Data'!W62,NA())</f>
        <v>#N/A</v>
      </c>
      <c r="T41" s="219" t="str">
        <f>'Raw Data'!X62</f>
        <v>-</v>
      </c>
      <c r="U41" s="218">
        <f>'Raw Data'!Y62</f>
        <v>0</v>
      </c>
      <c r="V41" s="164">
        <f>'Raw Data'!Z62</f>
        <v>25</v>
      </c>
      <c r="W41" s="172">
        <f>'Raw Data'!AA62</f>
        <v>0.2</v>
      </c>
      <c r="X41" s="252"/>
      <c r="Y41" s="231">
        <v>1000</v>
      </c>
      <c r="Z41" s="230">
        <f t="shared" si="0"/>
        <v>341.19291162192928</v>
      </c>
      <c r="AA41" s="245" t="e">
        <f t="shared" si="24"/>
        <v>#N/A</v>
      </c>
      <c r="AB41" s="246" t="e">
        <f t="shared" si="25"/>
        <v>#N/A</v>
      </c>
      <c r="AC41" s="245" t="e">
        <f t="shared" si="26"/>
        <v>#N/A</v>
      </c>
      <c r="AD41" s="247" t="e">
        <f t="shared" si="27"/>
        <v>#N/A</v>
      </c>
      <c r="AE41" s="245" t="e">
        <f t="shared" si="28"/>
        <v>#N/A</v>
      </c>
      <c r="AF41" s="247" t="e">
        <f t="shared" si="29"/>
        <v>#N/A</v>
      </c>
      <c r="AG41" s="245">
        <f t="shared" si="30"/>
        <v>0</v>
      </c>
      <c r="AH41" s="230" t="str">
        <f t="shared" si="31"/>
        <v>-</v>
      </c>
      <c r="AI41" s="231">
        <v>8</v>
      </c>
      <c r="AJ41" s="230">
        <f t="shared" si="1"/>
        <v>666392405.51158059</v>
      </c>
      <c r="AK41" s="171"/>
      <c r="AL41" s="231">
        <v>900</v>
      </c>
      <c r="AM41" s="270">
        <f t="shared" si="32"/>
        <v>468.02868535244068</v>
      </c>
      <c r="AN41" s="231">
        <v>500</v>
      </c>
      <c r="AO41" s="270">
        <f t="shared" si="33"/>
        <v>2729.5432929754343</v>
      </c>
      <c r="AP41" s="231">
        <v>350</v>
      </c>
      <c r="AQ41" s="270">
        <f t="shared" si="34"/>
        <v>7957.8521661091372</v>
      </c>
      <c r="AR41" s="231">
        <v>300</v>
      </c>
      <c r="AS41" s="270">
        <f t="shared" si="35"/>
        <v>12636.774504515899</v>
      </c>
      <c r="AT41" s="231">
        <v>250</v>
      </c>
      <c r="AU41" s="270">
        <f t="shared" si="36"/>
        <v>21836.346343803474</v>
      </c>
      <c r="AV41" s="231">
        <v>200</v>
      </c>
      <c r="AW41" s="270">
        <f t="shared" si="37"/>
        <v>42649.113952741158</v>
      </c>
    </row>
    <row r="42" spans="1:49" x14ac:dyDescent="0.2">
      <c r="A42" s="324">
        <f>'Raw Data'!A63</f>
        <v>38</v>
      </c>
      <c r="B42" s="204" t="str">
        <f>'Raw Data'!B63</f>
        <v>verified</v>
      </c>
      <c r="C42" s="176" t="str">
        <f>'Raw Data'!C63 &amp;" "&amp;'Raw Data'!G63</f>
        <v>DNV'11 F Free Corrosion</v>
      </c>
      <c r="D42" s="206" t="str">
        <f>'Raw Data'!E63</f>
        <v>[12]</v>
      </c>
      <c r="E42" s="206">
        <f>'Raw Data'!F63</f>
        <v>1</v>
      </c>
      <c r="F42" s="17">
        <f>10^'Raw Data'!J63</f>
        <v>238781128291.3186</v>
      </c>
      <c r="G42" s="172">
        <f>'Raw Data'!K63</f>
        <v>3</v>
      </c>
      <c r="H42" s="162" t="e">
        <f>IF($E42&gt;1,'Raw Data'!L63,NA())</f>
        <v>#N/A</v>
      </c>
      <c r="I42" s="137" t="e">
        <f>IF($E42&gt;1,'Raw Data'!M63,NA())</f>
        <v>#N/A</v>
      </c>
      <c r="J42" s="17" t="e">
        <f>IF($E42&gt;1,10^'Raw Data'!N63,NA())</f>
        <v>#N/A</v>
      </c>
      <c r="K42" s="130" t="e">
        <f>IF($E42&gt;1,'Raw Data'!O63,NA())</f>
        <v>#N/A</v>
      </c>
      <c r="L42" s="162" t="e">
        <f>IF($E42&gt;2,'Raw Data'!P63,NA())</f>
        <v>#N/A</v>
      </c>
      <c r="M42" s="137" t="e">
        <f>IF($E42&gt;2,'Raw Data'!Q63,NA())</f>
        <v>#N/A</v>
      </c>
      <c r="N42" s="17" t="e">
        <f>IF($E42&gt;2,10^'Raw Data'!R63,NA())</f>
        <v>#N/A</v>
      </c>
      <c r="O42" s="130" t="e">
        <f>IF($E42&gt;2,'Raw Data'!S63,NA())</f>
        <v>#N/A</v>
      </c>
      <c r="P42" s="162" t="e">
        <f>IF($E42&gt;3,'Raw Data'!T63,NA())</f>
        <v>#N/A</v>
      </c>
      <c r="Q42" s="137" t="e">
        <f>IF($E42&gt;3,'Raw Data'!U63,NA())</f>
        <v>#N/A</v>
      </c>
      <c r="R42" s="17" t="e">
        <f>IF($E42&gt;3,10^'Raw Data'!V63,NA())</f>
        <v>#N/A</v>
      </c>
      <c r="S42" s="130" t="e">
        <f>IF($E42&gt;3,'Raw Data'!W63,NA())</f>
        <v>#N/A</v>
      </c>
      <c r="T42" s="219" t="str">
        <f>'Raw Data'!X63</f>
        <v>-</v>
      </c>
      <c r="U42" s="218">
        <f>'Raw Data'!Y63</f>
        <v>0</v>
      </c>
      <c r="V42" s="164">
        <f>'Raw Data'!Z63</f>
        <v>25</v>
      </c>
      <c r="W42" s="172">
        <f>'Raw Data'!AA63</f>
        <v>0.25</v>
      </c>
      <c r="X42" s="252"/>
      <c r="Y42" s="231">
        <v>1000</v>
      </c>
      <c r="Z42" s="230">
        <f t="shared" si="0"/>
        <v>238.78112829131859</v>
      </c>
      <c r="AA42" s="245" t="e">
        <f t="shared" si="24"/>
        <v>#N/A</v>
      </c>
      <c r="AB42" s="246" t="e">
        <f t="shared" si="25"/>
        <v>#N/A</v>
      </c>
      <c r="AC42" s="245" t="e">
        <f t="shared" si="26"/>
        <v>#N/A</v>
      </c>
      <c r="AD42" s="247" t="e">
        <f t="shared" si="27"/>
        <v>#N/A</v>
      </c>
      <c r="AE42" s="245" t="e">
        <f t="shared" si="28"/>
        <v>#N/A</v>
      </c>
      <c r="AF42" s="247" t="e">
        <f t="shared" si="29"/>
        <v>#N/A</v>
      </c>
      <c r="AG42" s="245">
        <f t="shared" si="30"/>
        <v>0</v>
      </c>
      <c r="AH42" s="230" t="str">
        <f t="shared" si="31"/>
        <v>-</v>
      </c>
      <c r="AI42" s="231">
        <v>9</v>
      </c>
      <c r="AJ42" s="230">
        <f t="shared" si="1"/>
        <v>327546129.34337258</v>
      </c>
      <c r="AK42" s="171"/>
      <c r="AL42" s="231">
        <v>900</v>
      </c>
      <c r="AM42" s="270">
        <f t="shared" si="32"/>
        <v>327.54612934337257</v>
      </c>
      <c r="AN42" s="231">
        <v>500</v>
      </c>
      <c r="AO42" s="270">
        <f t="shared" si="33"/>
        <v>1910.2490263305488</v>
      </c>
      <c r="AP42" s="231">
        <v>350</v>
      </c>
      <c r="AQ42" s="270">
        <f t="shared" si="34"/>
        <v>5569.2391438208424</v>
      </c>
      <c r="AR42" s="231">
        <v>300</v>
      </c>
      <c r="AS42" s="270">
        <f t="shared" si="35"/>
        <v>8843.7454922710585</v>
      </c>
      <c r="AT42" s="231">
        <v>250</v>
      </c>
      <c r="AU42" s="270">
        <f t="shared" si="36"/>
        <v>15281.99221064439</v>
      </c>
      <c r="AV42" s="231">
        <v>200</v>
      </c>
      <c r="AW42" s="270">
        <f t="shared" si="37"/>
        <v>29847.641036414825</v>
      </c>
    </row>
    <row r="43" spans="1:49" x14ac:dyDescent="0.2">
      <c r="A43" s="324">
        <f>'Raw Data'!A64</f>
        <v>39</v>
      </c>
      <c r="B43" s="204" t="str">
        <f>'Raw Data'!B64</f>
        <v>verified</v>
      </c>
      <c r="C43" s="176" t="str">
        <f>'Raw Data'!C64 &amp;" "&amp;'Raw Data'!G64</f>
        <v>DNV'11 F1 Free Corrosion</v>
      </c>
      <c r="D43" s="206" t="str">
        <f>'Raw Data'!E64</f>
        <v>[12]</v>
      </c>
      <c r="E43" s="206">
        <f>'Raw Data'!F64</f>
        <v>1</v>
      </c>
      <c r="F43" s="17">
        <f>10^'Raw Data'!J64</f>
        <v>166724721255.10641</v>
      </c>
      <c r="G43" s="172">
        <f>'Raw Data'!K64</f>
        <v>3</v>
      </c>
      <c r="H43" s="162" t="e">
        <f>IF($E43&gt;1,'Raw Data'!L64,NA())</f>
        <v>#N/A</v>
      </c>
      <c r="I43" s="137" t="e">
        <f>IF($E43&gt;1,'Raw Data'!M64,NA())</f>
        <v>#N/A</v>
      </c>
      <c r="J43" s="17" t="e">
        <f>IF($E43&gt;1,10^'Raw Data'!N64,NA())</f>
        <v>#N/A</v>
      </c>
      <c r="K43" s="130" t="e">
        <f>IF($E43&gt;1,'Raw Data'!O64,NA())</f>
        <v>#N/A</v>
      </c>
      <c r="L43" s="162" t="e">
        <f>IF($E43&gt;2,'Raw Data'!P64,NA())</f>
        <v>#N/A</v>
      </c>
      <c r="M43" s="137" t="e">
        <f>IF($E43&gt;2,'Raw Data'!Q64,NA())</f>
        <v>#N/A</v>
      </c>
      <c r="N43" s="17" t="e">
        <f>IF($E43&gt;2,10^'Raw Data'!R64,NA())</f>
        <v>#N/A</v>
      </c>
      <c r="O43" s="130" t="e">
        <f>IF($E43&gt;2,'Raw Data'!S64,NA())</f>
        <v>#N/A</v>
      </c>
      <c r="P43" s="162" t="e">
        <f>IF($E43&gt;3,'Raw Data'!T64,NA())</f>
        <v>#N/A</v>
      </c>
      <c r="Q43" s="137" t="e">
        <f>IF($E43&gt;3,'Raw Data'!U64,NA())</f>
        <v>#N/A</v>
      </c>
      <c r="R43" s="17" t="e">
        <f>IF($E43&gt;3,10^'Raw Data'!V64,NA())</f>
        <v>#N/A</v>
      </c>
      <c r="S43" s="130" t="e">
        <f>IF($E43&gt;3,'Raw Data'!W64,NA())</f>
        <v>#N/A</v>
      </c>
      <c r="T43" s="219" t="str">
        <f>'Raw Data'!X64</f>
        <v>-</v>
      </c>
      <c r="U43" s="218">
        <f>'Raw Data'!Y64</f>
        <v>0</v>
      </c>
      <c r="V43" s="164">
        <f>'Raw Data'!Z64</f>
        <v>25</v>
      </c>
      <c r="W43" s="172">
        <f>'Raw Data'!AA64</f>
        <v>0.25</v>
      </c>
      <c r="X43" s="252"/>
      <c r="Y43" s="231">
        <v>1000</v>
      </c>
      <c r="Z43" s="230">
        <f t="shared" si="0"/>
        <v>166.7247212551064</v>
      </c>
      <c r="AA43" s="245" t="e">
        <f t="shared" si="24"/>
        <v>#N/A</v>
      </c>
      <c r="AB43" s="246" t="e">
        <f t="shared" si="25"/>
        <v>#N/A</v>
      </c>
      <c r="AC43" s="245" t="e">
        <f t="shared" si="26"/>
        <v>#N/A</v>
      </c>
      <c r="AD43" s="247" t="e">
        <f t="shared" si="27"/>
        <v>#N/A</v>
      </c>
      <c r="AE43" s="245" t="e">
        <f t="shared" si="28"/>
        <v>#N/A</v>
      </c>
      <c r="AF43" s="247" t="e">
        <f t="shared" si="29"/>
        <v>#N/A</v>
      </c>
      <c r="AG43" s="245">
        <f t="shared" si="30"/>
        <v>0</v>
      </c>
      <c r="AH43" s="230" t="str">
        <f t="shared" si="31"/>
        <v>-</v>
      </c>
      <c r="AI43" s="231">
        <v>10</v>
      </c>
      <c r="AJ43" s="230">
        <f t="shared" si="1"/>
        <v>166724721.25510642</v>
      </c>
      <c r="AK43" s="171"/>
      <c r="AL43" s="231">
        <v>900</v>
      </c>
      <c r="AM43" s="270">
        <f t="shared" si="32"/>
        <v>228.70332133759453</v>
      </c>
      <c r="AN43" s="231">
        <v>500</v>
      </c>
      <c r="AO43" s="270">
        <f t="shared" si="33"/>
        <v>1333.7977700408512</v>
      </c>
      <c r="AP43" s="231">
        <v>350</v>
      </c>
      <c r="AQ43" s="270">
        <f t="shared" si="34"/>
        <v>3888.6232362707037</v>
      </c>
      <c r="AR43" s="231">
        <v>300</v>
      </c>
      <c r="AS43" s="270">
        <f t="shared" si="35"/>
        <v>6174.9896761150521</v>
      </c>
      <c r="AT43" s="231">
        <v>250</v>
      </c>
      <c r="AU43" s="270">
        <f t="shared" si="36"/>
        <v>10670.38216032681</v>
      </c>
      <c r="AV43" s="231">
        <v>200</v>
      </c>
      <c r="AW43" s="270">
        <f>$F43/AV43^($G43)</f>
        <v>20840.590156888302</v>
      </c>
    </row>
    <row r="44" spans="1:49" x14ac:dyDescent="0.2">
      <c r="A44" s="324">
        <f>'Raw Data'!A65</f>
        <v>40</v>
      </c>
      <c r="B44" s="204" t="str">
        <f>'Raw Data'!B65</f>
        <v>verified</v>
      </c>
      <c r="C44" s="176" t="str">
        <f>'Raw Data'!C65 &amp;" "&amp;'Raw Data'!G65</f>
        <v>DNV'11 F3 Free Corrosion</v>
      </c>
      <c r="D44" s="206" t="str">
        <f>'Raw Data'!E65</f>
        <v>[12]</v>
      </c>
      <c r="E44" s="206">
        <f>'Raw Data'!F65</f>
        <v>1</v>
      </c>
      <c r="F44" s="17">
        <f>10^'Raw Data'!J65</f>
        <v>116949939101.98744</v>
      </c>
      <c r="G44" s="172">
        <f>'Raw Data'!K65</f>
        <v>3</v>
      </c>
      <c r="H44" s="162" t="e">
        <f>IF($E44&gt;1,'Raw Data'!L65,NA())</f>
        <v>#N/A</v>
      </c>
      <c r="I44" s="137" t="e">
        <f>IF($E44&gt;1,'Raw Data'!M65,NA())</f>
        <v>#N/A</v>
      </c>
      <c r="J44" s="17" t="e">
        <f>IF($E44&gt;1,10^'Raw Data'!N65,NA())</f>
        <v>#N/A</v>
      </c>
      <c r="K44" s="130" t="e">
        <f>IF($E44&gt;1,'Raw Data'!O65,NA())</f>
        <v>#N/A</v>
      </c>
      <c r="L44" s="162" t="e">
        <f>IF($E44&gt;2,'Raw Data'!P65,NA())</f>
        <v>#N/A</v>
      </c>
      <c r="M44" s="137" t="e">
        <f>IF($E44&gt;2,'Raw Data'!Q65,NA())</f>
        <v>#N/A</v>
      </c>
      <c r="N44" s="17" t="e">
        <f>IF($E44&gt;2,10^'Raw Data'!R65,NA())</f>
        <v>#N/A</v>
      </c>
      <c r="O44" s="130" t="e">
        <f>IF($E44&gt;2,'Raw Data'!S65,NA())</f>
        <v>#N/A</v>
      </c>
      <c r="P44" s="162" t="e">
        <f>IF($E44&gt;3,'Raw Data'!T65,NA())</f>
        <v>#N/A</v>
      </c>
      <c r="Q44" s="137" t="e">
        <f>IF($E44&gt;3,'Raw Data'!U65,NA())</f>
        <v>#N/A</v>
      </c>
      <c r="R44" s="17" t="e">
        <f>IF($E44&gt;3,10^'Raw Data'!V65,NA())</f>
        <v>#N/A</v>
      </c>
      <c r="S44" s="130" t="e">
        <f>IF($E44&gt;3,'Raw Data'!W65,NA())</f>
        <v>#N/A</v>
      </c>
      <c r="T44" s="219" t="str">
        <f>'Raw Data'!X65</f>
        <v>-</v>
      </c>
      <c r="U44" s="218">
        <f>'Raw Data'!Y65</f>
        <v>0</v>
      </c>
      <c r="V44" s="164">
        <f>'Raw Data'!Z65</f>
        <v>25</v>
      </c>
      <c r="W44" s="172">
        <f>'Raw Data'!AA65</f>
        <v>0.25</v>
      </c>
      <c r="X44" s="252"/>
      <c r="Y44" s="231">
        <v>1000</v>
      </c>
      <c r="Z44" s="230">
        <f t="shared" si="0"/>
        <v>116.94993910198744</v>
      </c>
      <c r="AA44" s="245" t="e">
        <f t="shared" si="24"/>
        <v>#N/A</v>
      </c>
      <c r="AB44" s="246" t="e">
        <f t="shared" si="25"/>
        <v>#N/A</v>
      </c>
      <c r="AC44" s="245" t="e">
        <f t="shared" si="26"/>
        <v>#N/A</v>
      </c>
      <c r="AD44" s="247" t="e">
        <f t="shared" si="27"/>
        <v>#N/A</v>
      </c>
      <c r="AE44" s="245" t="e">
        <f t="shared" si="28"/>
        <v>#N/A</v>
      </c>
      <c r="AF44" s="247" t="e">
        <f t="shared" si="29"/>
        <v>#N/A</v>
      </c>
      <c r="AG44" s="245">
        <f t="shared" si="30"/>
        <v>0</v>
      </c>
      <c r="AH44" s="230" t="str">
        <f t="shared" si="31"/>
        <v>-</v>
      </c>
      <c r="AI44" s="231">
        <v>11</v>
      </c>
      <c r="AJ44" s="230">
        <f t="shared" si="1"/>
        <v>87866220.211861342</v>
      </c>
      <c r="AK44" s="171"/>
      <c r="AL44" s="231">
        <v>900</v>
      </c>
      <c r="AM44" s="270">
        <f t="shared" si="32"/>
        <v>160.4251565185013</v>
      </c>
      <c r="AN44" s="231">
        <v>500</v>
      </c>
      <c r="AO44" s="270">
        <f t="shared" si="33"/>
        <v>935.59951281589952</v>
      </c>
      <c r="AP44" s="231">
        <v>350</v>
      </c>
      <c r="AQ44" s="270">
        <f t="shared" si="34"/>
        <v>2727.6953726411066</v>
      </c>
      <c r="AR44" s="231">
        <v>300</v>
      </c>
      <c r="AS44" s="270">
        <f t="shared" si="35"/>
        <v>4331.4792259995347</v>
      </c>
      <c r="AT44" s="231">
        <v>250</v>
      </c>
      <c r="AU44" s="270">
        <f t="shared" si="36"/>
        <v>7484.7961025271961</v>
      </c>
      <c r="AV44" s="231">
        <v>200</v>
      </c>
      <c r="AW44" s="270">
        <f t="shared" si="37"/>
        <v>14618.742387748431</v>
      </c>
    </row>
    <row r="45" spans="1:49" x14ac:dyDescent="0.2">
      <c r="A45" s="324">
        <f>'Raw Data'!A66</f>
        <v>41</v>
      </c>
      <c r="B45" s="204" t="str">
        <f>'Raw Data'!B66</f>
        <v>verified</v>
      </c>
      <c r="C45" s="176" t="str">
        <f>'Raw Data'!C66 &amp;" "&amp;'Raw Data'!G66</f>
        <v>DNV'11 G Free Corrosion</v>
      </c>
      <c r="D45" s="206" t="str">
        <f>'Raw Data'!E66</f>
        <v>[12]</v>
      </c>
      <c r="E45" s="206">
        <f>'Raw Data'!F66</f>
        <v>1</v>
      </c>
      <c r="F45" s="17">
        <f>10^'Raw Data'!J66</f>
        <v>83368118461.963379</v>
      </c>
      <c r="G45" s="172">
        <f>'Raw Data'!K66</f>
        <v>3</v>
      </c>
      <c r="H45" s="162" t="e">
        <f>IF($E45&gt;1,'Raw Data'!L66,NA())</f>
        <v>#N/A</v>
      </c>
      <c r="I45" s="137" t="e">
        <f>IF($E45&gt;1,'Raw Data'!M66,NA())</f>
        <v>#N/A</v>
      </c>
      <c r="J45" s="17" t="e">
        <f>IF($E45&gt;1,10^'Raw Data'!N66,NA())</f>
        <v>#N/A</v>
      </c>
      <c r="K45" s="130" t="e">
        <f>IF($E45&gt;1,'Raw Data'!O66,NA())</f>
        <v>#N/A</v>
      </c>
      <c r="L45" s="162" t="e">
        <f>IF($E45&gt;2,'Raw Data'!P66,NA())</f>
        <v>#N/A</v>
      </c>
      <c r="M45" s="137" t="e">
        <f>IF($E45&gt;2,'Raw Data'!Q66,NA())</f>
        <v>#N/A</v>
      </c>
      <c r="N45" s="17" t="e">
        <f>IF($E45&gt;2,10^'Raw Data'!R66,NA())</f>
        <v>#N/A</v>
      </c>
      <c r="O45" s="130" t="e">
        <f>IF($E45&gt;2,'Raw Data'!S66,NA())</f>
        <v>#N/A</v>
      </c>
      <c r="P45" s="162" t="e">
        <f>IF($E45&gt;3,'Raw Data'!T66,NA())</f>
        <v>#N/A</v>
      </c>
      <c r="Q45" s="137" t="e">
        <f>IF($E45&gt;3,'Raw Data'!U66,NA())</f>
        <v>#N/A</v>
      </c>
      <c r="R45" s="17" t="e">
        <f>IF($E45&gt;3,10^'Raw Data'!V66,NA())</f>
        <v>#N/A</v>
      </c>
      <c r="S45" s="130" t="e">
        <f>IF($E45&gt;3,'Raw Data'!W66,NA())</f>
        <v>#N/A</v>
      </c>
      <c r="T45" s="219" t="str">
        <f>'Raw Data'!X66</f>
        <v>-</v>
      </c>
      <c r="U45" s="218">
        <f>'Raw Data'!Y66</f>
        <v>0</v>
      </c>
      <c r="V45" s="164">
        <f>'Raw Data'!Z66</f>
        <v>25</v>
      </c>
      <c r="W45" s="172">
        <f>'Raw Data'!AA66</f>
        <v>0.25</v>
      </c>
      <c r="X45" s="252"/>
      <c r="Y45" s="231">
        <v>1000</v>
      </c>
      <c r="Z45" s="230">
        <f t="shared" si="0"/>
        <v>83.368118461963377</v>
      </c>
      <c r="AA45" s="245" t="e">
        <f t="shared" si="24"/>
        <v>#N/A</v>
      </c>
      <c r="AB45" s="246" t="e">
        <f t="shared" si="25"/>
        <v>#N/A</v>
      </c>
      <c r="AC45" s="245" t="e">
        <f t="shared" si="26"/>
        <v>#N/A</v>
      </c>
      <c r="AD45" s="247" t="e">
        <f t="shared" si="27"/>
        <v>#N/A</v>
      </c>
      <c r="AE45" s="245" t="e">
        <f t="shared" si="28"/>
        <v>#N/A</v>
      </c>
      <c r="AF45" s="247" t="e">
        <f t="shared" si="29"/>
        <v>#N/A</v>
      </c>
      <c r="AG45" s="245">
        <f t="shared" si="30"/>
        <v>0</v>
      </c>
      <c r="AH45" s="230" t="str">
        <f t="shared" si="31"/>
        <v>-</v>
      </c>
      <c r="AI45" s="231">
        <v>12</v>
      </c>
      <c r="AJ45" s="230">
        <f t="shared" si="1"/>
        <v>48245438.924747325</v>
      </c>
      <c r="AK45" s="171"/>
      <c r="AL45" s="231">
        <v>900</v>
      </c>
      <c r="AM45" s="270">
        <f t="shared" si="32"/>
        <v>114.3595589327344</v>
      </c>
      <c r="AN45" s="231">
        <v>500</v>
      </c>
      <c r="AO45" s="270">
        <f t="shared" si="33"/>
        <v>666.94494769570701</v>
      </c>
      <c r="AP45" s="231">
        <v>350</v>
      </c>
      <c r="AQ45" s="270">
        <f t="shared" si="34"/>
        <v>1944.4459116492917</v>
      </c>
      <c r="AR45" s="231">
        <v>300</v>
      </c>
      <c r="AS45" s="270">
        <f t="shared" si="35"/>
        <v>3087.7080911838289</v>
      </c>
      <c r="AT45" s="231">
        <v>250</v>
      </c>
      <c r="AU45" s="270">
        <f t="shared" si="36"/>
        <v>5335.5595815656561</v>
      </c>
      <c r="AV45" s="231">
        <v>200</v>
      </c>
      <c r="AW45" s="270">
        <f t="shared" si="37"/>
        <v>10421.014807745423</v>
      </c>
    </row>
    <row r="46" spans="1:49" x14ac:dyDescent="0.2">
      <c r="A46" s="324">
        <f>'Raw Data'!A67</f>
        <v>42</v>
      </c>
      <c r="B46" s="204" t="str">
        <f>'Raw Data'!B67</f>
        <v>verified</v>
      </c>
      <c r="C46" s="176" t="str">
        <f>'Raw Data'!C67 &amp;" "&amp;'Raw Data'!G67</f>
        <v>DNV'11 W1 Free Corrosion</v>
      </c>
      <c r="D46" s="206" t="str">
        <f>'Raw Data'!E67</f>
        <v>[12]</v>
      </c>
      <c r="E46" s="206">
        <f>'Raw Data'!F67</f>
        <v>1</v>
      </c>
      <c r="F46" s="17">
        <f>10^'Raw Data'!J67</f>
        <v>60813500127.871964</v>
      </c>
      <c r="G46" s="172">
        <f>'Raw Data'!K67</f>
        <v>3</v>
      </c>
      <c r="H46" s="162" t="e">
        <f>IF($E46&gt;1,'Raw Data'!L67,NA())</f>
        <v>#N/A</v>
      </c>
      <c r="I46" s="137" t="e">
        <f>IF($E46&gt;1,'Raw Data'!M67,NA())</f>
        <v>#N/A</v>
      </c>
      <c r="J46" s="17" t="e">
        <f>IF($E46&gt;1,10^'Raw Data'!N67,NA())</f>
        <v>#N/A</v>
      </c>
      <c r="K46" s="130" t="e">
        <f>IF($E46&gt;1,'Raw Data'!O67,NA())</f>
        <v>#N/A</v>
      </c>
      <c r="L46" s="162" t="e">
        <f>IF($E46&gt;2,'Raw Data'!P67,NA())</f>
        <v>#N/A</v>
      </c>
      <c r="M46" s="137" t="e">
        <f>IF($E46&gt;2,'Raw Data'!Q67,NA())</f>
        <v>#N/A</v>
      </c>
      <c r="N46" s="17" t="e">
        <f>IF($E46&gt;2,10^'Raw Data'!R67,NA())</f>
        <v>#N/A</v>
      </c>
      <c r="O46" s="130" t="e">
        <f>IF($E46&gt;2,'Raw Data'!S67,NA())</f>
        <v>#N/A</v>
      </c>
      <c r="P46" s="162" t="e">
        <f>IF($E46&gt;3,'Raw Data'!T67,NA())</f>
        <v>#N/A</v>
      </c>
      <c r="Q46" s="137" t="e">
        <f>IF($E46&gt;3,'Raw Data'!U67,NA())</f>
        <v>#N/A</v>
      </c>
      <c r="R46" s="17" t="e">
        <f>IF($E46&gt;3,10^'Raw Data'!V67,NA())</f>
        <v>#N/A</v>
      </c>
      <c r="S46" s="130" t="e">
        <f>IF($E46&gt;3,'Raw Data'!W67,NA())</f>
        <v>#N/A</v>
      </c>
      <c r="T46" s="219" t="str">
        <f>'Raw Data'!X67</f>
        <v>-</v>
      </c>
      <c r="U46" s="218">
        <f>'Raw Data'!Y67</f>
        <v>0</v>
      </c>
      <c r="V46" s="164">
        <f>'Raw Data'!Z67</f>
        <v>25</v>
      </c>
      <c r="W46" s="172">
        <f>'Raw Data'!AA67</f>
        <v>0.25</v>
      </c>
      <c r="X46" s="252"/>
      <c r="Y46" s="231">
        <v>1000</v>
      </c>
      <c r="Z46" s="230">
        <f t="shared" si="0"/>
        <v>60.813500127871961</v>
      </c>
      <c r="AA46" s="245" t="e">
        <f t="shared" si="24"/>
        <v>#N/A</v>
      </c>
      <c r="AB46" s="246" t="e">
        <f t="shared" si="25"/>
        <v>#N/A</v>
      </c>
      <c r="AC46" s="245" t="e">
        <f t="shared" si="26"/>
        <v>#N/A</v>
      </c>
      <c r="AD46" s="247" t="e">
        <f t="shared" si="27"/>
        <v>#N/A</v>
      </c>
      <c r="AE46" s="245" t="e">
        <f t="shared" si="28"/>
        <v>#N/A</v>
      </c>
      <c r="AF46" s="247" t="e">
        <f t="shared" si="29"/>
        <v>#N/A</v>
      </c>
      <c r="AG46" s="245">
        <f t="shared" si="30"/>
        <v>0</v>
      </c>
      <c r="AH46" s="230" t="str">
        <f t="shared" si="31"/>
        <v>-</v>
      </c>
      <c r="AI46" s="231">
        <v>13</v>
      </c>
      <c r="AJ46" s="230">
        <f t="shared" si="1"/>
        <v>27680245.847916234</v>
      </c>
      <c r="AK46" s="171"/>
      <c r="AL46" s="231">
        <v>900</v>
      </c>
      <c r="AM46" s="270">
        <f t="shared" si="32"/>
        <v>83.420439132883345</v>
      </c>
      <c r="AN46" s="231">
        <v>500</v>
      </c>
      <c r="AO46" s="270">
        <f t="shared" si="33"/>
        <v>486.50800102297569</v>
      </c>
      <c r="AP46" s="231">
        <v>350</v>
      </c>
      <c r="AQ46" s="270">
        <f t="shared" si="34"/>
        <v>1418.3906735363723</v>
      </c>
      <c r="AR46" s="231">
        <v>300</v>
      </c>
      <c r="AS46" s="270">
        <f t="shared" si="35"/>
        <v>2252.3518565878503</v>
      </c>
      <c r="AT46" s="231">
        <v>250</v>
      </c>
      <c r="AU46" s="270">
        <f t="shared" si="36"/>
        <v>3892.0640081838055</v>
      </c>
      <c r="AV46" s="231">
        <v>200</v>
      </c>
      <c r="AW46" s="270">
        <f t="shared" si="37"/>
        <v>7601.6875159839956</v>
      </c>
    </row>
    <row r="47" spans="1:49" x14ac:dyDescent="0.2">
      <c r="A47" s="324">
        <f>'Raw Data'!A68</f>
        <v>43</v>
      </c>
      <c r="B47" s="204" t="str">
        <f>'Raw Data'!B68</f>
        <v>verified</v>
      </c>
      <c r="C47" s="176" t="str">
        <f>'Raw Data'!C68 &amp;" "&amp;'Raw Data'!G68</f>
        <v>DNV'11 W2 Free Corrosion</v>
      </c>
      <c r="D47" s="206" t="str">
        <f>'Raw Data'!E68</f>
        <v>[12]</v>
      </c>
      <c r="E47" s="206">
        <f>'Raw Data'!F68</f>
        <v>1</v>
      </c>
      <c r="F47" s="17">
        <f>10^'Raw Data'!J68</f>
        <v>42657951880.159477</v>
      </c>
      <c r="G47" s="172">
        <f>'Raw Data'!K68</f>
        <v>3</v>
      </c>
      <c r="H47" s="162" t="e">
        <f>IF($E47&gt;1,'Raw Data'!L68,NA())</f>
        <v>#N/A</v>
      </c>
      <c r="I47" s="137" t="e">
        <f>IF($E47&gt;1,'Raw Data'!M68,NA())</f>
        <v>#N/A</v>
      </c>
      <c r="J47" s="17" t="e">
        <f>IF($E47&gt;1,10^'Raw Data'!N68,NA())</f>
        <v>#N/A</v>
      </c>
      <c r="K47" s="130" t="e">
        <f>IF($E47&gt;1,'Raw Data'!O68,NA())</f>
        <v>#N/A</v>
      </c>
      <c r="L47" s="162" t="e">
        <f>IF($E47&gt;2,'Raw Data'!P68,NA())</f>
        <v>#N/A</v>
      </c>
      <c r="M47" s="137" t="e">
        <f>IF($E47&gt;2,'Raw Data'!Q68,NA())</f>
        <v>#N/A</v>
      </c>
      <c r="N47" s="17" t="e">
        <f>IF($E47&gt;2,10^'Raw Data'!R68,NA())</f>
        <v>#N/A</v>
      </c>
      <c r="O47" s="130" t="e">
        <f>IF($E47&gt;2,'Raw Data'!S68,NA())</f>
        <v>#N/A</v>
      </c>
      <c r="P47" s="162" t="e">
        <f>IF($E47&gt;3,'Raw Data'!T68,NA())</f>
        <v>#N/A</v>
      </c>
      <c r="Q47" s="137" t="e">
        <f>IF($E47&gt;3,'Raw Data'!U68,NA())</f>
        <v>#N/A</v>
      </c>
      <c r="R47" s="17" t="e">
        <f>IF($E47&gt;3,10^'Raw Data'!V68,NA())</f>
        <v>#N/A</v>
      </c>
      <c r="S47" s="130" t="e">
        <f>IF($E47&gt;3,'Raw Data'!W68,NA())</f>
        <v>#N/A</v>
      </c>
      <c r="T47" s="219" t="str">
        <f>'Raw Data'!X68</f>
        <v>-</v>
      </c>
      <c r="U47" s="218">
        <f>'Raw Data'!Y68</f>
        <v>0</v>
      </c>
      <c r="V47" s="164">
        <f>'Raw Data'!Z68</f>
        <v>25</v>
      </c>
      <c r="W47" s="172">
        <f>'Raw Data'!AA68</f>
        <v>0.25</v>
      </c>
      <c r="X47" s="252"/>
      <c r="Y47" s="231">
        <v>1000</v>
      </c>
      <c r="Z47" s="230">
        <f t="shared" si="0"/>
        <v>42.65795188015948</v>
      </c>
      <c r="AA47" s="245" t="e">
        <f t="shared" si="24"/>
        <v>#N/A</v>
      </c>
      <c r="AB47" s="246" t="e">
        <f t="shared" si="25"/>
        <v>#N/A</v>
      </c>
      <c r="AC47" s="245" t="e">
        <f t="shared" si="26"/>
        <v>#N/A</v>
      </c>
      <c r="AD47" s="247" t="e">
        <f t="shared" si="27"/>
        <v>#N/A</v>
      </c>
      <c r="AE47" s="245" t="e">
        <f t="shared" si="28"/>
        <v>#N/A</v>
      </c>
      <c r="AF47" s="247" t="e">
        <f t="shared" si="29"/>
        <v>#N/A</v>
      </c>
      <c r="AG47" s="245">
        <f t="shared" si="30"/>
        <v>0</v>
      </c>
      <c r="AH47" s="230" t="str">
        <f t="shared" si="31"/>
        <v>-</v>
      </c>
      <c r="AI47" s="231">
        <v>14</v>
      </c>
      <c r="AJ47" s="230">
        <f t="shared" si="1"/>
        <v>15545900.830961909</v>
      </c>
      <c r="AK47" s="171"/>
      <c r="AL47" s="231">
        <v>900</v>
      </c>
      <c r="AM47" s="270">
        <f t="shared" si="32"/>
        <v>58.515709026281861</v>
      </c>
      <c r="AN47" s="231">
        <v>500</v>
      </c>
      <c r="AO47" s="270">
        <f t="shared" si="33"/>
        <v>341.26361504127584</v>
      </c>
      <c r="AP47" s="231">
        <v>350</v>
      </c>
      <c r="AQ47" s="270">
        <f t="shared" si="34"/>
        <v>994.93765318156215</v>
      </c>
      <c r="AR47" s="231">
        <v>300</v>
      </c>
      <c r="AS47" s="270">
        <f t="shared" si="35"/>
        <v>1579.9241437096102</v>
      </c>
      <c r="AT47" s="231">
        <v>250</v>
      </c>
      <c r="AU47" s="270">
        <f t="shared" si="36"/>
        <v>2730.1089203302067</v>
      </c>
      <c r="AV47" s="231">
        <v>200</v>
      </c>
      <c r="AW47" s="270">
        <f t="shared" si="37"/>
        <v>5332.2439850199344</v>
      </c>
    </row>
    <row r="48" spans="1:49" x14ac:dyDescent="0.2">
      <c r="A48" s="324">
        <f>'Raw Data'!A69</f>
        <v>44</v>
      </c>
      <c r="B48" s="204" t="str">
        <f>'Raw Data'!B69</f>
        <v>verified</v>
      </c>
      <c r="C48" s="176" t="str">
        <f>'Raw Data'!C69 &amp;" "&amp;'Raw Data'!G69</f>
        <v>DNV'11 W3 Free Corrosion</v>
      </c>
      <c r="D48" s="206" t="str">
        <f>'Raw Data'!E69</f>
        <v>[12]</v>
      </c>
      <c r="E48" s="206">
        <f>'Raw Data'!F69</f>
        <v>1</v>
      </c>
      <c r="F48" s="17">
        <f>10^'Raw Data'!J69</f>
        <v>31117163371.060219</v>
      </c>
      <c r="G48" s="172">
        <f>'Raw Data'!K69</f>
        <v>3</v>
      </c>
      <c r="H48" s="162" t="e">
        <f>IF($E48&gt;1,'Raw Data'!L69,NA())</f>
        <v>#N/A</v>
      </c>
      <c r="I48" s="137" t="e">
        <f>IF($E48&gt;1,'Raw Data'!M69,NA())</f>
        <v>#N/A</v>
      </c>
      <c r="J48" s="17" t="e">
        <f>IF($E48&gt;1,10^'Raw Data'!N69,NA())</f>
        <v>#N/A</v>
      </c>
      <c r="K48" s="130" t="e">
        <f>IF($E48&gt;1,'Raw Data'!O69,NA())</f>
        <v>#N/A</v>
      </c>
      <c r="L48" s="162" t="e">
        <f>IF($E48&gt;2,'Raw Data'!P69,NA())</f>
        <v>#N/A</v>
      </c>
      <c r="M48" s="137" t="e">
        <f>IF($E48&gt;2,'Raw Data'!Q69,NA())</f>
        <v>#N/A</v>
      </c>
      <c r="N48" s="17" t="e">
        <f>IF($E48&gt;2,10^'Raw Data'!R69,NA())</f>
        <v>#N/A</v>
      </c>
      <c r="O48" s="130" t="e">
        <f>IF($E48&gt;2,'Raw Data'!S69,NA())</f>
        <v>#N/A</v>
      </c>
      <c r="P48" s="162" t="e">
        <f>IF($E48&gt;3,'Raw Data'!T69,NA())</f>
        <v>#N/A</v>
      </c>
      <c r="Q48" s="137" t="e">
        <f>IF($E48&gt;3,'Raw Data'!U69,NA())</f>
        <v>#N/A</v>
      </c>
      <c r="R48" s="17" t="e">
        <f>IF($E48&gt;3,10^'Raw Data'!V69,NA())</f>
        <v>#N/A</v>
      </c>
      <c r="S48" s="130" t="e">
        <f>IF($E48&gt;3,'Raw Data'!W69,NA())</f>
        <v>#N/A</v>
      </c>
      <c r="T48" s="219" t="str">
        <f>'Raw Data'!X69</f>
        <v>-</v>
      </c>
      <c r="U48" s="218">
        <f>'Raw Data'!Y69</f>
        <v>0</v>
      </c>
      <c r="V48" s="164">
        <f>'Raw Data'!Z69</f>
        <v>25</v>
      </c>
      <c r="W48" s="172">
        <f>'Raw Data'!AA69</f>
        <v>0.25</v>
      </c>
      <c r="X48" s="252"/>
      <c r="Y48" s="231">
        <v>1000</v>
      </c>
      <c r="Z48" s="230">
        <f t="shared" si="0"/>
        <v>31.117163371060219</v>
      </c>
      <c r="AA48" s="245" t="e">
        <f t="shared" si="24"/>
        <v>#N/A</v>
      </c>
      <c r="AB48" s="246" t="e">
        <f t="shared" si="25"/>
        <v>#N/A</v>
      </c>
      <c r="AC48" s="245" t="e">
        <f t="shared" si="26"/>
        <v>#N/A</v>
      </c>
      <c r="AD48" s="247" t="e">
        <f t="shared" si="27"/>
        <v>#N/A</v>
      </c>
      <c r="AE48" s="245" t="e">
        <f t="shared" si="28"/>
        <v>#N/A</v>
      </c>
      <c r="AF48" s="247" t="e">
        <f t="shared" si="29"/>
        <v>#N/A</v>
      </c>
      <c r="AG48" s="245">
        <f t="shared" si="30"/>
        <v>0</v>
      </c>
      <c r="AH48" s="230" t="str">
        <f t="shared" si="31"/>
        <v>-</v>
      </c>
      <c r="AI48" s="231">
        <v>15</v>
      </c>
      <c r="AJ48" s="230">
        <f t="shared" si="1"/>
        <v>9219900.2580919173</v>
      </c>
      <c r="AK48" s="171"/>
      <c r="AL48" s="231">
        <v>900</v>
      </c>
      <c r="AM48" s="270">
        <f t="shared" si="32"/>
        <v>42.684723417092208</v>
      </c>
      <c r="AN48" s="231">
        <v>500</v>
      </c>
      <c r="AO48" s="270">
        <f t="shared" si="33"/>
        <v>248.93730696848175</v>
      </c>
      <c r="AP48" s="231">
        <v>350</v>
      </c>
      <c r="AQ48" s="270">
        <f t="shared" si="34"/>
        <v>725.76474334834325</v>
      </c>
      <c r="AR48" s="231">
        <v>300</v>
      </c>
      <c r="AS48" s="270">
        <f t="shared" si="35"/>
        <v>1152.4875322614896</v>
      </c>
      <c r="AT48" s="231">
        <v>250</v>
      </c>
      <c r="AU48" s="270">
        <f t="shared" si="36"/>
        <v>1991.498455747854</v>
      </c>
      <c r="AV48" s="231">
        <v>200</v>
      </c>
      <c r="AW48" s="270">
        <f t="shared" si="37"/>
        <v>3889.6454213825273</v>
      </c>
    </row>
    <row r="49" spans="1:49" x14ac:dyDescent="0.2">
      <c r="A49" s="324">
        <f>'Raw Data'!A70</f>
        <v>45</v>
      </c>
      <c r="B49" s="204" t="str">
        <f>'Raw Data'!B70</f>
        <v>verified</v>
      </c>
      <c r="C49" s="176" t="str">
        <f>'Raw Data'!C70 &amp;" "&amp;'Raw Data'!G70</f>
        <v>DNV'11 T Free Corrosion</v>
      </c>
      <c r="D49" s="206" t="str">
        <f>'Raw Data'!E70</f>
        <v>[12]</v>
      </c>
      <c r="E49" s="206">
        <f>'Raw Data'!F70</f>
        <v>1</v>
      </c>
      <c r="F49" s="17">
        <f>10^'Raw Data'!J70</f>
        <v>486407205691.46155</v>
      </c>
      <c r="G49" s="172">
        <f>'Raw Data'!K70</f>
        <v>3</v>
      </c>
      <c r="H49" s="162" t="e">
        <f>IF($E49&gt;1,'Raw Data'!L70,NA())</f>
        <v>#N/A</v>
      </c>
      <c r="I49" s="137" t="e">
        <f>IF($E49&gt;1,'Raw Data'!M70,NA())</f>
        <v>#N/A</v>
      </c>
      <c r="J49" s="17" t="e">
        <f>IF($E49&gt;1,10^'Raw Data'!N70,NA())</f>
        <v>#N/A</v>
      </c>
      <c r="K49" s="130" t="e">
        <f>IF($E49&gt;1,'Raw Data'!O70,NA())</f>
        <v>#N/A</v>
      </c>
      <c r="L49" s="162" t="e">
        <f>IF($E49&gt;2,'Raw Data'!P70,NA())</f>
        <v>#N/A</v>
      </c>
      <c r="M49" s="137" t="e">
        <f>IF($E49&gt;2,'Raw Data'!Q70,NA())</f>
        <v>#N/A</v>
      </c>
      <c r="N49" s="17" t="e">
        <f>IF($E49&gt;2,10^'Raw Data'!R70,NA())</f>
        <v>#N/A</v>
      </c>
      <c r="O49" s="130" t="e">
        <f>IF($E49&gt;2,'Raw Data'!S70,NA())</f>
        <v>#N/A</v>
      </c>
      <c r="P49" s="162" t="e">
        <f>IF($E49&gt;3,'Raw Data'!T70,NA())</f>
        <v>#N/A</v>
      </c>
      <c r="Q49" s="137" t="e">
        <f>IF($E49&gt;3,'Raw Data'!U70,NA())</f>
        <v>#N/A</v>
      </c>
      <c r="R49" s="17" t="e">
        <f>IF($E49&gt;3,10^'Raw Data'!V70,NA())</f>
        <v>#N/A</v>
      </c>
      <c r="S49" s="130" t="e">
        <f>IF($E49&gt;3,'Raw Data'!W70,NA())</f>
        <v>#N/A</v>
      </c>
      <c r="T49" s="219" t="str">
        <f>'Raw Data'!X70</f>
        <v>-</v>
      </c>
      <c r="U49" s="218">
        <f>'Raw Data'!Y70</f>
        <v>0</v>
      </c>
      <c r="V49" s="164">
        <f>'Raw Data'!Z70</f>
        <v>25</v>
      </c>
      <c r="W49" s="172">
        <f>'Raw Data'!AA70</f>
        <v>0.25</v>
      </c>
      <c r="X49" s="252"/>
      <c r="Y49" s="231">
        <v>1000</v>
      </c>
      <c r="Z49" s="230">
        <f t="shared" si="0"/>
        <v>486.40720569146157</v>
      </c>
      <c r="AA49" s="245" t="e">
        <f t="shared" si="24"/>
        <v>#N/A</v>
      </c>
      <c r="AB49" s="246" t="e">
        <f t="shared" si="25"/>
        <v>#N/A</v>
      </c>
      <c r="AC49" s="245" t="e">
        <f t="shared" si="26"/>
        <v>#N/A</v>
      </c>
      <c r="AD49" s="247" t="e">
        <f t="shared" si="27"/>
        <v>#N/A</v>
      </c>
      <c r="AE49" s="245" t="e">
        <f t="shared" si="28"/>
        <v>#N/A</v>
      </c>
      <c r="AF49" s="247" t="e">
        <f t="shared" si="29"/>
        <v>#N/A</v>
      </c>
      <c r="AG49" s="245">
        <f t="shared" si="30"/>
        <v>0</v>
      </c>
      <c r="AH49" s="230" t="str">
        <f t="shared" si="31"/>
        <v>-</v>
      </c>
      <c r="AI49" s="231">
        <v>16</v>
      </c>
      <c r="AJ49" s="230">
        <f t="shared" si="1"/>
        <v>118751759.20201698</v>
      </c>
      <c r="AK49" s="171"/>
      <c r="AL49" s="231">
        <v>900</v>
      </c>
      <c r="AM49" s="270">
        <f t="shared" si="32"/>
        <v>667.22524786208714</v>
      </c>
      <c r="AN49" s="231">
        <v>500</v>
      </c>
      <c r="AO49" s="270">
        <f t="shared" si="33"/>
        <v>3891.2576455316926</v>
      </c>
      <c r="AP49" s="231">
        <v>350</v>
      </c>
      <c r="AQ49" s="270">
        <f t="shared" si="34"/>
        <v>11344.774476768782</v>
      </c>
      <c r="AR49" s="231">
        <v>300</v>
      </c>
      <c r="AS49" s="270">
        <f t="shared" si="35"/>
        <v>18015.081692276355</v>
      </c>
      <c r="AT49" s="231">
        <v>250</v>
      </c>
      <c r="AU49" s="270">
        <f t="shared" si="36"/>
        <v>31130.06116425354</v>
      </c>
      <c r="AV49" s="231">
        <v>200</v>
      </c>
      <c r="AW49" s="270">
        <f t="shared" si="37"/>
        <v>60800.900711432696</v>
      </c>
    </row>
    <row r="50" spans="1:49" x14ac:dyDescent="0.2">
      <c r="A50" s="204">
        <f>'Raw Data'!A71</f>
        <v>46</v>
      </c>
      <c r="B50" s="204" t="str">
        <f>'Raw Data'!B71</f>
        <v>verified</v>
      </c>
      <c r="C50" s="176" t="str">
        <f>'Raw Data'!C71 &amp;" "&amp;'Raw Data'!G71</f>
        <v>DNV'00 B1 Seawater CP</v>
      </c>
      <c r="D50" s="206" t="str">
        <f>'Raw Data'!E71</f>
        <v>[5]</v>
      </c>
      <c r="E50" s="206">
        <f>'Raw Data'!F71</f>
        <v>2</v>
      </c>
      <c r="F50" s="17">
        <f>10^'Raw Data'!J71</f>
        <v>3258367010020.0986</v>
      </c>
      <c r="G50" s="130">
        <f>'Raw Data'!K71</f>
        <v>3</v>
      </c>
      <c r="H50" s="162">
        <f>IF($E50&gt;1,'Raw Data'!L71,NA())</f>
        <v>1000000</v>
      </c>
      <c r="I50" s="137">
        <f>IF($E50&gt;1,'Raw Data'!M71,NA())</f>
        <v>148.3200967181877</v>
      </c>
      <c r="J50" s="17">
        <f>IF($E50&gt;1,10^'Raw Data'!N71,NA())</f>
        <v>7.1779429127136648E+16</v>
      </c>
      <c r="K50" s="130">
        <f>IF($E50&gt;1,'Raw Data'!O71,NA())</f>
        <v>5</v>
      </c>
      <c r="L50" s="162" t="e">
        <f>IF($E50&gt;2,'Raw Data'!P71,NA())</f>
        <v>#N/A</v>
      </c>
      <c r="M50" s="137" t="e">
        <f>IF($E50&gt;2,'Raw Data'!Q71,NA())</f>
        <v>#N/A</v>
      </c>
      <c r="N50" s="17" t="e">
        <f>IF($E50&gt;2,10^'Raw Data'!R71,NA())</f>
        <v>#N/A</v>
      </c>
      <c r="O50" s="130" t="e">
        <f>IF($E50&gt;2,'Raw Data'!S71,NA())</f>
        <v>#N/A</v>
      </c>
      <c r="P50" s="162" t="e">
        <f>IF($E50&gt;3,'Raw Data'!T71,NA())</f>
        <v>#N/A</v>
      </c>
      <c r="Q50" s="137" t="e">
        <f>IF($E50&gt;3,'Raw Data'!U71,NA())</f>
        <v>#N/A</v>
      </c>
      <c r="R50" s="17" t="e">
        <f>IF($E50&gt;3,10^'Raw Data'!V71,NA())</f>
        <v>#N/A</v>
      </c>
      <c r="S50" s="130" t="e">
        <f>IF($E50&gt;3,'Raw Data'!W71,NA())</f>
        <v>#N/A</v>
      </c>
      <c r="T50" s="219">
        <f>'Raw Data'!X71</f>
        <v>10000000</v>
      </c>
      <c r="U50" s="218">
        <f>'Raw Data'!Y71</f>
        <v>93.583654358353058</v>
      </c>
      <c r="V50" s="164">
        <f>'Raw Data'!Z71</f>
        <v>25</v>
      </c>
      <c r="W50" s="172">
        <f>'Raw Data'!AA71</f>
        <v>0</v>
      </c>
      <c r="X50" s="252"/>
      <c r="Y50" s="231">
        <v>1000</v>
      </c>
      <c r="Z50" s="230">
        <f t="shared" si="0"/>
        <v>3258.3670100200989</v>
      </c>
      <c r="AA50" s="245">
        <f t="shared" si="2"/>
        <v>148.3200967181877</v>
      </c>
      <c r="AB50" s="246">
        <f t="shared" si="3"/>
        <v>1000000</v>
      </c>
      <c r="AC50" s="245" t="e">
        <f t="shared" si="4"/>
        <v>#N/A</v>
      </c>
      <c r="AD50" s="247" t="e">
        <f t="shared" si="5"/>
        <v>#N/A</v>
      </c>
      <c r="AE50" s="245" t="e">
        <f t="shared" si="6"/>
        <v>#N/A</v>
      </c>
      <c r="AF50" s="247" t="e">
        <f t="shared" si="7"/>
        <v>#N/A</v>
      </c>
      <c r="AG50" s="245">
        <f t="shared" si="8"/>
        <v>93.583654358353058</v>
      </c>
      <c r="AH50" s="230">
        <f t="shared" si="9"/>
        <v>10000000</v>
      </c>
      <c r="AI50" s="231">
        <v>1</v>
      </c>
      <c r="AJ50" s="230">
        <f t="shared" si="1"/>
        <v>7.1779429127136648E+16</v>
      </c>
      <c r="AL50" s="231">
        <v>900</v>
      </c>
      <c r="AM50" s="270">
        <f t="shared" si="10"/>
        <v>4469.6392455694086</v>
      </c>
      <c r="AN50" s="231">
        <v>500</v>
      </c>
      <c r="AO50" s="270">
        <f t="shared" si="11"/>
        <v>26066.936080160791</v>
      </c>
      <c r="AP50" s="231">
        <v>350</v>
      </c>
      <c r="AQ50" s="270">
        <f t="shared" si="12"/>
        <v>75996.898192888591</v>
      </c>
      <c r="AR50" s="231">
        <v>300</v>
      </c>
      <c r="AS50" s="270">
        <f t="shared" si="13"/>
        <v>120680.25963037403</v>
      </c>
      <c r="AT50" s="231">
        <v>250</v>
      </c>
      <c r="AU50" s="270">
        <f t="shared" si="14"/>
        <v>208535.48864128633</v>
      </c>
      <c r="AV50" s="231">
        <v>200</v>
      </c>
      <c r="AW50" s="270">
        <f t="shared" si="15"/>
        <v>407295.87625251233</v>
      </c>
    </row>
    <row r="51" spans="1:49" x14ac:dyDescent="0.2">
      <c r="A51" s="204">
        <f>'Raw Data'!A72</f>
        <v>47</v>
      </c>
      <c r="B51" s="204" t="str">
        <f>'Raw Data'!B72</f>
        <v>verified</v>
      </c>
      <c r="C51" s="176" t="str">
        <f>'Raw Data'!C72 &amp;" "&amp;'Raw Data'!G72</f>
        <v>DNV'00 B2 Seawater CP</v>
      </c>
      <c r="D51" s="206" t="str">
        <f>'Raw Data'!E72</f>
        <v>[5]</v>
      </c>
      <c r="E51" s="206">
        <f>'Raw Data'!F72</f>
        <v>2</v>
      </c>
      <c r="F51" s="17">
        <f>10^'Raw Data'!J72</f>
        <v>2182729911843.0063</v>
      </c>
      <c r="G51" s="130">
        <f>'Raw Data'!K72</f>
        <v>3</v>
      </c>
      <c r="H51" s="162">
        <f>IF($E51&gt;1,'Raw Data'!L72,NA())</f>
        <v>1000000</v>
      </c>
      <c r="I51" s="137">
        <f>IF($E51&gt;1,'Raw Data'!M72,NA())</f>
        <v>129.77767816857823</v>
      </c>
      <c r="J51" s="17">
        <f>IF($E51&gt;1,10^'Raw Data'!N72,NA())</f>
        <v>3.6812897364253232E+16</v>
      </c>
      <c r="K51" s="130">
        <f>IF($E51&gt;1,'Raw Data'!O72,NA())</f>
        <v>5</v>
      </c>
      <c r="L51" s="162" t="e">
        <f>IF($E51&gt;2,'Raw Data'!P72,NA())</f>
        <v>#N/A</v>
      </c>
      <c r="M51" s="137" t="e">
        <f>IF($E51&gt;2,'Raw Data'!Q72,NA())</f>
        <v>#N/A</v>
      </c>
      <c r="N51" s="17" t="e">
        <f>IF($E51&gt;2,10^'Raw Data'!R72,NA())</f>
        <v>#N/A</v>
      </c>
      <c r="O51" s="130" t="e">
        <f>IF($E51&gt;2,'Raw Data'!S72,NA())</f>
        <v>#N/A</v>
      </c>
      <c r="P51" s="162" t="e">
        <f>IF($E51&gt;3,'Raw Data'!T72,NA())</f>
        <v>#N/A</v>
      </c>
      <c r="Q51" s="137" t="e">
        <f>IF($E51&gt;3,'Raw Data'!U72,NA())</f>
        <v>#N/A</v>
      </c>
      <c r="R51" s="17" t="e">
        <f>IF($E51&gt;3,10^'Raw Data'!V72,NA())</f>
        <v>#N/A</v>
      </c>
      <c r="S51" s="130" t="e">
        <f>IF($E51&gt;3,'Raw Data'!W72,NA())</f>
        <v>#N/A</v>
      </c>
      <c r="T51" s="219">
        <f>'Raw Data'!X72</f>
        <v>10000000</v>
      </c>
      <c r="U51" s="218">
        <f>'Raw Data'!Y72</f>
        <v>81.884179190051213</v>
      </c>
      <c r="V51" s="164">
        <f>'Raw Data'!Z72</f>
        <v>25</v>
      </c>
      <c r="W51" s="172">
        <f>'Raw Data'!AA72</f>
        <v>0</v>
      </c>
      <c r="X51" s="252"/>
      <c r="Y51" s="231">
        <v>1000</v>
      </c>
      <c r="Z51" s="230">
        <f t="shared" si="0"/>
        <v>2182.7299118430064</v>
      </c>
      <c r="AA51" s="245">
        <f t="shared" si="2"/>
        <v>129.77767816857823</v>
      </c>
      <c r="AB51" s="246">
        <f t="shared" si="3"/>
        <v>1000000</v>
      </c>
      <c r="AC51" s="245" t="e">
        <f t="shared" si="4"/>
        <v>#N/A</v>
      </c>
      <c r="AD51" s="247" t="e">
        <f t="shared" si="5"/>
        <v>#N/A</v>
      </c>
      <c r="AE51" s="245" t="e">
        <f t="shared" si="6"/>
        <v>#N/A</v>
      </c>
      <c r="AF51" s="247" t="e">
        <f t="shared" si="7"/>
        <v>#N/A</v>
      </c>
      <c r="AG51" s="245">
        <f t="shared" si="8"/>
        <v>81.884179190051213</v>
      </c>
      <c r="AH51" s="230">
        <f t="shared" si="9"/>
        <v>10000000</v>
      </c>
      <c r="AI51" s="231">
        <v>1</v>
      </c>
      <c r="AJ51" s="230">
        <f t="shared" si="1"/>
        <v>3.6812897364253232E+16</v>
      </c>
      <c r="AL51" s="231">
        <v>900</v>
      </c>
      <c r="AM51" s="270">
        <f t="shared" si="10"/>
        <v>2994.1425402510376</v>
      </c>
      <c r="AN51" s="231">
        <v>500</v>
      </c>
      <c r="AO51" s="270">
        <f t="shared" si="11"/>
        <v>17461.839294744052</v>
      </c>
      <c r="AP51" s="231">
        <v>350</v>
      </c>
      <c r="AQ51" s="270">
        <f t="shared" si="12"/>
        <v>50909.152462810642</v>
      </c>
      <c r="AR51" s="231">
        <v>300</v>
      </c>
      <c r="AS51" s="270">
        <f t="shared" si="13"/>
        <v>80841.848586778011</v>
      </c>
      <c r="AT51" s="231">
        <v>250</v>
      </c>
      <c r="AU51" s="270">
        <f t="shared" si="14"/>
        <v>139694.71435795241</v>
      </c>
      <c r="AV51" s="231">
        <v>200</v>
      </c>
      <c r="AW51" s="270">
        <f t="shared" si="15"/>
        <v>272841.23898037581</v>
      </c>
    </row>
    <row r="52" spans="1:49" x14ac:dyDescent="0.2">
      <c r="A52" s="204">
        <f>'Raw Data'!A73</f>
        <v>48</v>
      </c>
      <c r="B52" s="204" t="str">
        <f>'Raw Data'!B73</f>
        <v>verified</v>
      </c>
      <c r="C52" s="176" t="str">
        <f>'Raw Data'!C73 &amp;" "&amp;'Raw Data'!G73</f>
        <v>DNV'00 C Seawater CP</v>
      </c>
      <c r="D52" s="206" t="str">
        <f>'Raw Data'!E73</f>
        <v>[5]</v>
      </c>
      <c r="E52" s="206">
        <f>'Raw Data'!F73</f>
        <v>2</v>
      </c>
      <c r="F52" s="17">
        <f>10^'Raw Data'!J73</f>
        <v>1555965631605.0779</v>
      </c>
      <c r="G52" s="130">
        <f>'Raw Data'!K73</f>
        <v>3</v>
      </c>
      <c r="H52" s="162">
        <f>IF($E52&gt;1,'Raw Data'!L73,NA())</f>
        <v>1000000</v>
      </c>
      <c r="I52" s="137">
        <f>IF($E52&gt;1,'Raw Data'!M73,NA())</f>
        <v>115.8777356155128</v>
      </c>
      <c r="J52" s="17">
        <f>IF($E52&gt;1,10^'Raw Data'!N73,NA())</f>
        <v>2.0892961308540552E+16</v>
      </c>
      <c r="K52" s="130">
        <f>IF($E52&gt;1,'Raw Data'!O73,NA())</f>
        <v>5</v>
      </c>
      <c r="L52" s="162" t="e">
        <f>IF($E52&gt;2,'Raw Data'!P73,NA())</f>
        <v>#N/A</v>
      </c>
      <c r="M52" s="137" t="e">
        <f>IF($E52&gt;2,'Raw Data'!Q73,NA())</f>
        <v>#N/A</v>
      </c>
      <c r="N52" s="17" t="e">
        <f>IF($E52&gt;2,10^'Raw Data'!R73,NA())</f>
        <v>#N/A</v>
      </c>
      <c r="O52" s="130" t="e">
        <f>IF($E52&gt;2,'Raw Data'!S73,NA())</f>
        <v>#N/A</v>
      </c>
      <c r="P52" s="162" t="e">
        <f>IF($E52&gt;3,'Raw Data'!T73,NA())</f>
        <v>#N/A</v>
      </c>
      <c r="Q52" s="137" t="e">
        <f>IF($E52&gt;3,'Raw Data'!U73,NA())</f>
        <v>#N/A</v>
      </c>
      <c r="R52" s="17" t="e">
        <f>IF($E52&gt;3,10^'Raw Data'!V73,NA())</f>
        <v>#N/A</v>
      </c>
      <c r="S52" s="130" t="e">
        <f>IF($E52&gt;3,'Raw Data'!W73,NA())</f>
        <v>#N/A</v>
      </c>
      <c r="T52" s="219">
        <f>'Raw Data'!X73</f>
        <v>10000000</v>
      </c>
      <c r="U52" s="218">
        <f>'Raw Data'!Y73</f>
        <v>73.113908348341823</v>
      </c>
      <c r="V52" s="164">
        <f>'Raw Data'!Z73</f>
        <v>25</v>
      </c>
      <c r="W52" s="172">
        <f>'Raw Data'!AA73</f>
        <v>0.15</v>
      </c>
      <c r="X52" s="252"/>
      <c r="Y52" s="231">
        <v>1000</v>
      </c>
      <c r="Z52" s="230">
        <f t="shared" si="0"/>
        <v>1555.965631605078</v>
      </c>
      <c r="AA52" s="245">
        <f t="shared" si="2"/>
        <v>115.8777356155128</v>
      </c>
      <c r="AB52" s="246">
        <f t="shared" si="3"/>
        <v>1000000</v>
      </c>
      <c r="AC52" s="245" t="e">
        <f t="shared" si="4"/>
        <v>#N/A</v>
      </c>
      <c r="AD52" s="247" t="e">
        <f t="shared" si="5"/>
        <v>#N/A</v>
      </c>
      <c r="AE52" s="245" t="e">
        <f t="shared" si="6"/>
        <v>#N/A</v>
      </c>
      <c r="AF52" s="247" t="e">
        <f t="shared" si="7"/>
        <v>#N/A</v>
      </c>
      <c r="AG52" s="245">
        <f t="shared" si="8"/>
        <v>73.113908348341823</v>
      </c>
      <c r="AH52" s="230">
        <f t="shared" si="9"/>
        <v>10000000</v>
      </c>
      <c r="AI52" s="231">
        <v>1</v>
      </c>
      <c r="AJ52" s="230">
        <f t="shared" si="1"/>
        <v>2.0892961308540552E+16</v>
      </c>
      <c r="AL52" s="231">
        <v>900</v>
      </c>
      <c r="AM52" s="270">
        <f t="shared" si="10"/>
        <v>2134.3835824486664</v>
      </c>
      <c r="AN52" s="231">
        <v>500</v>
      </c>
      <c r="AO52" s="270">
        <f t="shared" si="11"/>
        <v>12447.725052840624</v>
      </c>
      <c r="AP52" s="231">
        <v>350</v>
      </c>
      <c r="AQ52" s="270">
        <f t="shared" si="12"/>
        <v>36290.743594287531</v>
      </c>
      <c r="AR52" s="231">
        <v>300</v>
      </c>
      <c r="AS52" s="270">
        <f t="shared" si="13"/>
        <v>57628.356726113998</v>
      </c>
      <c r="AT52" s="231">
        <v>250</v>
      </c>
      <c r="AU52" s="270">
        <f t="shared" si="14"/>
        <v>99581.800422724991</v>
      </c>
      <c r="AV52" s="231">
        <v>200</v>
      </c>
      <c r="AW52" s="270">
        <f t="shared" si="15"/>
        <v>194495.70395063472</v>
      </c>
    </row>
    <row r="53" spans="1:49" x14ac:dyDescent="0.2">
      <c r="A53" s="204">
        <f>'Raw Data'!A74</f>
        <v>49</v>
      </c>
      <c r="B53" s="204" t="str">
        <f>'Raw Data'!B74</f>
        <v>verified</v>
      </c>
      <c r="C53" s="176" t="str">
        <f>'Raw Data'!C74 &amp;" "&amp;'Raw Data'!G74</f>
        <v>DNV'00 C1 Seawater CP</v>
      </c>
      <c r="D53" s="206" t="str">
        <f>'Raw Data'!E74</f>
        <v>[5]</v>
      </c>
      <c r="E53" s="206">
        <f>'Raw Data'!F74</f>
        <v>2</v>
      </c>
      <c r="F53" s="17">
        <f>10^'Raw Data'!J74</f>
        <v>1119437883467.1531</v>
      </c>
      <c r="G53" s="130">
        <f>'Raw Data'!K74</f>
        <v>3</v>
      </c>
      <c r="H53" s="162">
        <f>IF($E53&gt;1,'Raw Data'!L74,NA())</f>
        <v>1000000</v>
      </c>
      <c r="I53" s="137">
        <f>IF($E53&gt;1,'Raw Data'!M74,NA())</f>
        <v>103.8006325345066</v>
      </c>
      <c r="J53" s="17">
        <f>IF($E53&gt;1,10^'Raw Data'!N74,NA())</f>
        <v>1.2050359403717974E+16</v>
      </c>
      <c r="K53" s="130">
        <f>IF($E53&gt;1,'Raw Data'!O74,NA())</f>
        <v>5</v>
      </c>
      <c r="L53" s="162" t="e">
        <f>IF($E53&gt;2,'Raw Data'!P74,NA())</f>
        <v>#N/A</v>
      </c>
      <c r="M53" s="137" t="e">
        <f>IF($E53&gt;2,'Raw Data'!Q74,NA())</f>
        <v>#N/A</v>
      </c>
      <c r="N53" s="17" t="e">
        <f>IF($E53&gt;2,10^'Raw Data'!R74,NA())</f>
        <v>#N/A</v>
      </c>
      <c r="O53" s="130" t="e">
        <f>IF($E53&gt;2,'Raw Data'!S74,NA())</f>
        <v>#N/A</v>
      </c>
      <c r="P53" s="162" t="e">
        <f>IF($E53&gt;3,'Raw Data'!T74,NA())</f>
        <v>#N/A</v>
      </c>
      <c r="Q53" s="137" t="e">
        <f>IF($E53&gt;3,'Raw Data'!U74,NA())</f>
        <v>#N/A</v>
      </c>
      <c r="R53" s="17" t="e">
        <f>IF($E53&gt;3,10^'Raw Data'!V74,NA())</f>
        <v>#N/A</v>
      </c>
      <c r="S53" s="130" t="e">
        <f>IF($E53&gt;3,'Raw Data'!W74,NA())</f>
        <v>#N/A</v>
      </c>
      <c r="T53" s="219">
        <f>'Raw Data'!X74</f>
        <v>10000000</v>
      </c>
      <c r="U53" s="218">
        <f>'Raw Data'!Y74</f>
        <v>65.493771459336656</v>
      </c>
      <c r="V53" s="164">
        <f>'Raw Data'!Z74</f>
        <v>25</v>
      </c>
      <c r="W53" s="172">
        <f>'Raw Data'!AA74</f>
        <v>0.15</v>
      </c>
      <c r="X53" s="252"/>
      <c r="Y53" s="231">
        <v>1000</v>
      </c>
      <c r="Z53" s="230">
        <f t="shared" si="0"/>
        <v>1119.4378834671531</v>
      </c>
      <c r="AA53" s="245">
        <f t="shared" si="2"/>
        <v>103.8006325345066</v>
      </c>
      <c r="AB53" s="246">
        <f t="shared" si="3"/>
        <v>1000000</v>
      </c>
      <c r="AC53" s="245" t="e">
        <f t="shared" si="4"/>
        <v>#N/A</v>
      </c>
      <c r="AD53" s="247" t="e">
        <f t="shared" si="5"/>
        <v>#N/A</v>
      </c>
      <c r="AE53" s="245" t="e">
        <f t="shared" si="6"/>
        <v>#N/A</v>
      </c>
      <c r="AF53" s="247" t="e">
        <f t="shared" si="7"/>
        <v>#N/A</v>
      </c>
      <c r="AG53" s="245">
        <f t="shared" si="8"/>
        <v>65.493771459336656</v>
      </c>
      <c r="AH53" s="230">
        <f t="shared" si="9"/>
        <v>10000000</v>
      </c>
      <c r="AI53" s="231">
        <v>1</v>
      </c>
      <c r="AJ53" s="230">
        <f t="shared" si="1"/>
        <v>1.2050359403717974E+16</v>
      </c>
      <c r="AL53" s="231">
        <v>900</v>
      </c>
      <c r="AM53" s="270">
        <f t="shared" si="10"/>
        <v>1535.5800870605667</v>
      </c>
      <c r="AN53" s="231">
        <v>500</v>
      </c>
      <c r="AO53" s="270">
        <f t="shared" si="11"/>
        <v>8955.5030677372251</v>
      </c>
      <c r="AP53" s="231">
        <v>350</v>
      </c>
      <c r="AQ53" s="270">
        <f t="shared" si="12"/>
        <v>26109.338389904446</v>
      </c>
      <c r="AR53" s="231">
        <v>300</v>
      </c>
      <c r="AS53" s="270">
        <f t="shared" si="13"/>
        <v>41460.662350635299</v>
      </c>
      <c r="AT53" s="231">
        <v>250</v>
      </c>
      <c r="AU53" s="270">
        <f t="shared" si="14"/>
        <v>71644.024541897801</v>
      </c>
      <c r="AV53" s="231">
        <v>200</v>
      </c>
      <c r="AW53" s="270">
        <f t="shared" si="15"/>
        <v>139929.73543339415</v>
      </c>
    </row>
    <row r="54" spans="1:49" x14ac:dyDescent="0.2">
      <c r="A54" s="204">
        <f>'Raw Data'!A75</f>
        <v>50</v>
      </c>
      <c r="B54" s="204" t="str">
        <f>'Raw Data'!B75</f>
        <v>verified</v>
      </c>
      <c r="C54" s="176" t="str">
        <f>'Raw Data'!C75 &amp;" "&amp;'Raw Data'!G75</f>
        <v>DNV'00 C2 Seawater CP</v>
      </c>
      <c r="D54" s="206" t="str">
        <f>'Raw Data'!E75</f>
        <v>[5]</v>
      </c>
      <c r="E54" s="206">
        <f>'Raw Data'!F75</f>
        <v>2</v>
      </c>
      <c r="F54" s="17">
        <f>10^'Raw Data'!J75</f>
        <v>796159350417.31934</v>
      </c>
      <c r="G54" s="130">
        <f>'Raw Data'!K75</f>
        <v>3</v>
      </c>
      <c r="H54" s="162">
        <f>IF($E54&gt;1,'Raw Data'!L75,NA())</f>
        <v>1000000</v>
      </c>
      <c r="I54" s="137">
        <f>IF($E54&gt;1,'Raw Data'!M75,NA())</f>
        <v>92.682982337935044</v>
      </c>
      <c r="J54" s="17">
        <f>IF($E54&gt;1,10^'Raw Data'!N75,NA())</f>
        <v>6839116472814328</v>
      </c>
      <c r="K54" s="130">
        <f>IF($E54&gt;1,'Raw Data'!O75,NA())</f>
        <v>5</v>
      </c>
      <c r="L54" s="162" t="e">
        <f>IF($E54&gt;2,'Raw Data'!P75,NA())</f>
        <v>#N/A</v>
      </c>
      <c r="M54" s="137" t="e">
        <f>IF($E54&gt;2,'Raw Data'!Q75,NA())</f>
        <v>#N/A</v>
      </c>
      <c r="N54" s="17" t="e">
        <f>IF($E54&gt;2,10^'Raw Data'!R75,NA())</f>
        <v>#N/A</v>
      </c>
      <c r="O54" s="130" t="e">
        <f>IF($E54&gt;2,'Raw Data'!S75,NA())</f>
        <v>#N/A</v>
      </c>
      <c r="P54" s="162" t="e">
        <f>IF($E54&gt;3,'Raw Data'!T75,NA())</f>
        <v>#N/A</v>
      </c>
      <c r="Q54" s="137" t="e">
        <f>IF($E54&gt;3,'Raw Data'!U75,NA())</f>
        <v>#N/A</v>
      </c>
      <c r="R54" s="17" t="e">
        <f>IF($E54&gt;3,10^'Raw Data'!V75,NA())</f>
        <v>#N/A</v>
      </c>
      <c r="S54" s="130" t="e">
        <f>IF($E54&gt;3,'Raw Data'!W75,NA())</f>
        <v>#N/A</v>
      </c>
      <c r="T54" s="219">
        <f>'Raw Data'!X75</f>
        <v>10000000</v>
      </c>
      <c r="U54" s="218">
        <f>'Raw Data'!Y75</f>
        <v>58.479008414448103</v>
      </c>
      <c r="V54" s="164">
        <f>'Raw Data'!Z75</f>
        <v>25</v>
      </c>
      <c r="W54" s="172">
        <f>'Raw Data'!AA75</f>
        <v>0.15</v>
      </c>
      <c r="X54" s="252"/>
      <c r="Y54" s="231">
        <v>1000</v>
      </c>
      <c r="Z54" s="230">
        <f t="shared" si="0"/>
        <v>796.15935041731939</v>
      </c>
      <c r="AA54" s="245">
        <f t="shared" si="2"/>
        <v>92.682982337935044</v>
      </c>
      <c r="AB54" s="246">
        <f t="shared" si="3"/>
        <v>1000000</v>
      </c>
      <c r="AC54" s="245" t="e">
        <f t="shared" si="4"/>
        <v>#N/A</v>
      </c>
      <c r="AD54" s="247" t="e">
        <f t="shared" si="5"/>
        <v>#N/A</v>
      </c>
      <c r="AE54" s="245" t="e">
        <f t="shared" si="6"/>
        <v>#N/A</v>
      </c>
      <c r="AF54" s="247" t="e">
        <f t="shared" si="7"/>
        <v>#N/A</v>
      </c>
      <c r="AG54" s="245">
        <f t="shared" si="8"/>
        <v>58.479008414448103</v>
      </c>
      <c r="AH54" s="230">
        <f t="shared" si="9"/>
        <v>10000000</v>
      </c>
      <c r="AI54" s="231">
        <v>1</v>
      </c>
      <c r="AJ54" s="230">
        <f t="shared" si="1"/>
        <v>6839116472814328</v>
      </c>
      <c r="AL54" s="231">
        <v>900</v>
      </c>
      <c r="AM54" s="270">
        <f t="shared" si="10"/>
        <v>1092.1253092144298</v>
      </c>
      <c r="AN54" s="231">
        <v>500</v>
      </c>
      <c r="AO54" s="270">
        <f t="shared" si="11"/>
        <v>6369.2748033385551</v>
      </c>
      <c r="AP54" s="231">
        <v>350</v>
      </c>
      <c r="AQ54" s="270">
        <f t="shared" si="12"/>
        <v>18569.314295447683</v>
      </c>
      <c r="AR54" s="231">
        <v>300</v>
      </c>
      <c r="AS54" s="270">
        <f t="shared" si="13"/>
        <v>29487.383348789604</v>
      </c>
      <c r="AT54" s="231">
        <v>250</v>
      </c>
      <c r="AU54" s="270">
        <f t="shared" si="14"/>
        <v>50954.198426708441</v>
      </c>
      <c r="AV54" s="231">
        <v>200</v>
      </c>
      <c r="AW54" s="270">
        <f t="shared" si="15"/>
        <v>99519.918802164917</v>
      </c>
    </row>
    <row r="55" spans="1:49" x14ac:dyDescent="0.2">
      <c r="A55" s="204">
        <f>'Raw Data'!A76</f>
        <v>51</v>
      </c>
      <c r="B55" s="204" t="str">
        <f>'Raw Data'!B76</f>
        <v>verified</v>
      </c>
      <c r="C55" s="176" t="str">
        <f>'Raw Data'!C76 &amp;" "&amp;'Raw Data'!G76</f>
        <v>DNV'00 D Seawater CP</v>
      </c>
      <c r="D55" s="206" t="str">
        <f>'Raw Data'!E76</f>
        <v>[5]</v>
      </c>
      <c r="E55" s="206">
        <f>'Raw Data'!F76</f>
        <v>2</v>
      </c>
      <c r="F55" s="17">
        <f>10^'Raw Data'!J76</f>
        <v>580764417521.31238</v>
      </c>
      <c r="G55" s="130">
        <f>'Raw Data'!K76</f>
        <v>3</v>
      </c>
      <c r="H55" s="162">
        <f>IF($E55&gt;1,'Raw Data'!L76,NA())</f>
        <v>1000000</v>
      </c>
      <c r="I55" s="137">
        <f>IF($E55&gt;1,'Raw Data'!M76,NA())</f>
        <v>83.406519740866386</v>
      </c>
      <c r="J55" s="17">
        <f>IF($E55&gt;1,10^'Raw Data'!N76,NA())</f>
        <v>4036453929676067.5</v>
      </c>
      <c r="K55" s="130">
        <f>IF($E55&gt;1,'Raw Data'!O76,NA())</f>
        <v>5</v>
      </c>
      <c r="L55" s="162" t="e">
        <f>IF($E55&gt;2,'Raw Data'!P76,NA())</f>
        <v>#N/A</v>
      </c>
      <c r="M55" s="137" t="e">
        <f>IF($E55&gt;2,'Raw Data'!Q76,NA())</f>
        <v>#N/A</v>
      </c>
      <c r="N55" s="17" t="e">
        <f>IF($E55&gt;2,10^'Raw Data'!R76,NA())</f>
        <v>#N/A</v>
      </c>
      <c r="O55" s="130" t="e">
        <f>IF($E55&gt;2,'Raw Data'!S76,NA())</f>
        <v>#N/A</v>
      </c>
      <c r="P55" s="162" t="e">
        <f>IF($E55&gt;3,'Raw Data'!T76,NA())</f>
        <v>#N/A</v>
      </c>
      <c r="Q55" s="137" t="e">
        <f>IF($E55&gt;3,'Raw Data'!U76,NA())</f>
        <v>#N/A</v>
      </c>
      <c r="R55" s="17" t="e">
        <f>IF($E55&gt;3,10^'Raw Data'!V76,NA())</f>
        <v>#N/A</v>
      </c>
      <c r="S55" s="130" t="e">
        <f>IF($E55&gt;3,'Raw Data'!W76,NA())</f>
        <v>#N/A</v>
      </c>
      <c r="T55" s="219">
        <f>'Raw Data'!X76</f>
        <v>10000000</v>
      </c>
      <c r="U55" s="218">
        <f>'Raw Data'!Y76</f>
        <v>52.625956208031837</v>
      </c>
      <c r="V55" s="164">
        <f>'Raw Data'!Z76</f>
        <v>25</v>
      </c>
      <c r="W55" s="172">
        <f>'Raw Data'!AA76</f>
        <v>0.2</v>
      </c>
      <c r="X55" s="252"/>
      <c r="Y55" s="231">
        <v>1000</v>
      </c>
      <c r="Z55" s="230">
        <f t="shared" si="0"/>
        <v>580.76441752131234</v>
      </c>
      <c r="AA55" s="245">
        <f t="shared" si="2"/>
        <v>83.406519740866386</v>
      </c>
      <c r="AB55" s="246">
        <f t="shared" si="3"/>
        <v>1000000</v>
      </c>
      <c r="AC55" s="245" t="e">
        <f t="shared" si="4"/>
        <v>#N/A</v>
      </c>
      <c r="AD55" s="247" t="e">
        <f t="shared" si="5"/>
        <v>#N/A</v>
      </c>
      <c r="AE55" s="245" t="e">
        <f t="shared" si="6"/>
        <v>#N/A</v>
      </c>
      <c r="AF55" s="247" t="e">
        <f t="shared" si="7"/>
        <v>#N/A</v>
      </c>
      <c r="AG55" s="245">
        <f t="shared" si="8"/>
        <v>52.625956208031837</v>
      </c>
      <c r="AH55" s="230">
        <f t="shared" si="9"/>
        <v>10000000</v>
      </c>
      <c r="AI55" s="231">
        <v>1</v>
      </c>
      <c r="AJ55" s="230">
        <f t="shared" si="1"/>
        <v>4036453929676067.5</v>
      </c>
      <c r="AL55" s="231">
        <v>900</v>
      </c>
      <c r="AM55" s="270">
        <f t="shared" si="10"/>
        <v>796.65900894555887</v>
      </c>
      <c r="AN55" s="231">
        <v>500</v>
      </c>
      <c r="AO55" s="270">
        <f t="shared" si="11"/>
        <v>4646.1153401704987</v>
      </c>
      <c r="AP55" s="231">
        <v>350</v>
      </c>
      <c r="AQ55" s="270">
        <f t="shared" si="12"/>
        <v>13545.525773091835</v>
      </c>
      <c r="AR55" s="231">
        <v>300</v>
      </c>
      <c r="AS55" s="270">
        <f t="shared" si="13"/>
        <v>21509.793241530089</v>
      </c>
      <c r="AT55" s="231">
        <v>250</v>
      </c>
      <c r="AU55" s="270">
        <f t="shared" si="14"/>
        <v>37168.92272136399</v>
      </c>
      <c r="AV55" s="231">
        <v>200</v>
      </c>
      <c r="AW55" s="270">
        <f t="shared" si="15"/>
        <v>72595.552190164046</v>
      </c>
    </row>
    <row r="56" spans="1:49" x14ac:dyDescent="0.2">
      <c r="A56" s="204">
        <f>'Raw Data'!A77</f>
        <v>52</v>
      </c>
      <c r="B56" s="204" t="str">
        <f>'Raw Data'!B77</f>
        <v>verified</v>
      </c>
      <c r="C56" s="176" t="str">
        <f>'Raw Data'!C77 &amp;" "&amp;'Raw Data'!G77</f>
        <v>DNV'00 E Seawater CP</v>
      </c>
      <c r="D56" s="206" t="str">
        <f>'Raw Data'!E77</f>
        <v>[5]</v>
      </c>
      <c r="E56" s="206">
        <f>'Raw Data'!F77</f>
        <v>2</v>
      </c>
      <c r="F56" s="17">
        <f>10^'Raw Data'!J77</f>
        <v>407380277804.11389</v>
      </c>
      <c r="G56" s="130">
        <f>'Raw Data'!K77</f>
        <v>3</v>
      </c>
      <c r="H56" s="162">
        <f>IF($E56&gt;1,'Raw Data'!L77,NA())</f>
        <v>1000000</v>
      </c>
      <c r="I56" s="137">
        <f>IF($E56&gt;1,'Raw Data'!M77,NA())</f>
        <v>74.131024130091816</v>
      </c>
      <c r="J56" s="17">
        <f>IF($E56&gt;1,10^'Raw Data'!N77,NA())</f>
        <v>2238721138568345.5</v>
      </c>
      <c r="K56" s="130">
        <f>IF($E56&gt;1,'Raw Data'!O77,NA())</f>
        <v>5</v>
      </c>
      <c r="L56" s="162" t="e">
        <f>IF($E56&gt;2,'Raw Data'!P77,NA())</f>
        <v>#N/A</v>
      </c>
      <c r="M56" s="137" t="e">
        <f>IF($E56&gt;2,'Raw Data'!Q77,NA())</f>
        <v>#N/A</v>
      </c>
      <c r="N56" s="17" t="e">
        <f>IF($E56&gt;2,10^'Raw Data'!R77,NA())</f>
        <v>#N/A</v>
      </c>
      <c r="O56" s="130" t="e">
        <f>IF($E56&gt;2,'Raw Data'!S77,NA())</f>
        <v>#N/A</v>
      </c>
      <c r="P56" s="162" t="e">
        <f>IF($E56&gt;3,'Raw Data'!T77,NA())</f>
        <v>#N/A</v>
      </c>
      <c r="Q56" s="137" t="e">
        <f>IF($E56&gt;3,'Raw Data'!U77,NA())</f>
        <v>#N/A</v>
      </c>
      <c r="R56" s="17" t="e">
        <f>IF($E56&gt;3,10^'Raw Data'!V77,NA())</f>
        <v>#N/A</v>
      </c>
      <c r="S56" s="130" t="e">
        <f>IF($E56&gt;3,'Raw Data'!W77,NA())</f>
        <v>#N/A</v>
      </c>
      <c r="T56" s="219">
        <f>'Raw Data'!X77</f>
        <v>10000000</v>
      </c>
      <c r="U56" s="218">
        <f>'Raw Data'!Y77</f>
        <v>46.773514128719818</v>
      </c>
      <c r="V56" s="164">
        <f>'Raw Data'!Z77</f>
        <v>25</v>
      </c>
      <c r="W56" s="172">
        <f>'Raw Data'!AA77</f>
        <v>0.2</v>
      </c>
      <c r="X56" s="252"/>
      <c r="Y56" s="231">
        <v>1000</v>
      </c>
      <c r="Z56" s="230">
        <f t="shared" si="0"/>
        <v>407.38027780411392</v>
      </c>
      <c r="AA56" s="245">
        <f t="shared" si="2"/>
        <v>74.131024130091816</v>
      </c>
      <c r="AB56" s="246">
        <f t="shared" si="3"/>
        <v>1000000</v>
      </c>
      <c r="AC56" s="245" t="e">
        <f t="shared" si="4"/>
        <v>#N/A</v>
      </c>
      <c r="AD56" s="247" t="e">
        <f t="shared" si="5"/>
        <v>#N/A</v>
      </c>
      <c r="AE56" s="245" t="e">
        <f t="shared" si="6"/>
        <v>#N/A</v>
      </c>
      <c r="AF56" s="247" t="e">
        <f t="shared" si="7"/>
        <v>#N/A</v>
      </c>
      <c r="AG56" s="245">
        <f t="shared" si="8"/>
        <v>46.773514128719818</v>
      </c>
      <c r="AH56" s="230">
        <f t="shared" si="9"/>
        <v>10000000</v>
      </c>
      <c r="AI56" s="231">
        <v>1</v>
      </c>
      <c r="AJ56" s="230">
        <f t="shared" si="1"/>
        <v>2238721138568345.5</v>
      </c>
      <c r="AL56" s="231">
        <v>900</v>
      </c>
      <c r="AM56" s="270">
        <f t="shared" si="10"/>
        <v>558.8206828588668</v>
      </c>
      <c r="AN56" s="231">
        <v>500</v>
      </c>
      <c r="AO56" s="270">
        <f t="shared" si="11"/>
        <v>3259.0422224329113</v>
      </c>
      <c r="AP56" s="231">
        <v>350</v>
      </c>
      <c r="AQ56" s="270">
        <f t="shared" si="12"/>
        <v>9501.5808234195665</v>
      </c>
      <c r="AR56" s="231">
        <v>300</v>
      </c>
      <c r="AS56" s="270">
        <f t="shared" si="13"/>
        <v>15088.158437189404</v>
      </c>
      <c r="AT56" s="231">
        <v>250</v>
      </c>
      <c r="AU56" s="270">
        <f t="shared" si="14"/>
        <v>26072.337779463291</v>
      </c>
      <c r="AV56" s="231">
        <v>200</v>
      </c>
      <c r="AW56" s="270">
        <f t="shared" si="15"/>
        <v>50922.534725514233</v>
      </c>
    </row>
    <row r="57" spans="1:49" x14ac:dyDescent="0.2">
      <c r="A57" s="204">
        <f>'Raw Data'!A78</f>
        <v>53</v>
      </c>
      <c r="B57" s="204" t="str">
        <f>'Raw Data'!B78</f>
        <v>verified</v>
      </c>
      <c r="C57" s="176" t="str">
        <f>'Raw Data'!C78 &amp;" "&amp;'Raw Data'!G78</f>
        <v>DNV'00 F Seawater CP</v>
      </c>
      <c r="D57" s="206" t="str">
        <f>'Raw Data'!E78</f>
        <v>[5]</v>
      </c>
      <c r="E57" s="206">
        <f>'Raw Data'!F78</f>
        <v>2</v>
      </c>
      <c r="F57" s="17">
        <f>10^'Raw Data'!J78</f>
        <v>285101826750.39215</v>
      </c>
      <c r="G57" s="130">
        <f>'Raw Data'!K78</f>
        <v>3</v>
      </c>
      <c r="H57" s="162">
        <f>IF($E57&gt;1,'Raw Data'!L78,NA())</f>
        <v>1000000</v>
      </c>
      <c r="I57" s="137">
        <f>IF($E57&gt;1,'Raw Data'!M78,NA())</f>
        <v>65.796076972934131</v>
      </c>
      <c r="J57" s="17">
        <f>IF($E57&gt;1,10^'Raw Data'!N78,NA())</f>
        <v>1233104833228911.7</v>
      </c>
      <c r="K57" s="130">
        <f>IF($E57&gt;1,'Raw Data'!O78,NA())</f>
        <v>5</v>
      </c>
      <c r="L57" s="162" t="e">
        <f>IF($E57&gt;2,'Raw Data'!P78,NA())</f>
        <v>#N/A</v>
      </c>
      <c r="M57" s="137" t="e">
        <f>IF($E57&gt;2,'Raw Data'!Q78,NA())</f>
        <v>#N/A</v>
      </c>
      <c r="N57" s="17" t="e">
        <f>IF($E57&gt;2,10^'Raw Data'!R78,NA())</f>
        <v>#N/A</v>
      </c>
      <c r="O57" s="130" t="e">
        <f>IF($E57&gt;2,'Raw Data'!S78,NA())</f>
        <v>#N/A</v>
      </c>
      <c r="P57" s="162" t="e">
        <f>IF($E57&gt;3,'Raw Data'!T78,NA())</f>
        <v>#N/A</v>
      </c>
      <c r="Q57" s="137" t="e">
        <f>IF($E57&gt;3,'Raw Data'!U78,NA())</f>
        <v>#N/A</v>
      </c>
      <c r="R57" s="17" t="e">
        <f>IF($E57&gt;3,10^'Raw Data'!V78,NA())</f>
        <v>#N/A</v>
      </c>
      <c r="S57" s="130" t="e">
        <f>IF($E57&gt;3,'Raw Data'!W78,NA())</f>
        <v>#N/A</v>
      </c>
      <c r="T57" s="219">
        <f>'Raw Data'!X78</f>
        <v>10000000</v>
      </c>
      <c r="U57" s="218">
        <f>'Raw Data'!Y78</f>
        <v>41.514518004056875</v>
      </c>
      <c r="V57" s="164">
        <f>'Raw Data'!Z78</f>
        <v>25</v>
      </c>
      <c r="W57" s="172">
        <f>'Raw Data'!AA78</f>
        <v>0.25</v>
      </c>
      <c r="X57" s="252"/>
      <c r="Y57" s="231">
        <v>1000</v>
      </c>
      <c r="Z57" s="230">
        <f t="shared" si="0"/>
        <v>285.10182675039215</v>
      </c>
      <c r="AA57" s="245">
        <f t="shared" si="2"/>
        <v>65.796076972934131</v>
      </c>
      <c r="AB57" s="246">
        <f t="shared" si="3"/>
        <v>1000000</v>
      </c>
      <c r="AC57" s="245" t="e">
        <f t="shared" si="4"/>
        <v>#N/A</v>
      </c>
      <c r="AD57" s="247" t="e">
        <f t="shared" si="5"/>
        <v>#N/A</v>
      </c>
      <c r="AE57" s="245" t="e">
        <f t="shared" si="6"/>
        <v>#N/A</v>
      </c>
      <c r="AF57" s="247" t="e">
        <f t="shared" si="7"/>
        <v>#N/A</v>
      </c>
      <c r="AG57" s="245">
        <f t="shared" si="8"/>
        <v>41.514518004056875</v>
      </c>
      <c r="AH57" s="230">
        <f t="shared" si="9"/>
        <v>10000000</v>
      </c>
      <c r="AI57" s="231">
        <v>1</v>
      </c>
      <c r="AJ57" s="230">
        <f t="shared" si="1"/>
        <v>1233104833228911.7</v>
      </c>
      <c r="AL57" s="231">
        <v>900</v>
      </c>
      <c r="AM57" s="270">
        <f t="shared" si="10"/>
        <v>391.08618209930336</v>
      </c>
      <c r="AN57" s="231">
        <v>500</v>
      </c>
      <c r="AO57" s="270">
        <f t="shared" si="11"/>
        <v>2280.8146140031372</v>
      </c>
      <c r="AP57" s="231">
        <v>350</v>
      </c>
      <c r="AQ57" s="270">
        <f t="shared" si="12"/>
        <v>6649.6052886388843</v>
      </c>
      <c r="AR57" s="231">
        <v>300</v>
      </c>
      <c r="AS57" s="270">
        <f t="shared" si="13"/>
        <v>10559.326916681192</v>
      </c>
      <c r="AT57" s="231">
        <v>250</v>
      </c>
      <c r="AU57" s="270">
        <f t="shared" si="14"/>
        <v>18246.516912025098</v>
      </c>
      <c r="AV57" s="231">
        <v>200</v>
      </c>
      <c r="AW57" s="270">
        <f t="shared" si="15"/>
        <v>35637.728343799019</v>
      </c>
    </row>
    <row r="58" spans="1:49" x14ac:dyDescent="0.2">
      <c r="A58" s="204">
        <f>'Raw Data'!A79</f>
        <v>54</v>
      </c>
      <c r="B58" s="204" t="str">
        <f>'Raw Data'!B79</f>
        <v>verified</v>
      </c>
      <c r="C58" s="176" t="str">
        <f>'Raw Data'!C79 &amp;" "&amp;'Raw Data'!G79</f>
        <v>DNV'00 F1 Seawater CP</v>
      </c>
      <c r="D58" s="206" t="str">
        <f>'Raw Data'!E79</f>
        <v>[5]</v>
      </c>
      <c r="E58" s="206">
        <f>'Raw Data'!F79</f>
        <v>2</v>
      </c>
      <c r="F58" s="17">
        <f>10^'Raw Data'!J79</f>
        <v>199067333898.71896</v>
      </c>
      <c r="G58" s="130">
        <f>'Raw Data'!K79</f>
        <v>3</v>
      </c>
      <c r="H58" s="162">
        <f>IF($E58&gt;1,'Raw Data'!L79,NA())</f>
        <v>1000000</v>
      </c>
      <c r="I58" s="137">
        <f>IF($E58&gt;1,'Raw Data'!M79,NA())</f>
        <v>58.398272461893079</v>
      </c>
      <c r="J58" s="17">
        <f>IF($E58&gt;1,10^'Raw Data'!N79,NA())</f>
        <v>679203632617185.75</v>
      </c>
      <c r="K58" s="130">
        <f>IF($E58&gt;1,'Raw Data'!O79,NA())</f>
        <v>5</v>
      </c>
      <c r="L58" s="162" t="e">
        <f>IF($E58&gt;2,'Raw Data'!P79,NA())</f>
        <v>#N/A</v>
      </c>
      <c r="M58" s="137" t="e">
        <f>IF($E58&gt;2,'Raw Data'!Q79,NA())</f>
        <v>#N/A</v>
      </c>
      <c r="N58" s="17" t="e">
        <f>IF($E58&gt;2,10^'Raw Data'!R79,NA())</f>
        <v>#N/A</v>
      </c>
      <c r="O58" s="130" t="e">
        <f>IF($E58&gt;2,'Raw Data'!S79,NA())</f>
        <v>#N/A</v>
      </c>
      <c r="P58" s="162" t="e">
        <f>IF($E58&gt;3,'Raw Data'!T79,NA())</f>
        <v>#N/A</v>
      </c>
      <c r="Q58" s="137" t="e">
        <f>IF($E58&gt;3,'Raw Data'!U79,NA())</f>
        <v>#N/A</v>
      </c>
      <c r="R58" s="17" t="e">
        <f>IF($E58&gt;3,10^'Raw Data'!V79,NA())</f>
        <v>#N/A</v>
      </c>
      <c r="S58" s="130" t="e">
        <f>IF($E58&gt;3,'Raw Data'!W79,NA())</f>
        <v>#N/A</v>
      </c>
      <c r="T58" s="219">
        <f>'Raw Data'!X79</f>
        <v>10000000</v>
      </c>
      <c r="U58" s="218">
        <f>'Raw Data'!Y79</f>
        <v>36.846818914786844</v>
      </c>
      <c r="V58" s="164">
        <f>'Raw Data'!Z79</f>
        <v>25</v>
      </c>
      <c r="W58" s="172">
        <f>'Raw Data'!AA79</f>
        <v>0.25</v>
      </c>
      <c r="X58" s="252"/>
      <c r="Y58" s="231">
        <v>1000</v>
      </c>
      <c r="Z58" s="230">
        <f t="shared" si="0"/>
        <v>199.06733389871897</v>
      </c>
      <c r="AA58" s="245">
        <f t="shared" si="2"/>
        <v>58.398272461893079</v>
      </c>
      <c r="AB58" s="246">
        <f t="shared" si="3"/>
        <v>1000000</v>
      </c>
      <c r="AC58" s="245" t="e">
        <f t="shared" si="4"/>
        <v>#N/A</v>
      </c>
      <c r="AD58" s="247" t="e">
        <f t="shared" si="5"/>
        <v>#N/A</v>
      </c>
      <c r="AE58" s="245" t="e">
        <f t="shared" si="6"/>
        <v>#N/A</v>
      </c>
      <c r="AF58" s="247" t="e">
        <f t="shared" si="7"/>
        <v>#N/A</v>
      </c>
      <c r="AG58" s="245">
        <f t="shared" si="8"/>
        <v>36.846818914786844</v>
      </c>
      <c r="AH58" s="230">
        <f t="shared" si="9"/>
        <v>10000000</v>
      </c>
      <c r="AI58" s="231">
        <v>1</v>
      </c>
      <c r="AJ58" s="230">
        <f t="shared" si="1"/>
        <v>679203632617185.75</v>
      </c>
      <c r="AL58" s="231">
        <v>900</v>
      </c>
      <c r="AM58" s="270">
        <f t="shared" si="10"/>
        <v>273.06904512855823</v>
      </c>
      <c r="AN58" s="231">
        <v>500</v>
      </c>
      <c r="AO58" s="270">
        <f t="shared" si="11"/>
        <v>1592.5386711897518</v>
      </c>
      <c r="AP58" s="231">
        <v>350</v>
      </c>
      <c r="AQ58" s="270">
        <f t="shared" si="12"/>
        <v>4642.9698868505884</v>
      </c>
      <c r="AR58" s="231">
        <v>300</v>
      </c>
      <c r="AS58" s="270">
        <f t="shared" si="13"/>
        <v>7372.8642184710725</v>
      </c>
      <c r="AT58" s="231">
        <v>250</v>
      </c>
      <c r="AU58" s="270">
        <f t="shared" si="14"/>
        <v>12740.309369518014</v>
      </c>
      <c r="AV58" s="231">
        <v>200</v>
      </c>
      <c r="AW58" s="270">
        <f t="shared" si="15"/>
        <v>24883.41673733987</v>
      </c>
    </row>
    <row r="59" spans="1:49" x14ac:dyDescent="0.2">
      <c r="A59" s="204">
        <f>'Raw Data'!A80</f>
        <v>55</v>
      </c>
      <c r="B59" s="204" t="str">
        <f>'Raw Data'!B80</f>
        <v>verified</v>
      </c>
      <c r="C59" s="176" t="str">
        <f>'Raw Data'!C80 &amp;" "&amp;'Raw Data'!G80</f>
        <v>DNV'00 F3 Seawater CP</v>
      </c>
      <c r="D59" s="206" t="str">
        <f>'Raw Data'!E80</f>
        <v>[5]</v>
      </c>
      <c r="E59" s="206">
        <f>'Raw Data'!F80</f>
        <v>2</v>
      </c>
      <c r="F59" s="17">
        <f>10^'Raw Data'!J80</f>
        <v>139958732257.26242</v>
      </c>
      <c r="G59" s="130">
        <f>'Raw Data'!K80</f>
        <v>3</v>
      </c>
      <c r="H59" s="162">
        <f>IF($E59&gt;1,'Raw Data'!L80,NA())</f>
        <v>1000000</v>
      </c>
      <c r="I59" s="137">
        <f>IF($E59&gt;1,'Raw Data'!M80,NA())</f>
        <v>51.903901019708307</v>
      </c>
      <c r="J59" s="17">
        <f>IF($E59&gt;1,10^'Raw Data'!N80,NA())</f>
        <v>376703798983911.56</v>
      </c>
      <c r="K59" s="130">
        <f>IF($E59&gt;1,'Raw Data'!O80,NA())</f>
        <v>5</v>
      </c>
      <c r="L59" s="162" t="e">
        <f>IF($E59&gt;2,'Raw Data'!P80,NA())</f>
        <v>#N/A</v>
      </c>
      <c r="M59" s="137" t="e">
        <f>IF($E59&gt;2,'Raw Data'!Q80,NA())</f>
        <v>#N/A</v>
      </c>
      <c r="N59" s="17" t="e">
        <f>IF($E59&gt;2,10^'Raw Data'!R80,NA())</f>
        <v>#N/A</v>
      </c>
      <c r="O59" s="130" t="e">
        <f>IF($E59&gt;2,'Raw Data'!S80,NA())</f>
        <v>#N/A</v>
      </c>
      <c r="P59" s="162" t="e">
        <f>IF($E59&gt;3,'Raw Data'!T80,NA())</f>
        <v>#N/A</v>
      </c>
      <c r="Q59" s="137" t="e">
        <f>IF($E59&gt;3,'Raw Data'!U80,NA())</f>
        <v>#N/A</v>
      </c>
      <c r="R59" s="17" t="e">
        <f>IF($E59&gt;3,10^'Raw Data'!V80,NA())</f>
        <v>#N/A</v>
      </c>
      <c r="S59" s="130" t="e">
        <f>IF($E59&gt;3,'Raw Data'!W80,NA())</f>
        <v>#N/A</v>
      </c>
      <c r="T59" s="219">
        <f>'Raw Data'!X80</f>
        <v>10000000</v>
      </c>
      <c r="U59" s="218">
        <f>'Raw Data'!Y80</f>
        <v>32.749147555557919</v>
      </c>
      <c r="V59" s="164">
        <f>'Raw Data'!Z80</f>
        <v>25</v>
      </c>
      <c r="W59" s="172">
        <f>'Raw Data'!AA80</f>
        <v>0.25</v>
      </c>
      <c r="X59" s="252"/>
      <c r="Y59" s="231">
        <v>1000</v>
      </c>
      <c r="Z59" s="230">
        <f t="shared" si="0"/>
        <v>139.95873225726243</v>
      </c>
      <c r="AA59" s="245">
        <f t="shared" si="2"/>
        <v>51.903901019708307</v>
      </c>
      <c r="AB59" s="246">
        <f t="shared" si="3"/>
        <v>1000000</v>
      </c>
      <c r="AC59" s="245" t="e">
        <f t="shared" si="4"/>
        <v>#N/A</v>
      </c>
      <c r="AD59" s="247" t="e">
        <f t="shared" si="5"/>
        <v>#N/A</v>
      </c>
      <c r="AE59" s="245" t="e">
        <f t="shared" si="6"/>
        <v>#N/A</v>
      </c>
      <c r="AF59" s="247" t="e">
        <f t="shared" si="7"/>
        <v>#N/A</v>
      </c>
      <c r="AG59" s="245">
        <f t="shared" si="8"/>
        <v>32.749147555557919</v>
      </c>
      <c r="AH59" s="230">
        <f t="shared" si="9"/>
        <v>10000000</v>
      </c>
      <c r="AI59" s="231">
        <v>1</v>
      </c>
      <c r="AJ59" s="230">
        <f t="shared" si="1"/>
        <v>376703798983911.56</v>
      </c>
      <c r="AL59" s="231">
        <v>900</v>
      </c>
      <c r="AM59" s="270">
        <f t="shared" si="10"/>
        <v>191.9872870469992</v>
      </c>
      <c r="AN59" s="231">
        <v>500</v>
      </c>
      <c r="AO59" s="270">
        <f t="shared" si="11"/>
        <v>1119.6698580580994</v>
      </c>
      <c r="AP59" s="231">
        <v>350</v>
      </c>
      <c r="AQ59" s="270">
        <f t="shared" si="12"/>
        <v>3264.3436094988319</v>
      </c>
      <c r="AR59" s="231">
        <v>300</v>
      </c>
      <c r="AS59" s="270">
        <f t="shared" si="13"/>
        <v>5183.6567502689786</v>
      </c>
      <c r="AT59" s="231">
        <v>250</v>
      </c>
      <c r="AU59" s="270">
        <f t="shared" si="14"/>
        <v>8957.3588644647953</v>
      </c>
      <c r="AV59" s="231">
        <v>200</v>
      </c>
      <c r="AW59" s="270">
        <f t="shared" si="15"/>
        <v>17494.841532157803</v>
      </c>
    </row>
    <row r="60" spans="1:49" x14ac:dyDescent="0.2">
      <c r="A60" s="204">
        <f>'Raw Data'!A81</f>
        <v>56</v>
      </c>
      <c r="B60" s="204" t="str">
        <f>'Raw Data'!B81</f>
        <v>verified</v>
      </c>
      <c r="C60" s="176" t="str">
        <f>'Raw Data'!C81 &amp;" "&amp;'Raw Data'!G81</f>
        <v>DNV'00 G Seawater CP</v>
      </c>
      <c r="D60" s="206" t="str">
        <f>'Raw Data'!E81</f>
        <v>[5]</v>
      </c>
      <c r="E60" s="206">
        <f>'Raw Data'!F81</f>
        <v>2</v>
      </c>
      <c r="F60" s="17">
        <f>10^'Raw Data'!J81</f>
        <v>99540541735.15271</v>
      </c>
      <c r="G60" s="130">
        <f>'Raw Data'!K81</f>
        <v>3</v>
      </c>
      <c r="H60" s="162">
        <f>IF($E60&gt;1,'Raw Data'!L81,NA())</f>
        <v>1000000</v>
      </c>
      <c r="I60" s="137">
        <f>IF($E60&gt;1,'Raw Data'!M81,NA())</f>
        <v>46.344691973628855</v>
      </c>
      <c r="J60" s="17">
        <f>IF($E60&gt;1,10^'Raw Data'!N81,NA())</f>
        <v>213796208950224.31</v>
      </c>
      <c r="K60" s="130">
        <f>IF($E60&gt;1,'Raw Data'!O81,NA())</f>
        <v>5</v>
      </c>
      <c r="L60" s="162" t="e">
        <f>IF($E60&gt;2,'Raw Data'!P81,NA())</f>
        <v>#N/A</v>
      </c>
      <c r="M60" s="137" t="e">
        <f>IF($E60&gt;2,'Raw Data'!Q81,NA())</f>
        <v>#N/A</v>
      </c>
      <c r="N60" s="17" t="e">
        <f>IF($E60&gt;2,10^'Raw Data'!R81,NA())</f>
        <v>#N/A</v>
      </c>
      <c r="O60" s="130" t="e">
        <f>IF($E60&gt;2,'Raw Data'!S81,NA())</f>
        <v>#N/A</v>
      </c>
      <c r="P60" s="162" t="e">
        <f>IF($E60&gt;3,'Raw Data'!T81,NA())</f>
        <v>#N/A</v>
      </c>
      <c r="Q60" s="137" t="e">
        <f>IF($E60&gt;3,'Raw Data'!U81,NA())</f>
        <v>#N/A</v>
      </c>
      <c r="R60" s="17" t="e">
        <f>IF($E60&gt;3,10^'Raw Data'!V81,NA())</f>
        <v>#N/A</v>
      </c>
      <c r="S60" s="130" t="e">
        <f>IF($E60&gt;3,'Raw Data'!W81,NA())</f>
        <v>#N/A</v>
      </c>
      <c r="T60" s="219">
        <f>'Raw Data'!X81</f>
        <v>10000000</v>
      </c>
      <c r="U60" s="218">
        <f>'Raw Data'!Y81</f>
        <v>29.241523778433354</v>
      </c>
      <c r="V60" s="164">
        <f>'Raw Data'!Z81</f>
        <v>25</v>
      </c>
      <c r="W60" s="172">
        <f>'Raw Data'!AA81</f>
        <v>0.25</v>
      </c>
      <c r="X60" s="252"/>
      <c r="Y60" s="231">
        <v>1000</v>
      </c>
      <c r="Z60" s="230">
        <f t="shared" si="0"/>
        <v>99.540541735152715</v>
      </c>
      <c r="AA60" s="245">
        <f t="shared" si="2"/>
        <v>46.344691973628855</v>
      </c>
      <c r="AB60" s="246">
        <f t="shared" si="3"/>
        <v>1000000</v>
      </c>
      <c r="AC60" s="245" t="e">
        <f t="shared" si="4"/>
        <v>#N/A</v>
      </c>
      <c r="AD60" s="247" t="e">
        <f t="shared" si="5"/>
        <v>#N/A</v>
      </c>
      <c r="AE60" s="245" t="e">
        <f t="shared" si="6"/>
        <v>#N/A</v>
      </c>
      <c r="AF60" s="247" t="e">
        <f t="shared" si="7"/>
        <v>#N/A</v>
      </c>
      <c r="AG60" s="245">
        <f t="shared" si="8"/>
        <v>29.241523778433354</v>
      </c>
      <c r="AH60" s="230">
        <f t="shared" si="9"/>
        <v>10000000</v>
      </c>
      <c r="AI60" s="231">
        <v>1</v>
      </c>
      <c r="AJ60" s="230">
        <f t="shared" si="1"/>
        <v>213796208950224.31</v>
      </c>
      <c r="AL60" s="231">
        <v>900</v>
      </c>
      <c r="AM60" s="270">
        <f t="shared" si="10"/>
        <v>136.54395299746599</v>
      </c>
      <c r="AN60" s="231">
        <v>500</v>
      </c>
      <c r="AO60" s="270">
        <f t="shared" si="11"/>
        <v>796.32433388122172</v>
      </c>
      <c r="AP60" s="231">
        <v>350</v>
      </c>
      <c r="AQ60" s="270">
        <f t="shared" si="12"/>
        <v>2321.6452882834451</v>
      </c>
      <c r="AR60" s="231">
        <v>300</v>
      </c>
      <c r="AS60" s="270">
        <f t="shared" si="13"/>
        <v>3686.6867309315817</v>
      </c>
      <c r="AT60" s="231">
        <v>250</v>
      </c>
      <c r="AU60" s="270">
        <f t="shared" si="14"/>
        <v>6370.5946710497738</v>
      </c>
      <c r="AV60" s="231">
        <v>200</v>
      </c>
      <c r="AW60" s="270">
        <f t="shared" si="15"/>
        <v>12442.567716894089</v>
      </c>
    </row>
    <row r="61" spans="1:49" x14ac:dyDescent="0.2">
      <c r="A61" s="204">
        <f>'Raw Data'!A82</f>
        <v>57</v>
      </c>
      <c r="B61" s="204" t="str">
        <f>'Raw Data'!B82</f>
        <v>verified</v>
      </c>
      <c r="C61" s="176" t="str">
        <f>'Raw Data'!C82 &amp;" "&amp;'Raw Data'!G82</f>
        <v>DNV'00 W1 Seawater CP</v>
      </c>
      <c r="D61" s="206" t="str">
        <f>'Raw Data'!E82</f>
        <v>[5]</v>
      </c>
      <c r="E61" s="206">
        <f>'Raw Data'!F82</f>
        <v>2</v>
      </c>
      <c r="F61" s="17">
        <f>10^'Raw Data'!J82</f>
        <v>72610595743.515732</v>
      </c>
      <c r="G61" s="130">
        <f>'Raw Data'!K82</f>
        <v>3</v>
      </c>
      <c r="H61" s="162">
        <f>IF($E61&gt;1,'Raw Data'!L82,NA())</f>
        <v>1000000</v>
      </c>
      <c r="I61" s="137">
        <f>IF($E61&gt;1,'Raw Data'!M82,NA())</f>
        <v>41.706140312672304</v>
      </c>
      <c r="J61" s="17">
        <f>IF($E61&gt;1,10^'Raw Data'!N82,NA())</f>
        <v>126182753459067.64</v>
      </c>
      <c r="K61" s="130">
        <f>IF($E61&gt;1,'Raw Data'!O82,NA())</f>
        <v>5</v>
      </c>
      <c r="L61" s="162" t="e">
        <f>IF($E61&gt;2,'Raw Data'!P82,NA())</f>
        <v>#N/A</v>
      </c>
      <c r="M61" s="137" t="e">
        <f>IF($E61&gt;2,'Raw Data'!Q82,NA())</f>
        <v>#N/A</v>
      </c>
      <c r="N61" s="17" t="e">
        <f>IF($E61&gt;2,10^'Raw Data'!R82,NA())</f>
        <v>#N/A</v>
      </c>
      <c r="O61" s="130" t="e">
        <f>IF($E61&gt;2,'Raw Data'!S82,NA())</f>
        <v>#N/A</v>
      </c>
      <c r="P61" s="162" t="e">
        <f>IF($E61&gt;3,'Raw Data'!T82,NA())</f>
        <v>#N/A</v>
      </c>
      <c r="Q61" s="137" t="e">
        <f>IF($E61&gt;3,'Raw Data'!U82,NA())</f>
        <v>#N/A</v>
      </c>
      <c r="R61" s="17" t="e">
        <f>IF($E61&gt;3,10^'Raw Data'!V82,NA())</f>
        <v>#N/A</v>
      </c>
      <c r="S61" s="130" t="e">
        <f>IF($E61&gt;3,'Raw Data'!W82,NA())</f>
        <v>#N/A</v>
      </c>
      <c r="T61" s="219">
        <f>'Raw Data'!X82</f>
        <v>10000000</v>
      </c>
      <c r="U61" s="218">
        <f>'Raw Data'!Y82</f>
        <v>26.314795540202045</v>
      </c>
      <c r="V61" s="164">
        <f>'Raw Data'!Z82</f>
        <v>25</v>
      </c>
      <c r="W61" s="172">
        <f>'Raw Data'!AA82</f>
        <v>0.25</v>
      </c>
      <c r="X61" s="252"/>
      <c r="Y61" s="231">
        <v>1000</v>
      </c>
      <c r="Z61" s="230">
        <f t="shared" si="0"/>
        <v>72.610595743515731</v>
      </c>
      <c r="AA61" s="245">
        <f t="shared" si="2"/>
        <v>41.706140312672304</v>
      </c>
      <c r="AB61" s="246">
        <f t="shared" si="3"/>
        <v>1000000</v>
      </c>
      <c r="AC61" s="245" t="e">
        <f t="shared" si="4"/>
        <v>#N/A</v>
      </c>
      <c r="AD61" s="247" t="e">
        <f t="shared" si="5"/>
        <v>#N/A</v>
      </c>
      <c r="AE61" s="245" t="e">
        <f t="shared" si="6"/>
        <v>#N/A</v>
      </c>
      <c r="AF61" s="247" t="e">
        <f t="shared" si="7"/>
        <v>#N/A</v>
      </c>
      <c r="AG61" s="245">
        <f t="shared" si="8"/>
        <v>26.314795540202045</v>
      </c>
      <c r="AH61" s="230">
        <f t="shared" si="9"/>
        <v>10000000</v>
      </c>
      <c r="AI61" s="231">
        <v>1</v>
      </c>
      <c r="AJ61" s="230">
        <f t="shared" si="1"/>
        <v>126182753459067.64</v>
      </c>
      <c r="AL61" s="231">
        <v>900</v>
      </c>
      <c r="AM61" s="270">
        <f t="shared" si="10"/>
        <v>99.603011993848739</v>
      </c>
      <c r="AN61" s="231">
        <v>500</v>
      </c>
      <c r="AO61" s="270">
        <f t="shared" si="11"/>
        <v>580.88476594812585</v>
      </c>
      <c r="AP61" s="231">
        <v>350</v>
      </c>
      <c r="AQ61" s="270">
        <f t="shared" si="12"/>
        <v>1693.5415916854981</v>
      </c>
      <c r="AR61" s="231">
        <v>300</v>
      </c>
      <c r="AS61" s="270">
        <f t="shared" si="13"/>
        <v>2689.2813238339158</v>
      </c>
      <c r="AT61" s="231">
        <v>250</v>
      </c>
      <c r="AU61" s="270">
        <f t="shared" si="14"/>
        <v>4647.0781275850068</v>
      </c>
      <c r="AV61" s="231">
        <v>200</v>
      </c>
      <c r="AW61" s="270">
        <f t="shared" si="15"/>
        <v>9076.3244679394666</v>
      </c>
    </row>
    <row r="62" spans="1:49" x14ac:dyDescent="0.2">
      <c r="A62" s="204">
        <f>'Raw Data'!A83</f>
        <v>58</v>
      </c>
      <c r="B62" s="204" t="str">
        <f>'Raw Data'!B83</f>
        <v>verified</v>
      </c>
      <c r="C62" s="176" t="str">
        <f>'Raw Data'!C83 &amp;" "&amp;'Raw Data'!G83</f>
        <v>DNV'00 W2 Seawater CP</v>
      </c>
      <c r="D62" s="206" t="str">
        <f>'Raw Data'!E83</f>
        <v>[5]</v>
      </c>
      <c r="E62" s="206">
        <f>'Raw Data'!F83</f>
        <v>2</v>
      </c>
      <c r="F62" s="17">
        <f>10^'Raw Data'!J83</f>
        <v>50933087105.719833</v>
      </c>
      <c r="G62" s="130">
        <f>'Raw Data'!K83</f>
        <v>3</v>
      </c>
      <c r="H62" s="162">
        <f>IF($E62&gt;1,'Raw Data'!L83,NA())</f>
        <v>1000000</v>
      </c>
      <c r="I62" s="137">
        <f>IF($E62&gt;1,'Raw Data'!M83,NA())</f>
        <v>37.06807217825763</v>
      </c>
      <c r="J62" s="17">
        <f>IF($E62&gt;1,10^'Raw Data'!N83,NA())</f>
        <v>69984199600227.539</v>
      </c>
      <c r="K62" s="130">
        <f>IF($E62&gt;1,'Raw Data'!O83,NA())</f>
        <v>5</v>
      </c>
      <c r="L62" s="162" t="e">
        <f>IF($E62&gt;2,'Raw Data'!P83,NA())</f>
        <v>#N/A</v>
      </c>
      <c r="M62" s="137" t="e">
        <f>IF($E62&gt;2,'Raw Data'!Q83,NA())</f>
        <v>#N/A</v>
      </c>
      <c r="N62" s="17" t="e">
        <f>IF($E62&gt;2,10^'Raw Data'!R83,NA())</f>
        <v>#N/A</v>
      </c>
      <c r="O62" s="130" t="e">
        <f>IF($E62&gt;2,'Raw Data'!S83,NA())</f>
        <v>#N/A</v>
      </c>
      <c r="P62" s="162" t="e">
        <f>IF($E62&gt;3,'Raw Data'!T83,NA())</f>
        <v>#N/A</v>
      </c>
      <c r="Q62" s="137" t="e">
        <f>IF($E62&gt;3,'Raw Data'!U83,NA())</f>
        <v>#N/A</v>
      </c>
      <c r="R62" s="17" t="e">
        <f>IF($E62&gt;3,10^'Raw Data'!V83,NA())</f>
        <v>#N/A</v>
      </c>
      <c r="S62" s="130" t="e">
        <f>IF($E62&gt;3,'Raw Data'!W83,NA())</f>
        <v>#N/A</v>
      </c>
      <c r="T62" s="219">
        <f>'Raw Data'!X83</f>
        <v>10000000</v>
      </c>
      <c r="U62" s="218">
        <f>'Raw Data'!Y83</f>
        <v>23.38837238659357</v>
      </c>
      <c r="V62" s="164">
        <f>'Raw Data'!Z83</f>
        <v>25</v>
      </c>
      <c r="W62" s="172">
        <f>'Raw Data'!AA83</f>
        <v>0.25</v>
      </c>
      <c r="X62" s="252"/>
      <c r="Y62" s="231">
        <v>1000</v>
      </c>
      <c r="Z62" s="230">
        <f t="shared" si="0"/>
        <v>50.933087105719835</v>
      </c>
      <c r="AA62" s="245">
        <f t="shared" si="2"/>
        <v>37.06807217825763</v>
      </c>
      <c r="AB62" s="246">
        <f t="shared" si="3"/>
        <v>1000000</v>
      </c>
      <c r="AC62" s="245" t="e">
        <f t="shared" si="4"/>
        <v>#N/A</v>
      </c>
      <c r="AD62" s="247" t="e">
        <f t="shared" si="5"/>
        <v>#N/A</v>
      </c>
      <c r="AE62" s="245" t="e">
        <f t="shared" si="6"/>
        <v>#N/A</v>
      </c>
      <c r="AF62" s="247" t="e">
        <f t="shared" si="7"/>
        <v>#N/A</v>
      </c>
      <c r="AG62" s="245">
        <f t="shared" si="8"/>
        <v>23.38837238659357</v>
      </c>
      <c r="AH62" s="230">
        <f t="shared" si="9"/>
        <v>10000000</v>
      </c>
      <c r="AI62" s="231">
        <v>1</v>
      </c>
      <c r="AJ62" s="230">
        <f t="shared" si="1"/>
        <v>69984199600227.539</v>
      </c>
      <c r="AL62" s="231">
        <v>900</v>
      </c>
      <c r="AM62" s="270">
        <f t="shared" si="10"/>
        <v>69.867060501673294</v>
      </c>
      <c r="AN62" s="231">
        <v>500</v>
      </c>
      <c r="AO62" s="270">
        <f t="shared" si="11"/>
        <v>407.46469684575868</v>
      </c>
      <c r="AP62" s="231">
        <v>350</v>
      </c>
      <c r="AQ62" s="270">
        <f t="shared" si="12"/>
        <v>1187.9437225823867</v>
      </c>
      <c r="AR62" s="231">
        <v>300</v>
      </c>
      <c r="AS62" s="270">
        <f t="shared" si="13"/>
        <v>1886.4106335451791</v>
      </c>
      <c r="AT62" s="231">
        <v>250</v>
      </c>
      <c r="AU62" s="270">
        <f t="shared" si="14"/>
        <v>3259.7175747660694</v>
      </c>
      <c r="AV62" s="231">
        <v>200</v>
      </c>
      <c r="AW62" s="270">
        <f t="shared" si="15"/>
        <v>6366.6358882149789</v>
      </c>
    </row>
    <row r="63" spans="1:49" x14ac:dyDescent="0.2">
      <c r="A63" s="204">
        <f>'Raw Data'!A84</f>
        <v>59</v>
      </c>
      <c r="B63" s="204" t="str">
        <f>'Raw Data'!B84</f>
        <v>verified</v>
      </c>
      <c r="C63" s="176" t="str">
        <f>'Raw Data'!C84 &amp;" "&amp;'Raw Data'!G84</f>
        <v>DNV'00 W3 Seawater CP</v>
      </c>
      <c r="D63" s="206" t="str">
        <f>'Raw Data'!E84</f>
        <v>[5]</v>
      </c>
      <c r="E63" s="206">
        <f>'Raw Data'!F84</f>
        <v>2</v>
      </c>
      <c r="F63" s="17">
        <f>10^'Raw Data'!J84</f>
        <v>37153522909.717331</v>
      </c>
      <c r="G63" s="130">
        <f>'Raw Data'!K84</f>
        <v>3</v>
      </c>
      <c r="H63" s="162">
        <f>IF($E63&gt;1,'Raw Data'!L84,NA())</f>
        <v>1000000</v>
      </c>
      <c r="I63" s="137">
        <f>IF($E63&gt;1,'Raw Data'!M84,NA())</f>
        <v>33.373365130514919</v>
      </c>
      <c r="J63" s="17">
        <f>IF($E63&gt;1,10^'Raw Data'!N84,NA())</f>
        <v>41399967481973.305</v>
      </c>
      <c r="K63" s="130">
        <f>IF($E63&gt;1,'Raw Data'!O84,NA())</f>
        <v>5</v>
      </c>
      <c r="L63" s="162" t="e">
        <f>IF($E63&gt;2,'Raw Data'!P84,NA())</f>
        <v>#N/A</v>
      </c>
      <c r="M63" s="137" t="e">
        <f>IF($E63&gt;2,'Raw Data'!Q84,NA())</f>
        <v>#N/A</v>
      </c>
      <c r="N63" s="17" t="e">
        <f>IF($E63&gt;2,10^'Raw Data'!R84,NA())</f>
        <v>#N/A</v>
      </c>
      <c r="O63" s="130" t="e">
        <f>IF($E63&gt;2,'Raw Data'!S84,NA())</f>
        <v>#N/A</v>
      </c>
      <c r="P63" s="162" t="e">
        <f>IF($E63&gt;3,'Raw Data'!T84,NA())</f>
        <v>#N/A</v>
      </c>
      <c r="Q63" s="137" t="e">
        <f>IF($E63&gt;3,'Raw Data'!U84,NA())</f>
        <v>#N/A</v>
      </c>
      <c r="R63" s="17" t="e">
        <f>IF($E63&gt;3,10^'Raw Data'!V84,NA())</f>
        <v>#N/A</v>
      </c>
      <c r="S63" s="130" t="e">
        <f>IF($E63&gt;3,'Raw Data'!W84,NA())</f>
        <v>#N/A</v>
      </c>
      <c r="T63" s="219">
        <f>'Raw Data'!X84</f>
        <v>10000000</v>
      </c>
      <c r="U63" s="218">
        <f>'Raw Data'!Y84</f>
        <v>21.057169839117545</v>
      </c>
      <c r="V63" s="164">
        <f>'Raw Data'!Z84</f>
        <v>25</v>
      </c>
      <c r="W63" s="172">
        <f>'Raw Data'!AA84</f>
        <v>0.25</v>
      </c>
      <c r="X63" s="252"/>
      <c r="Y63" s="231">
        <v>1000</v>
      </c>
      <c r="Z63" s="230">
        <f t="shared" si="0"/>
        <v>37.153522909717331</v>
      </c>
      <c r="AA63" s="245">
        <f t="shared" si="2"/>
        <v>33.373365130514919</v>
      </c>
      <c r="AB63" s="246">
        <f t="shared" si="3"/>
        <v>1000000</v>
      </c>
      <c r="AC63" s="245" t="e">
        <f t="shared" si="4"/>
        <v>#N/A</v>
      </c>
      <c r="AD63" s="247" t="e">
        <f t="shared" si="5"/>
        <v>#N/A</v>
      </c>
      <c r="AE63" s="245" t="e">
        <f t="shared" si="6"/>
        <v>#N/A</v>
      </c>
      <c r="AF63" s="247" t="e">
        <f t="shared" si="7"/>
        <v>#N/A</v>
      </c>
      <c r="AG63" s="245">
        <f t="shared" si="8"/>
        <v>21.057169839117545</v>
      </c>
      <c r="AH63" s="230">
        <f t="shared" si="9"/>
        <v>10000000</v>
      </c>
      <c r="AI63" s="231">
        <v>1</v>
      </c>
      <c r="AJ63" s="230">
        <f t="shared" si="1"/>
        <v>41399967481973.305</v>
      </c>
      <c r="AL63" s="231">
        <v>900</v>
      </c>
      <c r="AM63" s="270">
        <f t="shared" si="10"/>
        <v>50.965052002355733</v>
      </c>
      <c r="AN63" s="231">
        <v>500</v>
      </c>
      <c r="AO63" s="270">
        <f t="shared" si="11"/>
        <v>297.22818327773865</v>
      </c>
      <c r="AP63" s="231">
        <v>350</v>
      </c>
      <c r="AQ63" s="270">
        <f t="shared" si="12"/>
        <v>866.55447019748874</v>
      </c>
      <c r="AR63" s="231">
        <v>300</v>
      </c>
      <c r="AS63" s="270">
        <f t="shared" si="13"/>
        <v>1376.0564040636048</v>
      </c>
      <c r="AT63" s="231">
        <v>250</v>
      </c>
      <c r="AU63" s="270">
        <f t="shared" si="14"/>
        <v>2377.8254662219092</v>
      </c>
      <c r="AV63" s="231">
        <v>200</v>
      </c>
      <c r="AW63" s="270">
        <f t="shared" si="15"/>
        <v>4644.1903637146661</v>
      </c>
    </row>
    <row r="64" spans="1:49" x14ac:dyDescent="0.2">
      <c r="A64" s="204">
        <f>'Raw Data'!A85</f>
        <v>60</v>
      </c>
      <c r="B64" s="204" t="str">
        <f>'Raw Data'!B85</f>
        <v>verified</v>
      </c>
      <c r="C64" s="176" t="str">
        <f>'Raw Data'!C85 &amp;" "&amp;'Raw Data'!G85</f>
        <v>DNV'00 T Seawater CP</v>
      </c>
      <c r="D64" s="206" t="str">
        <f>'Raw Data'!E85</f>
        <v>[5]</v>
      </c>
      <c r="E64" s="206">
        <f>'Raw Data'!F85</f>
        <v>2</v>
      </c>
      <c r="F64" s="17">
        <f>10^'Raw Data'!J85</f>
        <v>580764417521.31238</v>
      </c>
      <c r="G64" s="130">
        <f>'Raw Data'!K85</f>
        <v>3</v>
      </c>
      <c r="H64" s="162">
        <f>IF($E64&gt;1,'Raw Data'!L85,NA())</f>
        <v>1000000</v>
      </c>
      <c r="I64" s="137">
        <f>IF($E64&gt;1,'Raw Data'!M85,NA())</f>
        <v>83.406519740866386</v>
      </c>
      <c r="J64" s="17">
        <f>IF($E64&gt;1,10^'Raw Data'!N85,NA())</f>
        <v>4036453929676067.5</v>
      </c>
      <c r="K64" s="130">
        <f>IF($E64&gt;1,'Raw Data'!O85,NA())</f>
        <v>5</v>
      </c>
      <c r="L64" s="162" t="e">
        <f>IF($E64&gt;2,'Raw Data'!P85,NA())</f>
        <v>#N/A</v>
      </c>
      <c r="M64" s="137" t="e">
        <f>IF($E64&gt;2,'Raw Data'!Q85,NA())</f>
        <v>#N/A</v>
      </c>
      <c r="N64" s="17" t="e">
        <f>IF($E64&gt;2,10^'Raw Data'!R85,NA())</f>
        <v>#N/A</v>
      </c>
      <c r="O64" s="130" t="e">
        <f>IF($E64&gt;2,'Raw Data'!S85,NA())</f>
        <v>#N/A</v>
      </c>
      <c r="P64" s="162" t="e">
        <f>IF($E64&gt;3,'Raw Data'!T85,NA())</f>
        <v>#N/A</v>
      </c>
      <c r="Q64" s="137" t="e">
        <f>IF($E64&gt;3,'Raw Data'!U85,NA())</f>
        <v>#N/A</v>
      </c>
      <c r="R64" s="17" t="e">
        <f>IF($E64&gt;3,10^'Raw Data'!V85,NA())</f>
        <v>#N/A</v>
      </c>
      <c r="S64" s="130" t="e">
        <f>IF($E64&gt;3,'Raw Data'!W85,NA())</f>
        <v>#N/A</v>
      </c>
      <c r="T64" s="219">
        <f>'Raw Data'!X85</f>
        <v>10000000</v>
      </c>
      <c r="U64" s="218">
        <f>'Raw Data'!Y85</f>
        <v>52.625956208031837</v>
      </c>
      <c r="V64" s="164">
        <f>'Raw Data'!Z85</f>
        <v>25</v>
      </c>
      <c r="W64" s="172">
        <f>'Raw Data'!AA85</f>
        <v>0.25</v>
      </c>
      <c r="X64" s="252"/>
      <c r="Y64" s="231">
        <v>1000</v>
      </c>
      <c r="Z64" s="230">
        <f t="shared" si="0"/>
        <v>580.76441752131234</v>
      </c>
      <c r="AA64" s="245">
        <f t="shared" si="2"/>
        <v>83.406519740866386</v>
      </c>
      <c r="AB64" s="246">
        <f t="shared" si="3"/>
        <v>1000000</v>
      </c>
      <c r="AC64" s="245" t="e">
        <f t="shared" si="4"/>
        <v>#N/A</v>
      </c>
      <c r="AD64" s="247" t="e">
        <f t="shared" si="5"/>
        <v>#N/A</v>
      </c>
      <c r="AE64" s="245" t="e">
        <f t="shared" si="6"/>
        <v>#N/A</v>
      </c>
      <c r="AF64" s="247" t="e">
        <f t="shared" si="7"/>
        <v>#N/A</v>
      </c>
      <c r="AG64" s="245">
        <f t="shared" si="8"/>
        <v>52.625956208031837</v>
      </c>
      <c r="AH64" s="230">
        <f t="shared" si="9"/>
        <v>10000000</v>
      </c>
      <c r="AI64" s="231">
        <v>1</v>
      </c>
      <c r="AJ64" s="230">
        <f t="shared" si="1"/>
        <v>4036453929676067.5</v>
      </c>
      <c r="AL64" s="231">
        <v>900</v>
      </c>
      <c r="AM64" s="270">
        <f t="shared" si="10"/>
        <v>796.65900894555887</v>
      </c>
      <c r="AN64" s="231">
        <v>500</v>
      </c>
      <c r="AO64" s="270">
        <f t="shared" si="11"/>
        <v>4646.1153401704987</v>
      </c>
      <c r="AP64" s="231">
        <v>350</v>
      </c>
      <c r="AQ64" s="270">
        <f t="shared" si="12"/>
        <v>13545.525773091835</v>
      </c>
      <c r="AR64" s="231">
        <v>300</v>
      </c>
      <c r="AS64" s="270">
        <f t="shared" si="13"/>
        <v>21509.793241530089</v>
      </c>
      <c r="AT64" s="231">
        <v>250</v>
      </c>
      <c r="AU64" s="270">
        <f t="shared" si="14"/>
        <v>37168.92272136399</v>
      </c>
      <c r="AV64" s="231">
        <v>200</v>
      </c>
      <c r="AW64" s="270">
        <f t="shared" si="15"/>
        <v>72595.552190164046</v>
      </c>
    </row>
    <row r="65" spans="1:49" ht="12.75" customHeight="1" x14ac:dyDescent="0.2">
      <c r="A65" s="204">
        <f>'Raw Data'!A86</f>
        <v>61</v>
      </c>
      <c r="B65" s="204" t="str">
        <f>'Raw Data'!B86</f>
        <v>verified</v>
      </c>
      <c r="C65" s="176" t="str">
        <f>'Raw Data'!C86 &amp;" "&amp;'Raw Data'!G86</f>
        <v>API-X Seawater CP</v>
      </c>
      <c r="D65" s="206" t="str">
        <f>'Raw Data'!E86</f>
        <v>[1]</v>
      </c>
      <c r="E65" s="206">
        <f>'Raw Data'!F86</f>
        <v>1</v>
      </c>
      <c r="F65" s="17">
        <f>10^'Raw Data'!J86</f>
        <v>1151000000000006.2</v>
      </c>
      <c r="G65" s="130">
        <f>'Raw Data'!K86</f>
        <v>4.38</v>
      </c>
      <c r="H65" s="162" t="e">
        <f>IF($E65&gt;1,'Raw Data'!L86,NA())</f>
        <v>#N/A</v>
      </c>
      <c r="I65" s="137" t="e">
        <f>IF($E65&gt;1,'Raw Data'!M86,NA())</f>
        <v>#N/A</v>
      </c>
      <c r="J65" s="17" t="e">
        <f>IF($E65&gt;1,10^'Raw Data'!N86,NA())</f>
        <v>#N/A</v>
      </c>
      <c r="K65" s="130" t="e">
        <f>IF($E65&gt;1,'Raw Data'!O86,NA())</f>
        <v>#N/A</v>
      </c>
      <c r="L65" s="162" t="e">
        <f>IF($E65&gt;2,'Raw Data'!P86,NA())</f>
        <v>#N/A</v>
      </c>
      <c r="M65" s="137" t="e">
        <f>IF($E65&gt;2,'Raw Data'!Q86,NA())</f>
        <v>#N/A</v>
      </c>
      <c r="N65" s="17" t="e">
        <f>IF($E65&gt;2,10^'Raw Data'!R86,NA())</f>
        <v>#N/A</v>
      </c>
      <c r="O65" s="130" t="e">
        <f>IF($E65&gt;2,'Raw Data'!S86,NA())</f>
        <v>#N/A</v>
      </c>
      <c r="P65" s="162" t="e">
        <f>IF($E65&gt;3,'Raw Data'!T86,NA())</f>
        <v>#N/A</v>
      </c>
      <c r="Q65" s="137" t="e">
        <f>IF($E65&gt;3,'Raw Data'!U86,NA())</f>
        <v>#N/A</v>
      </c>
      <c r="R65" s="17" t="e">
        <f>IF($E65&gt;3,10^'Raw Data'!V86,NA())</f>
        <v>#N/A</v>
      </c>
      <c r="S65" s="130" t="e">
        <f>IF($E65&gt;3,'Raw Data'!W86,NA())</f>
        <v>#N/A</v>
      </c>
      <c r="T65" s="219">
        <f>'Raw Data'!X86</f>
        <v>200000000</v>
      </c>
      <c r="U65" s="218">
        <f>'Raw Data'!Y86</f>
        <v>34.945345953930996</v>
      </c>
      <c r="V65" s="164">
        <f>'Raw Data'!Z86</f>
        <v>16</v>
      </c>
      <c r="W65" s="172">
        <f>'Raw Data'!AA86</f>
        <v>0.25</v>
      </c>
      <c r="X65" s="252"/>
      <c r="Y65" s="231">
        <v>1000</v>
      </c>
      <c r="Z65" s="230">
        <f t="shared" si="0"/>
        <v>83.382579004631907</v>
      </c>
      <c r="AA65" s="245" t="e">
        <f t="shared" si="2"/>
        <v>#N/A</v>
      </c>
      <c r="AB65" s="246" t="e">
        <f t="shared" si="3"/>
        <v>#N/A</v>
      </c>
      <c r="AC65" s="245" t="e">
        <f t="shared" si="4"/>
        <v>#N/A</v>
      </c>
      <c r="AD65" s="247" t="e">
        <f t="shared" si="5"/>
        <v>#N/A</v>
      </c>
      <c r="AE65" s="245" t="e">
        <f t="shared" si="6"/>
        <v>#N/A</v>
      </c>
      <c r="AF65" s="247" t="e">
        <f t="shared" si="7"/>
        <v>#N/A</v>
      </c>
      <c r="AG65" s="245">
        <f t="shared" si="8"/>
        <v>34.945345953930996</v>
      </c>
      <c r="AH65" s="230">
        <f t="shared" si="9"/>
        <v>200000000</v>
      </c>
      <c r="AI65" s="231">
        <v>1</v>
      </c>
      <c r="AJ65" s="230">
        <f t="shared" si="1"/>
        <v>1151000000000006.2</v>
      </c>
      <c r="AL65" s="231">
        <v>900</v>
      </c>
      <c r="AM65" s="270">
        <f t="shared" si="10"/>
        <v>132.27967898015899</v>
      </c>
      <c r="AN65" s="231">
        <v>500</v>
      </c>
      <c r="AO65" s="270">
        <f t="shared" si="11"/>
        <v>1736.1478411747437</v>
      </c>
      <c r="AP65" s="231">
        <v>350</v>
      </c>
      <c r="AQ65" s="270">
        <f t="shared" si="12"/>
        <v>8280.513877991687</v>
      </c>
      <c r="AR65" s="231">
        <v>300</v>
      </c>
      <c r="AS65" s="270">
        <f t="shared" si="13"/>
        <v>16266.129590592358</v>
      </c>
      <c r="AT65" s="231">
        <v>250</v>
      </c>
      <c r="AU65" s="270">
        <f t="shared" si="14"/>
        <v>36149.149647293503</v>
      </c>
      <c r="AV65" s="231">
        <v>200</v>
      </c>
      <c r="AW65" s="270">
        <f t="shared" si="15"/>
        <v>96064.724726544009</v>
      </c>
    </row>
    <row r="66" spans="1:49" ht="12.75" customHeight="1" x14ac:dyDescent="0.2">
      <c r="A66" s="204">
        <f>'Raw Data'!A87</f>
        <v>62</v>
      </c>
      <c r="B66" s="204" t="str">
        <f>'Raw Data'!B87</f>
        <v>verified</v>
      </c>
      <c r="C66" s="176" t="str">
        <f>'Raw Data'!C87 &amp;" "&amp;'Raw Data'!G87</f>
        <v>API-X' Seawater CP</v>
      </c>
      <c r="D66" s="206" t="str">
        <f>'Raw Data'!E87</f>
        <v>[1]</v>
      </c>
      <c r="E66" s="206">
        <f>'Raw Data'!F87</f>
        <v>1</v>
      </c>
      <c r="F66" s="17">
        <f>10^'Raw Data'!J87</f>
        <v>25010000000000.105</v>
      </c>
      <c r="G66" s="130">
        <f>'Raw Data'!K87</f>
        <v>3.74</v>
      </c>
      <c r="H66" s="162" t="e">
        <f>IF($E66&gt;1,'Raw Data'!L87,NA())</f>
        <v>#N/A</v>
      </c>
      <c r="I66" s="137" t="e">
        <f>IF($E66&gt;1,'Raw Data'!M87,NA())</f>
        <v>#N/A</v>
      </c>
      <c r="J66" s="17" t="e">
        <f>IF($E66&gt;1,10^'Raw Data'!N87,NA())</f>
        <v>#N/A</v>
      </c>
      <c r="K66" s="130" t="e">
        <f>IF($E66&gt;1,'Raw Data'!O87,NA())</f>
        <v>#N/A</v>
      </c>
      <c r="L66" s="162" t="e">
        <f>IF($E66&gt;2,'Raw Data'!P87,NA())</f>
        <v>#N/A</v>
      </c>
      <c r="M66" s="137" t="e">
        <f>IF($E66&gt;2,'Raw Data'!Q87,NA())</f>
        <v>#N/A</v>
      </c>
      <c r="N66" s="17" t="e">
        <f>IF($E66&gt;2,10^'Raw Data'!R87,NA())</f>
        <v>#N/A</v>
      </c>
      <c r="O66" s="130" t="e">
        <f>IF($E66&gt;2,'Raw Data'!S87,NA())</f>
        <v>#N/A</v>
      </c>
      <c r="P66" s="162" t="e">
        <f>IF($E66&gt;3,'Raw Data'!T87,NA())</f>
        <v>#N/A</v>
      </c>
      <c r="Q66" s="137" t="e">
        <f>IF($E66&gt;3,'Raw Data'!U87,NA())</f>
        <v>#N/A</v>
      </c>
      <c r="R66" s="17" t="e">
        <f>IF($E66&gt;3,10^'Raw Data'!V87,NA())</f>
        <v>#N/A</v>
      </c>
      <c r="S66" s="130" t="e">
        <f>IF($E66&gt;3,'Raw Data'!W87,NA())</f>
        <v>#N/A</v>
      </c>
      <c r="T66" s="219">
        <f>'Raw Data'!X87</f>
        <v>200000000</v>
      </c>
      <c r="U66" s="218">
        <f>'Raw Data'!Y87</f>
        <v>23.059856651104742</v>
      </c>
      <c r="V66" s="164">
        <f>'Raw Data'!Z87</f>
        <v>16</v>
      </c>
      <c r="W66" s="172">
        <f>'Raw Data'!AA87</f>
        <v>0.25</v>
      </c>
      <c r="X66" s="252"/>
      <c r="Y66" s="231">
        <v>1000</v>
      </c>
      <c r="Z66" s="230">
        <f t="shared" si="0"/>
        <v>150.70015247719761</v>
      </c>
      <c r="AA66" s="245" t="e">
        <f t="shared" si="2"/>
        <v>#N/A</v>
      </c>
      <c r="AB66" s="246" t="e">
        <f t="shared" si="3"/>
        <v>#N/A</v>
      </c>
      <c r="AC66" s="245" t="e">
        <f t="shared" si="4"/>
        <v>#N/A</v>
      </c>
      <c r="AD66" s="247" t="e">
        <f t="shared" si="5"/>
        <v>#N/A</v>
      </c>
      <c r="AE66" s="245" t="e">
        <f t="shared" si="6"/>
        <v>#N/A</v>
      </c>
      <c r="AF66" s="247" t="e">
        <f t="shared" si="7"/>
        <v>#N/A</v>
      </c>
      <c r="AG66" s="245">
        <f t="shared" si="8"/>
        <v>23.059856651104742</v>
      </c>
      <c r="AH66" s="230">
        <f t="shared" si="9"/>
        <v>200000000</v>
      </c>
      <c r="AI66" s="231">
        <v>1</v>
      </c>
      <c r="AJ66" s="230">
        <f t="shared" si="1"/>
        <v>25010000000000.105</v>
      </c>
      <c r="AL66" s="231">
        <v>900</v>
      </c>
      <c r="AM66" s="270">
        <f t="shared" si="10"/>
        <v>223.48413919950909</v>
      </c>
      <c r="AN66" s="231">
        <v>500</v>
      </c>
      <c r="AO66" s="270">
        <f t="shared" si="11"/>
        <v>2013.566028635533</v>
      </c>
      <c r="AP66" s="231">
        <v>350</v>
      </c>
      <c r="AQ66" s="270">
        <f t="shared" si="12"/>
        <v>7643.6220723235656</v>
      </c>
      <c r="AR66" s="231">
        <v>300</v>
      </c>
      <c r="AS66" s="270">
        <f t="shared" si="13"/>
        <v>13604.425260569074</v>
      </c>
      <c r="AT66" s="231">
        <v>250</v>
      </c>
      <c r="AU66" s="270">
        <f t="shared" si="14"/>
        <v>26904.074647758327</v>
      </c>
      <c r="AV66" s="231">
        <v>200</v>
      </c>
      <c r="AW66" s="270">
        <f t="shared" si="15"/>
        <v>61981.418031023968</v>
      </c>
    </row>
    <row r="67" spans="1:49" ht="12.75" customHeight="1" x14ac:dyDescent="0.2">
      <c r="A67" s="204">
        <f>'Raw Data'!A88</f>
        <v>63</v>
      </c>
      <c r="B67" s="204" t="str">
        <f>'Raw Data'!B88</f>
        <v>verified</v>
      </c>
      <c r="C67" s="176" t="str">
        <f>'Raw Data'!C88 &amp;" "&amp;'Raw Data'!G88</f>
        <v>DNV'84 B In Air</v>
      </c>
      <c r="D67" s="206" t="str">
        <f>'Raw Data'!E88</f>
        <v>[2]</v>
      </c>
      <c r="E67" s="206">
        <f>'Raw Data'!F88</f>
        <v>2</v>
      </c>
      <c r="F67" s="17">
        <f>10^'Raw Data'!J88</f>
        <v>1012744748814535.6</v>
      </c>
      <c r="G67" s="130">
        <f>'Raw Data'!K88</f>
        <v>4</v>
      </c>
      <c r="H67" s="162">
        <f>IF($E67&gt;1,'Raw Data'!L88,NA())</f>
        <v>10000000</v>
      </c>
      <c r="I67" s="137">
        <f>IF($E67&gt;1,'Raw Data'!M88,NA())</f>
        <v>100.4615790278397</v>
      </c>
      <c r="J67" s="17">
        <f>IF($E67&gt;1,10^'Raw Data'!N88,NA())</f>
        <v>1.0232929922807624E+17</v>
      </c>
      <c r="K67" s="130">
        <f>IF($E67&gt;1,'Raw Data'!O88,NA())</f>
        <v>5</v>
      </c>
      <c r="L67" s="162" t="e">
        <f>IF($E67&gt;2,'Raw Data'!P88,NA())</f>
        <v>#N/A</v>
      </c>
      <c r="M67" s="137" t="e">
        <f>IF($E67&gt;2,'Raw Data'!Q88,NA())</f>
        <v>#N/A</v>
      </c>
      <c r="N67" s="17" t="e">
        <f>IF($E67&gt;2,10^'Raw Data'!R88,NA())</f>
        <v>#N/A</v>
      </c>
      <c r="O67" s="130" t="e">
        <f>IF($E67&gt;2,'Raw Data'!S88,NA())</f>
        <v>#N/A</v>
      </c>
      <c r="P67" s="162" t="e">
        <f>IF($E67&gt;3,'Raw Data'!T88,NA())</f>
        <v>#N/A</v>
      </c>
      <c r="Q67" s="137" t="e">
        <f>IF($E67&gt;3,'Raw Data'!U88,NA())</f>
        <v>#N/A</v>
      </c>
      <c r="R67" s="17" t="e">
        <f>IF($E67&gt;3,10^'Raw Data'!V88,NA())</f>
        <v>#N/A</v>
      </c>
      <c r="S67" s="130" t="e">
        <f>IF($E67&gt;3,'Raw Data'!W88,NA())</f>
        <v>#N/A</v>
      </c>
      <c r="T67" s="219" t="str">
        <f>'Raw Data'!X88</f>
        <v>-</v>
      </c>
      <c r="U67" s="218">
        <v>0</v>
      </c>
      <c r="V67" s="164">
        <f>'Raw Data'!Z88</f>
        <v>22</v>
      </c>
      <c r="W67" s="172">
        <f>'Raw Data'!AA88</f>
        <v>0</v>
      </c>
      <c r="X67" s="252"/>
      <c r="Y67" s="231">
        <v>1000</v>
      </c>
      <c r="Z67" s="230">
        <f t="shared" ref="Z67:Z130" si="38">$F67/$Y67^($G67)</f>
        <v>1012.7447488145356</v>
      </c>
      <c r="AA67" s="245">
        <f t="shared" si="2"/>
        <v>100.4615790278397</v>
      </c>
      <c r="AB67" s="246">
        <f t="shared" si="3"/>
        <v>10000000</v>
      </c>
      <c r="AC67" s="245" t="e">
        <f t="shared" si="4"/>
        <v>#N/A</v>
      </c>
      <c r="AD67" s="247" t="e">
        <f t="shared" si="5"/>
        <v>#N/A</v>
      </c>
      <c r="AE67" s="245" t="e">
        <f t="shared" si="6"/>
        <v>#N/A</v>
      </c>
      <c r="AF67" s="247" t="e">
        <f t="shared" si="7"/>
        <v>#N/A</v>
      </c>
      <c r="AG67" s="245">
        <f t="shared" si="8"/>
        <v>0</v>
      </c>
      <c r="AH67" s="230" t="str">
        <f t="shared" si="9"/>
        <v>-</v>
      </c>
      <c r="AI67" s="231">
        <v>1</v>
      </c>
      <c r="AJ67" s="230">
        <f t="shared" ref="AJ67:AJ130" si="39">IF($E67=1,$F67/$AI67^($G67),IF($E67=2,$J67/$AI67^($K67),IF($E67=3,$N67/$AI67^($O67),IF($E67=4,$R67/$AI67^($S67)))))</f>
        <v>1.0232929922807624E+17</v>
      </c>
      <c r="AL67" s="231">
        <v>900</v>
      </c>
      <c r="AM67" s="270">
        <f t="shared" si="10"/>
        <v>1543.5829123830752</v>
      </c>
      <c r="AN67" s="231">
        <v>500</v>
      </c>
      <c r="AO67" s="270">
        <f t="shared" si="11"/>
        <v>16203.915981032569</v>
      </c>
      <c r="AP67" s="231">
        <v>350</v>
      </c>
      <c r="AQ67" s="270">
        <f t="shared" si="12"/>
        <v>67488.196505758315</v>
      </c>
      <c r="AR67" s="231">
        <v>300</v>
      </c>
      <c r="AS67" s="270">
        <f t="shared" si="13"/>
        <v>125030.21590302909</v>
      </c>
      <c r="AT67" s="231">
        <v>250</v>
      </c>
      <c r="AU67" s="270">
        <f t="shared" si="14"/>
        <v>259262.65569652111</v>
      </c>
      <c r="AV67" s="231">
        <v>200</v>
      </c>
      <c r="AW67" s="270">
        <f t="shared" si="15"/>
        <v>632965.46800908481</v>
      </c>
    </row>
    <row r="68" spans="1:49" ht="12.75" customHeight="1" x14ac:dyDescent="0.2">
      <c r="A68" s="204">
        <f>'Raw Data'!A89</f>
        <v>64</v>
      </c>
      <c r="B68" s="204" t="str">
        <f>'Raw Data'!B89</f>
        <v>verified</v>
      </c>
      <c r="C68" s="176" t="str">
        <f>'Raw Data'!C89 &amp;" "&amp;'Raw Data'!G89</f>
        <v>DNV'84 C In Air</v>
      </c>
      <c r="D68" s="206" t="str">
        <f>'Raw Data'!E89</f>
        <v>[2]</v>
      </c>
      <c r="E68" s="206">
        <f>'Raw Data'!F89</f>
        <v>2</v>
      </c>
      <c r="F68" s="17">
        <f>10^'Raw Data'!J89</f>
        <v>42266861426560.383</v>
      </c>
      <c r="G68" s="130">
        <f>'Raw Data'!K89</f>
        <v>3.5</v>
      </c>
      <c r="H68" s="162">
        <f>IF($E68&gt;1,'Raw Data'!L89,NA())</f>
        <v>10000000</v>
      </c>
      <c r="I68" s="137">
        <f>IF($E68&gt;1,'Raw Data'!M89,NA())</f>
        <v>78.34296427662116</v>
      </c>
      <c r="J68" s="17">
        <f>IF($E68&gt;1,10^'Raw Data'!N89,NA())</f>
        <v>2.9512092266663828E+16</v>
      </c>
      <c r="K68" s="130">
        <f>IF($E68&gt;1,'Raw Data'!O89,NA())</f>
        <v>5</v>
      </c>
      <c r="L68" s="162" t="e">
        <f>IF($E68&gt;2,'Raw Data'!P89,NA())</f>
        <v>#N/A</v>
      </c>
      <c r="M68" s="137" t="e">
        <f>IF($E68&gt;2,'Raw Data'!Q89,NA())</f>
        <v>#N/A</v>
      </c>
      <c r="N68" s="17" t="e">
        <f>IF($E68&gt;2,10^'Raw Data'!R89,NA())</f>
        <v>#N/A</v>
      </c>
      <c r="O68" s="130" t="e">
        <f>IF($E68&gt;2,'Raw Data'!S89,NA())</f>
        <v>#N/A</v>
      </c>
      <c r="P68" s="162" t="e">
        <f>IF($E68&gt;3,'Raw Data'!T89,NA())</f>
        <v>#N/A</v>
      </c>
      <c r="Q68" s="137" t="e">
        <f>IF($E68&gt;3,'Raw Data'!U89,NA())</f>
        <v>#N/A</v>
      </c>
      <c r="R68" s="17" t="e">
        <f>IF($E68&gt;3,10^'Raw Data'!V89,NA())</f>
        <v>#N/A</v>
      </c>
      <c r="S68" s="130" t="e">
        <f>IF($E68&gt;3,'Raw Data'!W89,NA())</f>
        <v>#N/A</v>
      </c>
      <c r="T68" s="219" t="str">
        <f>'Raw Data'!X89</f>
        <v>-</v>
      </c>
      <c r="U68" s="218">
        <v>0</v>
      </c>
      <c r="V68" s="164">
        <f>'Raw Data'!Z89</f>
        <v>22</v>
      </c>
      <c r="W68" s="172">
        <f>'Raw Data'!AA89</f>
        <v>0.25</v>
      </c>
      <c r="X68" s="252"/>
      <c r="Y68" s="231">
        <v>1000</v>
      </c>
      <c r="Z68" s="230">
        <f t="shared" si="38"/>
        <v>1336.5955165464461</v>
      </c>
      <c r="AA68" s="245">
        <f t="shared" si="2"/>
        <v>78.34296427662116</v>
      </c>
      <c r="AB68" s="246">
        <f t="shared" si="3"/>
        <v>10000000</v>
      </c>
      <c r="AC68" s="245" t="e">
        <f t="shared" si="4"/>
        <v>#N/A</v>
      </c>
      <c r="AD68" s="247" t="e">
        <f t="shared" si="5"/>
        <v>#N/A</v>
      </c>
      <c r="AE68" s="245" t="e">
        <f t="shared" si="6"/>
        <v>#N/A</v>
      </c>
      <c r="AF68" s="247" t="e">
        <f t="shared" si="7"/>
        <v>#N/A</v>
      </c>
      <c r="AG68" s="245">
        <f t="shared" si="8"/>
        <v>0</v>
      </c>
      <c r="AH68" s="230" t="str">
        <f t="shared" si="9"/>
        <v>-</v>
      </c>
      <c r="AI68" s="231">
        <v>1</v>
      </c>
      <c r="AJ68" s="230">
        <f t="shared" si="39"/>
        <v>2.9512092266663828E+16</v>
      </c>
      <c r="AL68" s="231">
        <v>900</v>
      </c>
      <c r="AM68" s="270">
        <f t="shared" si="10"/>
        <v>1932.641126042995</v>
      </c>
      <c r="AN68" s="231">
        <v>500</v>
      </c>
      <c r="AO68" s="270">
        <f t="shared" si="11"/>
        <v>15121.852055256444</v>
      </c>
      <c r="AP68" s="231">
        <v>350</v>
      </c>
      <c r="AQ68" s="270">
        <f t="shared" si="12"/>
        <v>52694.082223220539</v>
      </c>
      <c r="AR68" s="231">
        <v>300</v>
      </c>
      <c r="AS68" s="270">
        <f t="shared" si="13"/>
        <v>90380.680823797258</v>
      </c>
      <c r="AT68" s="231">
        <v>250</v>
      </c>
      <c r="AU68" s="270">
        <f t="shared" si="14"/>
        <v>171084.2261179449</v>
      </c>
      <c r="AV68" s="231">
        <v>200</v>
      </c>
      <c r="AW68" s="270">
        <f t="shared" si="15"/>
        <v>373589.80417741195</v>
      </c>
    </row>
    <row r="69" spans="1:49" ht="12.75" customHeight="1" x14ac:dyDescent="0.2">
      <c r="A69" s="204">
        <f>'Raw Data'!A90</f>
        <v>65</v>
      </c>
      <c r="B69" s="204" t="str">
        <f>'Raw Data'!B90</f>
        <v>verified</v>
      </c>
      <c r="C69" s="176" t="str">
        <f>'Raw Data'!C90 &amp;" "&amp;'Raw Data'!G90</f>
        <v>DNV'84 D In Air</v>
      </c>
      <c r="D69" s="206" t="str">
        <f>'Raw Data'!E90</f>
        <v>[2]</v>
      </c>
      <c r="E69" s="206">
        <f>'Raw Data'!F90</f>
        <v>2</v>
      </c>
      <c r="F69" s="17">
        <f>10^'Raw Data'!J90</f>
        <v>1519497535406.8953</v>
      </c>
      <c r="G69" s="130">
        <f>'Raw Data'!K90</f>
        <v>3</v>
      </c>
      <c r="H69" s="162">
        <f>IF($E69&gt;1,'Raw Data'!L90,NA())</f>
        <v>10000000</v>
      </c>
      <c r="I69" s="137">
        <f>IF($E69&gt;1,'Raw Data'!M90,NA())</f>
        <v>53.210825926679505</v>
      </c>
      <c r="J69" s="17">
        <f>IF($E69&gt;1,10^'Raw Data'!N90,NA())</f>
        <v>4265795188015956.5</v>
      </c>
      <c r="K69" s="130">
        <f>IF($E69&gt;1,'Raw Data'!O90,NA())</f>
        <v>5</v>
      </c>
      <c r="L69" s="162" t="e">
        <f>IF($E69&gt;2,'Raw Data'!P90,NA())</f>
        <v>#N/A</v>
      </c>
      <c r="M69" s="137" t="e">
        <f>IF($E69&gt;2,'Raw Data'!Q90,NA())</f>
        <v>#N/A</v>
      </c>
      <c r="N69" s="17" t="e">
        <f>IF($E69&gt;2,10^'Raw Data'!R90,NA())</f>
        <v>#N/A</v>
      </c>
      <c r="O69" s="130" t="e">
        <f>IF($E69&gt;2,'Raw Data'!S90,NA())</f>
        <v>#N/A</v>
      </c>
      <c r="P69" s="162" t="e">
        <f>IF($E69&gt;3,'Raw Data'!T90,NA())</f>
        <v>#N/A</v>
      </c>
      <c r="Q69" s="137" t="e">
        <f>IF($E69&gt;3,'Raw Data'!U90,NA())</f>
        <v>#N/A</v>
      </c>
      <c r="R69" s="17" t="e">
        <f>IF($E69&gt;3,10^'Raw Data'!V90,NA())</f>
        <v>#N/A</v>
      </c>
      <c r="S69" s="130" t="e">
        <f>IF($E69&gt;3,'Raw Data'!W90,NA())</f>
        <v>#N/A</v>
      </c>
      <c r="T69" s="219" t="str">
        <f>'Raw Data'!X90</f>
        <v>-</v>
      </c>
      <c r="U69" s="218">
        <v>0</v>
      </c>
      <c r="V69" s="164">
        <f>'Raw Data'!Z90</f>
        <v>22</v>
      </c>
      <c r="W69" s="172">
        <f>'Raw Data'!AA90</f>
        <v>0.25</v>
      </c>
      <c r="X69" s="252"/>
      <c r="Y69" s="231">
        <v>1000</v>
      </c>
      <c r="Z69" s="230">
        <f t="shared" si="38"/>
        <v>1519.4975354068952</v>
      </c>
      <c r="AA69" s="245">
        <f t="shared" si="2"/>
        <v>53.210825926679505</v>
      </c>
      <c r="AB69" s="246">
        <f t="shared" si="3"/>
        <v>10000000</v>
      </c>
      <c r="AC69" s="245" t="e">
        <f t="shared" si="4"/>
        <v>#N/A</v>
      </c>
      <c r="AD69" s="247" t="e">
        <f t="shared" si="5"/>
        <v>#N/A</v>
      </c>
      <c r="AE69" s="245" t="e">
        <f t="shared" si="6"/>
        <v>#N/A</v>
      </c>
      <c r="AF69" s="247" t="e">
        <f t="shared" si="7"/>
        <v>#N/A</v>
      </c>
      <c r="AG69" s="245">
        <f t="shared" si="8"/>
        <v>0</v>
      </c>
      <c r="AH69" s="230" t="str">
        <f t="shared" si="9"/>
        <v>-</v>
      </c>
      <c r="AI69" s="231">
        <v>1</v>
      </c>
      <c r="AJ69" s="230">
        <f t="shared" si="39"/>
        <v>4265795188015956.5</v>
      </c>
      <c r="AL69" s="231">
        <v>900</v>
      </c>
      <c r="AM69" s="270">
        <f t="shared" si="10"/>
        <v>2084.3587591315436</v>
      </c>
      <c r="AN69" s="231">
        <v>500</v>
      </c>
      <c r="AO69" s="270">
        <f t="shared" si="11"/>
        <v>12155.980283255161</v>
      </c>
      <c r="AP69" s="231">
        <v>350</v>
      </c>
      <c r="AQ69" s="270">
        <f t="shared" si="12"/>
        <v>35440.175752930503</v>
      </c>
      <c r="AR69" s="231">
        <v>300</v>
      </c>
      <c r="AS69" s="270">
        <f t="shared" si="13"/>
        <v>56277.68649655168</v>
      </c>
      <c r="AT69" s="231">
        <v>250</v>
      </c>
      <c r="AU69" s="270">
        <f t="shared" si="14"/>
        <v>97247.842266041291</v>
      </c>
      <c r="AV69" s="231">
        <v>200</v>
      </c>
      <c r="AW69" s="270">
        <f t="shared" si="15"/>
        <v>189937.1919258619</v>
      </c>
    </row>
    <row r="70" spans="1:49" ht="12.75" customHeight="1" x14ac:dyDescent="0.2">
      <c r="A70" s="204">
        <f>'Raw Data'!A91</f>
        <v>66</v>
      </c>
      <c r="B70" s="204" t="str">
        <f>'Raw Data'!B91</f>
        <v>verified</v>
      </c>
      <c r="C70" s="176" t="str">
        <f>'Raw Data'!C91 &amp;" "&amp;'Raw Data'!G91</f>
        <v>DNV'84 E In Air</v>
      </c>
      <c r="D70" s="206" t="str">
        <f>'Raw Data'!E91</f>
        <v>[2]</v>
      </c>
      <c r="E70" s="206">
        <f>'Raw Data'!F91</f>
        <v>2</v>
      </c>
      <c r="F70" s="17">
        <f>10^'Raw Data'!J91</f>
        <v>1035380544414.7587</v>
      </c>
      <c r="G70" s="130">
        <f>'Raw Data'!K91</f>
        <v>3</v>
      </c>
      <c r="H70" s="162">
        <f>IF($E70&gt;1,'Raw Data'!L91,NA())</f>
        <v>10000000</v>
      </c>
      <c r="I70" s="137">
        <f>IF($E70&gt;1,'Raw Data'!M91,NA())</f>
        <v>47.206304126359079</v>
      </c>
      <c r="J70" s="17">
        <f>IF($E70&gt;1,10^'Raw Data'!N91,NA())</f>
        <v>2344228815319927.5</v>
      </c>
      <c r="K70" s="130">
        <f>IF($E70&gt;1,'Raw Data'!O91,NA())</f>
        <v>5</v>
      </c>
      <c r="L70" s="162" t="e">
        <f>IF($E70&gt;2,'Raw Data'!P91,NA())</f>
        <v>#N/A</v>
      </c>
      <c r="M70" s="137" t="e">
        <f>IF($E70&gt;2,'Raw Data'!Q91,NA())</f>
        <v>#N/A</v>
      </c>
      <c r="N70" s="17" t="e">
        <f>IF($E70&gt;2,10^'Raw Data'!R91,NA())</f>
        <v>#N/A</v>
      </c>
      <c r="O70" s="130" t="e">
        <f>IF($E70&gt;2,'Raw Data'!S91,NA())</f>
        <v>#N/A</v>
      </c>
      <c r="P70" s="162" t="e">
        <f>IF($E70&gt;3,'Raw Data'!T91,NA())</f>
        <v>#N/A</v>
      </c>
      <c r="Q70" s="137" t="e">
        <f>IF($E70&gt;3,'Raw Data'!U91,NA())</f>
        <v>#N/A</v>
      </c>
      <c r="R70" s="17" t="e">
        <f>IF($E70&gt;3,10^'Raw Data'!V91,NA())</f>
        <v>#N/A</v>
      </c>
      <c r="S70" s="130" t="e">
        <f>IF($E70&gt;3,'Raw Data'!W91,NA())</f>
        <v>#N/A</v>
      </c>
      <c r="T70" s="219" t="str">
        <f>'Raw Data'!X91</f>
        <v>-</v>
      </c>
      <c r="U70" s="218">
        <v>0</v>
      </c>
      <c r="V70" s="164">
        <f>'Raw Data'!Z91</f>
        <v>22</v>
      </c>
      <c r="W70" s="172">
        <f>'Raw Data'!AA91</f>
        <v>0.25</v>
      </c>
      <c r="X70" s="252"/>
      <c r="Y70" s="231">
        <v>1000</v>
      </c>
      <c r="Z70" s="230">
        <f t="shared" si="38"/>
        <v>1035.3805444147586</v>
      </c>
      <c r="AA70" s="245">
        <f t="shared" si="2"/>
        <v>47.206304126359079</v>
      </c>
      <c r="AB70" s="246">
        <f t="shared" si="3"/>
        <v>10000000</v>
      </c>
      <c r="AC70" s="245" t="e">
        <f t="shared" si="4"/>
        <v>#N/A</v>
      </c>
      <c r="AD70" s="247" t="e">
        <f t="shared" si="5"/>
        <v>#N/A</v>
      </c>
      <c r="AE70" s="245" t="e">
        <f t="shared" si="6"/>
        <v>#N/A</v>
      </c>
      <c r="AF70" s="247" t="e">
        <f t="shared" si="7"/>
        <v>#N/A</v>
      </c>
      <c r="AG70" s="245">
        <f t="shared" si="8"/>
        <v>0</v>
      </c>
      <c r="AH70" s="230" t="str">
        <f t="shared" si="9"/>
        <v>-</v>
      </c>
      <c r="AI70" s="231">
        <v>1</v>
      </c>
      <c r="AJ70" s="230">
        <f t="shared" si="39"/>
        <v>2344228815319927.5</v>
      </c>
      <c r="AL70" s="231">
        <v>900</v>
      </c>
      <c r="AM70" s="270">
        <f t="shared" si="10"/>
        <v>1420.2750952191477</v>
      </c>
      <c r="AN70" s="231">
        <v>500</v>
      </c>
      <c r="AO70" s="270">
        <f t="shared" si="11"/>
        <v>8283.0443553180685</v>
      </c>
      <c r="AP70" s="231">
        <v>350</v>
      </c>
      <c r="AQ70" s="270">
        <f t="shared" si="12"/>
        <v>24148.817362443351</v>
      </c>
      <c r="AR70" s="231">
        <v>300</v>
      </c>
      <c r="AS70" s="270">
        <f t="shared" si="13"/>
        <v>38347.427570916989</v>
      </c>
      <c r="AT70" s="231">
        <v>250</v>
      </c>
      <c r="AU70" s="270">
        <f t="shared" si="14"/>
        <v>66264.354842544548</v>
      </c>
      <c r="AV70" s="231">
        <v>200</v>
      </c>
      <c r="AW70" s="270">
        <f t="shared" si="15"/>
        <v>129422.56805184484</v>
      </c>
    </row>
    <row r="71" spans="1:49" ht="12.75" customHeight="1" x14ac:dyDescent="0.2">
      <c r="A71" s="204">
        <f>'Raw Data'!A92</f>
        <v>67</v>
      </c>
      <c r="B71" s="204" t="str">
        <f>'Raw Data'!B92</f>
        <v>verified</v>
      </c>
      <c r="C71" s="176" t="str">
        <f>'Raw Data'!C92 &amp;" "&amp;'Raw Data'!G92</f>
        <v>DNV'84 F In Air</v>
      </c>
      <c r="D71" s="206" t="str">
        <f>'Raw Data'!E92</f>
        <v>[2]</v>
      </c>
      <c r="E71" s="206">
        <f>'Raw Data'!F92</f>
        <v>2</v>
      </c>
      <c r="F71" s="17">
        <f>10^'Raw Data'!J92</f>
        <v>631538745374.38611</v>
      </c>
      <c r="G71" s="130">
        <f>'Raw Data'!K92</f>
        <v>3</v>
      </c>
      <c r="H71" s="162">
        <f>IF($E71&gt;1,'Raw Data'!L92,NA())</f>
        <v>10000000</v>
      </c>
      <c r="I71" s="137">
        <f>IF($E71&gt;1,'Raw Data'!M92,NA())</f>
        <v>39.810717055349755</v>
      </c>
      <c r="J71" s="17">
        <f>IF($E71&gt;1,10^'Raw Data'!N92,NA())</f>
        <v>1000000000000000</v>
      </c>
      <c r="K71" s="130">
        <f>IF($E71&gt;1,'Raw Data'!O92,NA())</f>
        <v>5</v>
      </c>
      <c r="L71" s="162" t="e">
        <f>IF($E71&gt;2,'Raw Data'!P92,NA())</f>
        <v>#N/A</v>
      </c>
      <c r="M71" s="137" t="e">
        <f>IF($E71&gt;2,'Raw Data'!Q92,NA())</f>
        <v>#N/A</v>
      </c>
      <c r="N71" s="17" t="e">
        <f>IF($E71&gt;2,10^'Raw Data'!R92,NA())</f>
        <v>#N/A</v>
      </c>
      <c r="O71" s="130" t="e">
        <f>IF($E71&gt;2,'Raw Data'!S92,NA())</f>
        <v>#N/A</v>
      </c>
      <c r="P71" s="162" t="e">
        <f>IF($E71&gt;3,'Raw Data'!T92,NA())</f>
        <v>#N/A</v>
      </c>
      <c r="Q71" s="137" t="e">
        <f>IF($E71&gt;3,'Raw Data'!U92,NA())</f>
        <v>#N/A</v>
      </c>
      <c r="R71" s="17" t="e">
        <f>IF($E71&gt;3,10^'Raw Data'!V92,NA())</f>
        <v>#N/A</v>
      </c>
      <c r="S71" s="130" t="e">
        <f>IF($E71&gt;3,'Raw Data'!W92,NA())</f>
        <v>#N/A</v>
      </c>
      <c r="T71" s="219" t="str">
        <f>'Raw Data'!X92</f>
        <v>-</v>
      </c>
      <c r="U71" s="218">
        <v>0</v>
      </c>
      <c r="V71" s="164">
        <f>'Raw Data'!Z92</f>
        <v>22</v>
      </c>
      <c r="W71" s="172">
        <f>'Raw Data'!AA92</f>
        <v>0.25</v>
      </c>
      <c r="X71" s="252"/>
      <c r="Y71" s="231">
        <v>1000</v>
      </c>
      <c r="Z71" s="230">
        <f t="shared" si="38"/>
        <v>631.53874537438605</v>
      </c>
      <c r="AA71" s="245">
        <f t="shared" si="2"/>
        <v>39.810717055349755</v>
      </c>
      <c r="AB71" s="246">
        <f t="shared" si="3"/>
        <v>10000000</v>
      </c>
      <c r="AC71" s="245" t="e">
        <f t="shared" si="4"/>
        <v>#N/A</v>
      </c>
      <c r="AD71" s="247" t="e">
        <f t="shared" si="5"/>
        <v>#N/A</v>
      </c>
      <c r="AE71" s="245" t="e">
        <f t="shared" si="6"/>
        <v>#N/A</v>
      </c>
      <c r="AF71" s="247" t="e">
        <f t="shared" si="7"/>
        <v>#N/A</v>
      </c>
      <c r="AG71" s="245">
        <f t="shared" si="8"/>
        <v>0</v>
      </c>
      <c r="AH71" s="230" t="str">
        <f t="shared" si="9"/>
        <v>-</v>
      </c>
      <c r="AI71" s="231">
        <v>1</v>
      </c>
      <c r="AJ71" s="230">
        <f t="shared" si="39"/>
        <v>1000000000000000</v>
      </c>
      <c r="AL71" s="231">
        <v>900</v>
      </c>
      <c r="AM71" s="270">
        <f t="shared" si="10"/>
        <v>866.30829269463118</v>
      </c>
      <c r="AN71" s="231">
        <v>500</v>
      </c>
      <c r="AO71" s="270">
        <f t="shared" si="11"/>
        <v>5052.3099629950884</v>
      </c>
      <c r="AP71" s="231">
        <v>350</v>
      </c>
      <c r="AQ71" s="270">
        <f t="shared" si="12"/>
        <v>14729.766655962358</v>
      </c>
      <c r="AR71" s="231">
        <v>300</v>
      </c>
      <c r="AS71" s="270">
        <f t="shared" si="13"/>
        <v>23390.323902755041</v>
      </c>
      <c r="AT71" s="231">
        <v>250</v>
      </c>
      <c r="AU71" s="270">
        <f t="shared" si="14"/>
        <v>40418.479703960707</v>
      </c>
      <c r="AV71" s="231">
        <v>200</v>
      </c>
      <c r="AW71" s="270">
        <f t="shared" si="15"/>
        <v>78942.34317179826</v>
      </c>
    </row>
    <row r="72" spans="1:49" ht="12.75" customHeight="1" x14ac:dyDescent="0.2">
      <c r="A72" s="204">
        <f>'Raw Data'!A93</f>
        <v>68</v>
      </c>
      <c r="B72" s="204" t="str">
        <f>'Raw Data'!B93</f>
        <v>verified</v>
      </c>
      <c r="C72" s="176" t="str">
        <f>'Raw Data'!C93 &amp;" "&amp;'Raw Data'!G93</f>
        <v>DNV'84 F2 In Air</v>
      </c>
      <c r="D72" s="206" t="str">
        <f>'Raw Data'!E93</f>
        <v>[2]</v>
      </c>
      <c r="E72" s="206">
        <f>'Raw Data'!F93</f>
        <v>2</v>
      </c>
      <c r="F72" s="17">
        <f>10^'Raw Data'!J93</f>
        <v>430724920981.97571</v>
      </c>
      <c r="G72" s="130">
        <f>'Raw Data'!K93</f>
        <v>3</v>
      </c>
      <c r="H72" s="162">
        <f>IF($E72&gt;1,'Raw Data'!L93,NA())</f>
        <v>10000000</v>
      </c>
      <c r="I72" s="137">
        <f>IF($E72&gt;1,'Raw Data'!M93,NA())</f>
        <v>34.994516702835746</v>
      </c>
      <c r="J72" s="17">
        <f>IF($E72&gt;1,10^'Raw Data'!N93,NA())</f>
        <v>524807460249773.37</v>
      </c>
      <c r="K72" s="130">
        <f>IF($E72&gt;1,'Raw Data'!O93,NA())</f>
        <v>5</v>
      </c>
      <c r="L72" s="162" t="e">
        <f>IF($E72&gt;2,'Raw Data'!P93,NA())</f>
        <v>#N/A</v>
      </c>
      <c r="M72" s="137" t="e">
        <f>IF($E72&gt;2,'Raw Data'!Q93,NA())</f>
        <v>#N/A</v>
      </c>
      <c r="N72" s="17" t="e">
        <f>IF($E72&gt;2,10^'Raw Data'!R93,NA())</f>
        <v>#N/A</v>
      </c>
      <c r="O72" s="130" t="e">
        <f>IF($E72&gt;2,'Raw Data'!S93,NA())</f>
        <v>#N/A</v>
      </c>
      <c r="P72" s="162" t="e">
        <f>IF($E72&gt;3,'Raw Data'!T93,NA())</f>
        <v>#N/A</v>
      </c>
      <c r="Q72" s="137" t="e">
        <f>IF($E72&gt;3,'Raw Data'!U93,NA())</f>
        <v>#N/A</v>
      </c>
      <c r="R72" s="17" t="e">
        <f>IF($E72&gt;3,10^'Raw Data'!V93,NA())</f>
        <v>#N/A</v>
      </c>
      <c r="S72" s="130" t="e">
        <f>IF($E72&gt;3,'Raw Data'!W93,NA())</f>
        <v>#N/A</v>
      </c>
      <c r="T72" s="219" t="str">
        <f>'Raw Data'!X93</f>
        <v>-</v>
      </c>
      <c r="U72" s="218">
        <v>0</v>
      </c>
      <c r="V72" s="164">
        <f>'Raw Data'!Z93</f>
        <v>22</v>
      </c>
      <c r="W72" s="172">
        <f>'Raw Data'!AA93</f>
        <v>0.25</v>
      </c>
      <c r="X72" s="252"/>
      <c r="Y72" s="231">
        <v>1000</v>
      </c>
      <c r="Z72" s="230">
        <f t="shared" si="38"/>
        <v>430.72492098197569</v>
      </c>
      <c r="AA72" s="245">
        <f t="shared" si="2"/>
        <v>34.994516702835746</v>
      </c>
      <c r="AB72" s="246">
        <f t="shared" si="3"/>
        <v>10000000</v>
      </c>
      <c r="AC72" s="245" t="e">
        <f t="shared" si="4"/>
        <v>#N/A</v>
      </c>
      <c r="AD72" s="247" t="e">
        <f t="shared" si="5"/>
        <v>#N/A</v>
      </c>
      <c r="AE72" s="245" t="e">
        <f t="shared" si="6"/>
        <v>#N/A</v>
      </c>
      <c r="AF72" s="247" t="e">
        <f t="shared" si="7"/>
        <v>#N/A</v>
      </c>
      <c r="AG72" s="245">
        <f t="shared" si="8"/>
        <v>0</v>
      </c>
      <c r="AH72" s="230" t="str">
        <f t="shared" si="9"/>
        <v>-</v>
      </c>
      <c r="AI72" s="231">
        <v>1</v>
      </c>
      <c r="AJ72" s="230">
        <f t="shared" si="39"/>
        <v>524807460249773.37</v>
      </c>
      <c r="AL72" s="231">
        <v>900</v>
      </c>
      <c r="AM72" s="270">
        <f t="shared" si="10"/>
        <v>590.84351300682533</v>
      </c>
      <c r="AN72" s="231">
        <v>500</v>
      </c>
      <c r="AO72" s="270">
        <f t="shared" si="11"/>
        <v>3445.7993678558055</v>
      </c>
      <c r="AP72" s="231">
        <v>350</v>
      </c>
      <c r="AQ72" s="270">
        <f t="shared" si="12"/>
        <v>10046.062296955703</v>
      </c>
      <c r="AR72" s="231">
        <v>300</v>
      </c>
      <c r="AS72" s="270">
        <f t="shared" si="13"/>
        <v>15952.774851184286</v>
      </c>
      <c r="AT72" s="231">
        <v>250</v>
      </c>
      <c r="AU72" s="270">
        <f t="shared" si="14"/>
        <v>27566.394942846444</v>
      </c>
      <c r="AV72" s="231">
        <v>200</v>
      </c>
      <c r="AW72" s="270">
        <f t="shared" si="15"/>
        <v>53840.61512274696</v>
      </c>
    </row>
    <row r="73" spans="1:49" ht="12.75" customHeight="1" x14ac:dyDescent="0.2">
      <c r="A73" s="204">
        <f>'Raw Data'!A94</f>
        <v>69</v>
      </c>
      <c r="B73" s="204" t="str">
        <f>'Raw Data'!B94</f>
        <v>verified</v>
      </c>
      <c r="C73" s="176" t="str">
        <f>'Raw Data'!C94 &amp;" "&amp;'Raw Data'!G94</f>
        <v>DNV'84 G In Air</v>
      </c>
      <c r="D73" s="206" t="str">
        <f>'Raw Data'!E94</f>
        <v>[2]</v>
      </c>
      <c r="E73" s="206">
        <f>'Raw Data'!F94</f>
        <v>2</v>
      </c>
      <c r="F73" s="17">
        <f>10^'Raw Data'!J94</f>
        <v>247685167579.35513</v>
      </c>
      <c r="G73" s="130">
        <f>'Raw Data'!K94</f>
        <v>3</v>
      </c>
      <c r="H73" s="162">
        <f>IF($E73&gt;1,'Raw Data'!L94,NA())</f>
        <v>10000000</v>
      </c>
      <c r="I73" s="137">
        <f>IF($E73&gt;1,'Raw Data'!M94,NA())</f>
        <v>29.107171180666089</v>
      </c>
      <c r="J73" s="17">
        <f>IF($E73&gt;1,10^'Raw Data'!N94,NA())</f>
        <v>208929613085405.06</v>
      </c>
      <c r="K73" s="130">
        <f>IF($E73&gt;1,'Raw Data'!O94,NA())</f>
        <v>5</v>
      </c>
      <c r="L73" s="162" t="e">
        <f>IF($E73&gt;2,'Raw Data'!P94,NA())</f>
        <v>#N/A</v>
      </c>
      <c r="M73" s="137" t="e">
        <f>IF($E73&gt;2,'Raw Data'!Q94,NA())</f>
        <v>#N/A</v>
      </c>
      <c r="N73" s="17" t="e">
        <f>IF($E73&gt;2,10^'Raw Data'!R94,NA())</f>
        <v>#N/A</v>
      </c>
      <c r="O73" s="130" t="e">
        <f>IF($E73&gt;2,'Raw Data'!S94,NA())</f>
        <v>#N/A</v>
      </c>
      <c r="P73" s="162" t="e">
        <f>IF($E73&gt;3,'Raw Data'!T94,NA())</f>
        <v>#N/A</v>
      </c>
      <c r="Q73" s="137" t="e">
        <f>IF($E73&gt;3,'Raw Data'!U94,NA())</f>
        <v>#N/A</v>
      </c>
      <c r="R73" s="17" t="e">
        <f>IF($E73&gt;3,10^'Raw Data'!V94,NA())</f>
        <v>#N/A</v>
      </c>
      <c r="S73" s="130" t="e">
        <f>IF($E73&gt;3,'Raw Data'!W94,NA())</f>
        <v>#N/A</v>
      </c>
      <c r="T73" s="219" t="str">
        <f>'Raw Data'!X94</f>
        <v>-</v>
      </c>
      <c r="U73" s="218">
        <v>0</v>
      </c>
      <c r="V73" s="164">
        <f>'Raw Data'!Z94</f>
        <v>22</v>
      </c>
      <c r="W73" s="172">
        <f>'Raw Data'!AA94</f>
        <v>0.25</v>
      </c>
      <c r="X73" s="252"/>
      <c r="Y73" s="231">
        <v>1000</v>
      </c>
      <c r="Z73" s="230">
        <f t="shared" si="38"/>
        <v>247.68516757935512</v>
      </c>
      <c r="AA73" s="245">
        <f t="shared" si="2"/>
        <v>29.107171180666089</v>
      </c>
      <c r="AB73" s="246">
        <f t="shared" si="3"/>
        <v>10000000</v>
      </c>
      <c r="AC73" s="245" t="e">
        <f t="shared" si="4"/>
        <v>#N/A</v>
      </c>
      <c r="AD73" s="247" t="e">
        <f t="shared" si="5"/>
        <v>#N/A</v>
      </c>
      <c r="AE73" s="245" t="e">
        <f t="shared" si="6"/>
        <v>#N/A</v>
      </c>
      <c r="AF73" s="247" t="e">
        <f t="shared" si="7"/>
        <v>#N/A</v>
      </c>
      <c r="AG73" s="245">
        <f t="shared" si="8"/>
        <v>0</v>
      </c>
      <c r="AH73" s="230" t="str">
        <f t="shared" si="9"/>
        <v>-</v>
      </c>
      <c r="AI73" s="231">
        <v>1</v>
      </c>
      <c r="AJ73" s="230">
        <f t="shared" si="39"/>
        <v>208929613085405.06</v>
      </c>
      <c r="AL73" s="231">
        <v>900</v>
      </c>
      <c r="AM73" s="270">
        <f t="shared" si="10"/>
        <v>339.76017500597413</v>
      </c>
      <c r="AN73" s="231">
        <v>500</v>
      </c>
      <c r="AO73" s="270">
        <f t="shared" si="11"/>
        <v>1981.481340634841</v>
      </c>
      <c r="AP73" s="231">
        <v>350</v>
      </c>
      <c r="AQ73" s="270">
        <f t="shared" si="12"/>
        <v>5776.9135295476417</v>
      </c>
      <c r="AR73" s="231">
        <v>300</v>
      </c>
      <c r="AS73" s="270">
        <f t="shared" si="13"/>
        <v>9173.5247251613018</v>
      </c>
      <c r="AT73" s="231">
        <v>250</v>
      </c>
      <c r="AU73" s="270">
        <f t="shared" si="14"/>
        <v>15851.850725078728</v>
      </c>
      <c r="AV73" s="231">
        <v>200</v>
      </c>
      <c r="AW73" s="270">
        <f t="shared" si="15"/>
        <v>30960.645947419391</v>
      </c>
    </row>
    <row r="74" spans="1:49" ht="12.75" customHeight="1" x14ac:dyDescent="0.2">
      <c r="A74" s="204">
        <f>'Raw Data'!A95</f>
        <v>70</v>
      </c>
      <c r="B74" s="204" t="str">
        <f>'Raw Data'!B95</f>
        <v>verified</v>
      </c>
      <c r="C74" s="176" t="str">
        <f>'Raw Data'!C95 &amp;" "&amp;'Raw Data'!G95</f>
        <v>DNV'84 W In Air</v>
      </c>
      <c r="D74" s="206" t="str">
        <f>'Raw Data'!E95</f>
        <v>[2]</v>
      </c>
      <c r="E74" s="206">
        <f>'Raw Data'!F95</f>
        <v>2</v>
      </c>
      <c r="F74" s="17">
        <f>10^'Raw Data'!J95</f>
        <v>157398286446.62268</v>
      </c>
      <c r="G74" s="130">
        <f>'Raw Data'!K95</f>
        <v>3</v>
      </c>
      <c r="H74" s="162">
        <f>IF($E74&gt;1,'Raw Data'!L95,NA())</f>
        <v>10000000</v>
      </c>
      <c r="I74" s="137">
        <f>IF($E74&gt;1,'Raw Data'!M95,NA())</f>
        <v>25.118864315095809</v>
      </c>
      <c r="J74" s="17">
        <f>IF($E74&gt;1,10^'Raw Data'!N95,NA())</f>
        <v>100000000000000</v>
      </c>
      <c r="K74" s="130">
        <f>IF($E74&gt;1,'Raw Data'!O95,NA())</f>
        <v>5</v>
      </c>
      <c r="L74" s="162" t="e">
        <f>IF($E74&gt;2,'Raw Data'!P95,NA())</f>
        <v>#N/A</v>
      </c>
      <c r="M74" s="137" t="e">
        <f>IF($E74&gt;2,'Raw Data'!Q95,NA())</f>
        <v>#N/A</v>
      </c>
      <c r="N74" s="17" t="e">
        <f>IF($E74&gt;2,10^'Raw Data'!R95,NA())</f>
        <v>#N/A</v>
      </c>
      <c r="O74" s="130" t="e">
        <f>IF($E74&gt;2,'Raw Data'!S95,NA())</f>
        <v>#N/A</v>
      </c>
      <c r="P74" s="162" t="e">
        <f>IF($E74&gt;3,'Raw Data'!T95,NA())</f>
        <v>#N/A</v>
      </c>
      <c r="Q74" s="137" t="e">
        <f>IF($E74&gt;3,'Raw Data'!U95,NA())</f>
        <v>#N/A</v>
      </c>
      <c r="R74" s="17" t="e">
        <f>IF($E74&gt;3,10^'Raw Data'!V95,NA())</f>
        <v>#N/A</v>
      </c>
      <c r="S74" s="130" t="e">
        <f>IF($E74&gt;3,'Raw Data'!W95,NA())</f>
        <v>#N/A</v>
      </c>
      <c r="T74" s="219" t="str">
        <f>'Raw Data'!X95</f>
        <v>-</v>
      </c>
      <c r="U74" s="218">
        <v>0</v>
      </c>
      <c r="V74" s="164">
        <f>'Raw Data'!Z95</f>
        <v>22</v>
      </c>
      <c r="W74" s="172">
        <f>'Raw Data'!AA95</f>
        <v>0.25</v>
      </c>
      <c r="X74" s="252"/>
      <c r="Y74" s="231">
        <v>1000</v>
      </c>
      <c r="Z74" s="230">
        <f t="shared" si="38"/>
        <v>157.39828644662268</v>
      </c>
      <c r="AA74" s="245">
        <f t="shared" si="2"/>
        <v>25.118864315095809</v>
      </c>
      <c r="AB74" s="246">
        <f t="shared" si="3"/>
        <v>10000000</v>
      </c>
      <c r="AC74" s="245" t="e">
        <f t="shared" si="4"/>
        <v>#N/A</v>
      </c>
      <c r="AD74" s="247" t="e">
        <f t="shared" si="5"/>
        <v>#N/A</v>
      </c>
      <c r="AE74" s="245" t="e">
        <f t="shared" si="6"/>
        <v>#N/A</v>
      </c>
      <c r="AF74" s="247" t="e">
        <f t="shared" si="7"/>
        <v>#N/A</v>
      </c>
      <c r="AG74" s="245">
        <f t="shared" si="8"/>
        <v>0</v>
      </c>
      <c r="AH74" s="230" t="str">
        <f t="shared" si="9"/>
        <v>-</v>
      </c>
      <c r="AI74" s="231">
        <v>1</v>
      </c>
      <c r="AJ74" s="230">
        <f t="shared" si="39"/>
        <v>100000000000000</v>
      </c>
      <c r="AL74" s="231">
        <v>900</v>
      </c>
      <c r="AM74" s="270">
        <f t="shared" si="10"/>
        <v>215.90985795147145</v>
      </c>
      <c r="AN74" s="231">
        <v>500</v>
      </c>
      <c r="AO74" s="270">
        <f t="shared" si="11"/>
        <v>1259.1862915729814</v>
      </c>
      <c r="AP74" s="231">
        <v>350</v>
      </c>
      <c r="AQ74" s="270">
        <f t="shared" si="12"/>
        <v>3671.0970599795378</v>
      </c>
      <c r="AR74" s="231">
        <v>300</v>
      </c>
      <c r="AS74" s="270">
        <f t="shared" si="13"/>
        <v>5829.5661646897288</v>
      </c>
      <c r="AT74" s="231">
        <v>250</v>
      </c>
      <c r="AU74" s="270">
        <f t="shared" si="14"/>
        <v>10073.490332583851</v>
      </c>
      <c r="AV74" s="231">
        <v>200</v>
      </c>
      <c r="AW74" s="270">
        <f t="shared" si="15"/>
        <v>19674.785805827836</v>
      </c>
    </row>
    <row r="75" spans="1:49" ht="12.75" customHeight="1" x14ac:dyDescent="0.2">
      <c r="A75" s="204">
        <f>'Raw Data'!A96</f>
        <v>71</v>
      </c>
      <c r="B75" s="204" t="str">
        <f>'Raw Data'!B96</f>
        <v>verified</v>
      </c>
      <c r="C75" s="176" t="str">
        <f>'Raw Data'!C96 &amp;" "&amp;'Raw Data'!G96</f>
        <v>DNV'84 T In Air</v>
      </c>
      <c r="D75" s="206" t="str">
        <f>'Raw Data'!E96</f>
        <v>[2]</v>
      </c>
      <c r="E75" s="206">
        <f>'Raw Data'!F96</f>
        <v>2</v>
      </c>
      <c r="F75" s="17">
        <f>10^'Raw Data'!J96</f>
        <v>1458142606147.4709</v>
      </c>
      <c r="G75" s="130">
        <f>'Raw Data'!K96</f>
        <v>3</v>
      </c>
      <c r="H75" s="162">
        <f>IF($E75&gt;1,'Raw Data'!L96,NA())</f>
        <v>10000000</v>
      </c>
      <c r="I75" s="137">
        <f>IF($E75&gt;1,'Raw Data'!M96,NA())</f>
        <v>52.966344389165791</v>
      </c>
      <c r="J75" s="17">
        <f>IF($E75&gt;1,10^'Raw Data'!N96,NA())</f>
        <v>4168693834703354</v>
      </c>
      <c r="K75" s="130">
        <f>IF($E75&gt;1,'Raw Data'!O96,NA())</f>
        <v>5</v>
      </c>
      <c r="L75" s="162" t="e">
        <f>IF($E75&gt;2,'Raw Data'!P96,NA())</f>
        <v>#N/A</v>
      </c>
      <c r="M75" s="137" t="e">
        <f>IF($E75&gt;2,'Raw Data'!Q96,NA())</f>
        <v>#N/A</v>
      </c>
      <c r="N75" s="17" t="e">
        <f>IF($E75&gt;2,10^'Raw Data'!R96,NA())</f>
        <v>#N/A</v>
      </c>
      <c r="O75" s="130" t="e">
        <f>IF($E75&gt;2,'Raw Data'!S96,NA())</f>
        <v>#N/A</v>
      </c>
      <c r="P75" s="162" t="e">
        <f>IF($E75&gt;3,'Raw Data'!T96,NA())</f>
        <v>#N/A</v>
      </c>
      <c r="Q75" s="137" t="e">
        <f>IF($E75&gt;3,'Raw Data'!U96,NA())</f>
        <v>#N/A</v>
      </c>
      <c r="R75" s="17" t="e">
        <f>IF($E75&gt;3,10^'Raw Data'!V96,NA())</f>
        <v>#N/A</v>
      </c>
      <c r="S75" s="130" t="e">
        <f>IF($E75&gt;3,'Raw Data'!W96,NA())</f>
        <v>#N/A</v>
      </c>
      <c r="T75" s="219" t="str">
        <f>'Raw Data'!X96</f>
        <v>-</v>
      </c>
      <c r="U75" s="218">
        <v>0</v>
      </c>
      <c r="V75" s="164">
        <f>'Raw Data'!Z96</f>
        <v>22</v>
      </c>
      <c r="W75" s="172">
        <f>'Raw Data'!AA96</f>
        <v>0.25</v>
      </c>
      <c r="X75" s="252"/>
      <c r="Y75" s="231">
        <v>1000</v>
      </c>
      <c r="Z75" s="230">
        <f t="shared" si="38"/>
        <v>1458.142606147471</v>
      </c>
      <c r="AA75" s="245">
        <f t="shared" si="2"/>
        <v>52.966344389165791</v>
      </c>
      <c r="AB75" s="246">
        <f t="shared" si="3"/>
        <v>10000000</v>
      </c>
      <c r="AC75" s="245" t="e">
        <f t="shared" si="4"/>
        <v>#N/A</v>
      </c>
      <c r="AD75" s="247" t="e">
        <f t="shared" si="5"/>
        <v>#N/A</v>
      </c>
      <c r="AE75" s="245" t="e">
        <f t="shared" si="6"/>
        <v>#N/A</v>
      </c>
      <c r="AF75" s="247" t="e">
        <f t="shared" si="7"/>
        <v>#N/A</v>
      </c>
      <c r="AG75" s="245">
        <f t="shared" si="8"/>
        <v>0</v>
      </c>
      <c r="AH75" s="230" t="str">
        <f t="shared" si="9"/>
        <v>-</v>
      </c>
      <c r="AI75" s="231">
        <v>1</v>
      </c>
      <c r="AJ75" s="230">
        <f t="shared" si="39"/>
        <v>4168693834703354</v>
      </c>
      <c r="AL75" s="231">
        <v>900</v>
      </c>
      <c r="AM75" s="270">
        <f t="shared" si="10"/>
        <v>2000.1956188579848</v>
      </c>
      <c r="AN75" s="231">
        <v>500</v>
      </c>
      <c r="AO75" s="270">
        <f t="shared" si="11"/>
        <v>11665.140849179768</v>
      </c>
      <c r="AP75" s="231">
        <v>350</v>
      </c>
      <c r="AQ75" s="270">
        <f t="shared" si="12"/>
        <v>34009.1569946932</v>
      </c>
      <c r="AR75" s="231">
        <v>300</v>
      </c>
      <c r="AS75" s="270">
        <f t="shared" si="13"/>
        <v>54005.281709165589</v>
      </c>
      <c r="AT75" s="231">
        <v>250</v>
      </c>
      <c r="AU75" s="270">
        <f t="shared" si="14"/>
        <v>93321.126793438147</v>
      </c>
      <c r="AV75" s="231">
        <v>200</v>
      </c>
      <c r="AW75" s="270">
        <f t="shared" si="15"/>
        <v>182267.82576843386</v>
      </c>
    </row>
    <row r="76" spans="1:49" x14ac:dyDescent="0.2">
      <c r="A76" s="204">
        <f>'Raw Data'!A97</f>
        <v>72</v>
      </c>
      <c r="B76" s="204" t="str">
        <f>'Raw Data'!B97</f>
        <v>verified</v>
      </c>
      <c r="C76" s="176" t="str">
        <f>'Raw Data'!C97 &amp;" "&amp;'Raw Data'!G97</f>
        <v>DNV'84 B Seawater CP</v>
      </c>
      <c r="D76" s="206" t="str">
        <f>'Raw Data'!E97</f>
        <v>[2]</v>
      </c>
      <c r="E76" s="206">
        <f>'Raw Data'!F97</f>
        <v>1</v>
      </c>
      <c r="F76" s="17">
        <f>10^'Raw Data'!J97</f>
        <v>1012744748814535.6</v>
      </c>
      <c r="G76" s="130">
        <f>'Raw Data'!K97</f>
        <v>4</v>
      </c>
      <c r="H76" s="162" t="e">
        <f>IF($E76&gt;1,'Raw Data'!L97,NA())</f>
        <v>#N/A</v>
      </c>
      <c r="I76" s="137" t="e">
        <f>IF($E76&gt;1,'Raw Data'!M97,NA())</f>
        <v>#N/A</v>
      </c>
      <c r="J76" s="17" t="e">
        <f>IF($E76&gt;1,10^'Raw Data'!N97,NA())</f>
        <v>#N/A</v>
      </c>
      <c r="K76" s="130" t="e">
        <f>IF($E76&gt;1,'Raw Data'!O97,NA())</f>
        <v>#N/A</v>
      </c>
      <c r="L76" s="162" t="e">
        <f>IF($E76&gt;2,'Raw Data'!P97,NA())</f>
        <v>#N/A</v>
      </c>
      <c r="M76" s="137" t="e">
        <f>IF($E76&gt;2,'Raw Data'!Q97,NA())</f>
        <v>#N/A</v>
      </c>
      <c r="N76" s="17" t="e">
        <f>IF($E76&gt;2,10^'Raw Data'!R97,NA())</f>
        <v>#N/A</v>
      </c>
      <c r="O76" s="130" t="e">
        <f>IF($E76&gt;2,'Raw Data'!S97,NA())</f>
        <v>#N/A</v>
      </c>
      <c r="P76" s="162" t="e">
        <f>IF($E76&gt;3,'Raw Data'!T97,NA())</f>
        <v>#N/A</v>
      </c>
      <c r="Q76" s="137" t="e">
        <f>IF($E76&gt;3,'Raw Data'!U97,NA())</f>
        <v>#N/A</v>
      </c>
      <c r="R76" s="17" t="e">
        <f>IF($E76&gt;3,10^'Raw Data'!V97,NA())</f>
        <v>#N/A</v>
      </c>
      <c r="S76" s="130" t="e">
        <f>IF($E76&gt;3,'Raw Data'!W97,NA())</f>
        <v>#N/A</v>
      </c>
      <c r="T76" s="219">
        <f>'Raw Data'!X97</f>
        <v>200000000</v>
      </c>
      <c r="U76" s="218">
        <f>'Raw Data'!Y97</f>
        <v>48</v>
      </c>
      <c r="V76" s="164">
        <f>'Raw Data'!Z97</f>
        <v>22</v>
      </c>
      <c r="W76" s="172">
        <f>'Raw Data'!AA97</f>
        <v>0</v>
      </c>
      <c r="X76" s="252"/>
      <c r="Y76" s="231">
        <v>1000</v>
      </c>
      <c r="Z76" s="230">
        <f t="shared" si="38"/>
        <v>1012.7447488145356</v>
      </c>
      <c r="AA76" s="245" t="e">
        <f t="shared" si="2"/>
        <v>#N/A</v>
      </c>
      <c r="AB76" s="246" t="e">
        <f t="shared" si="3"/>
        <v>#N/A</v>
      </c>
      <c r="AC76" s="245" t="e">
        <f t="shared" si="4"/>
        <v>#N/A</v>
      </c>
      <c r="AD76" s="247" t="e">
        <f t="shared" si="5"/>
        <v>#N/A</v>
      </c>
      <c r="AE76" s="245" t="e">
        <f t="shared" si="6"/>
        <v>#N/A</v>
      </c>
      <c r="AF76" s="247" t="e">
        <f t="shared" si="7"/>
        <v>#N/A</v>
      </c>
      <c r="AG76" s="245">
        <f t="shared" si="8"/>
        <v>48</v>
      </c>
      <c r="AH76" s="230">
        <f t="shared" si="9"/>
        <v>200000000</v>
      </c>
      <c r="AI76" s="231">
        <v>1</v>
      </c>
      <c r="AJ76" s="230">
        <f t="shared" si="39"/>
        <v>1012744748814535.6</v>
      </c>
      <c r="AL76" s="231">
        <v>900</v>
      </c>
      <c r="AM76" s="270">
        <f t="shared" si="10"/>
        <v>1543.5829123830752</v>
      </c>
      <c r="AN76" s="231">
        <v>500</v>
      </c>
      <c r="AO76" s="270">
        <f t="shared" si="11"/>
        <v>16203.915981032569</v>
      </c>
      <c r="AP76" s="231">
        <v>350</v>
      </c>
      <c r="AQ76" s="270">
        <f t="shared" si="12"/>
        <v>67488.196505758315</v>
      </c>
      <c r="AR76" s="231">
        <v>300</v>
      </c>
      <c r="AS76" s="270">
        <f t="shared" si="13"/>
        <v>125030.21590302909</v>
      </c>
      <c r="AT76" s="231">
        <v>250</v>
      </c>
      <c r="AU76" s="270">
        <f t="shared" si="14"/>
        <v>259262.65569652111</v>
      </c>
      <c r="AV76" s="231">
        <v>200</v>
      </c>
      <c r="AW76" s="270">
        <f t="shared" si="15"/>
        <v>632965.46800908481</v>
      </c>
    </row>
    <row r="77" spans="1:49" x14ac:dyDescent="0.2">
      <c r="A77" s="204">
        <f>'Raw Data'!A98</f>
        <v>73</v>
      </c>
      <c r="B77" s="204" t="str">
        <f>'Raw Data'!B98</f>
        <v>verified</v>
      </c>
      <c r="C77" s="176" t="str">
        <f>'Raw Data'!C98 &amp;" "&amp;'Raw Data'!G98</f>
        <v>DNV'84 C Seawater CP</v>
      </c>
      <c r="D77" s="206" t="str">
        <f>'Raw Data'!E98</f>
        <v>[2]</v>
      </c>
      <c r="E77" s="206">
        <f>'Raw Data'!F98</f>
        <v>1</v>
      </c>
      <c r="F77" s="17">
        <f>10^'Raw Data'!J98</f>
        <v>42266861426560.383</v>
      </c>
      <c r="G77" s="130">
        <f>'Raw Data'!K98</f>
        <v>3.5</v>
      </c>
      <c r="H77" s="162" t="e">
        <f>IF($E77&gt;1,'Raw Data'!L98,NA())</f>
        <v>#N/A</v>
      </c>
      <c r="I77" s="137" t="e">
        <f>IF($E77&gt;1,'Raw Data'!M98,NA())</f>
        <v>#N/A</v>
      </c>
      <c r="J77" s="17" t="e">
        <f>IF($E77&gt;1,10^'Raw Data'!N98,NA())</f>
        <v>#N/A</v>
      </c>
      <c r="K77" s="130" t="e">
        <f>IF($E77&gt;1,'Raw Data'!O98,NA())</f>
        <v>#N/A</v>
      </c>
      <c r="L77" s="162" t="e">
        <f>IF($E77&gt;2,'Raw Data'!P98,NA())</f>
        <v>#N/A</v>
      </c>
      <c r="M77" s="137" t="e">
        <f>IF($E77&gt;2,'Raw Data'!Q98,NA())</f>
        <v>#N/A</v>
      </c>
      <c r="N77" s="17" t="e">
        <f>IF($E77&gt;2,10^'Raw Data'!R98,NA())</f>
        <v>#N/A</v>
      </c>
      <c r="O77" s="130" t="e">
        <f>IF($E77&gt;2,'Raw Data'!S98,NA())</f>
        <v>#N/A</v>
      </c>
      <c r="P77" s="162" t="e">
        <f>IF($E77&gt;3,'Raw Data'!T98,NA())</f>
        <v>#N/A</v>
      </c>
      <c r="Q77" s="137" t="e">
        <f>IF($E77&gt;3,'Raw Data'!U98,NA())</f>
        <v>#N/A</v>
      </c>
      <c r="R77" s="17" t="e">
        <f>IF($E77&gt;3,10^'Raw Data'!V98,NA())</f>
        <v>#N/A</v>
      </c>
      <c r="S77" s="130" t="e">
        <f>IF($E77&gt;3,'Raw Data'!W98,NA())</f>
        <v>#N/A</v>
      </c>
      <c r="T77" s="219">
        <f>'Raw Data'!X98</f>
        <v>200000000</v>
      </c>
      <c r="U77" s="218">
        <f>'Raw Data'!Y98</f>
        <v>33</v>
      </c>
      <c r="V77" s="164">
        <f>'Raw Data'!Z98</f>
        <v>22</v>
      </c>
      <c r="W77" s="172">
        <f>'Raw Data'!AA98</f>
        <v>0.25</v>
      </c>
      <c r="X77" s="252"/>
      <c r="Y77" s="231">
        <v>1000</v>
      </c>
      <c r="Z77" s="230">
        <f t="shared" si="38"/>
        <v>1336.5955165464461</v>
      </c>
      <c r="AA77" s="245" t="e">
        <f t="shared" si="2"/>
        <v>#N/A</v>
      </c>
      <c r="AB77" s="246" t="e">
        <f t="shared" si="3"/>
        <v>#N/A</v>
      </c>
      <c r="AC77" s="245" t="e">
        <f t="shared" si="4"/>
        <v>#N/A</v>
      </c>
      <c r="AD77" s="247" t="e">
        <f t="shared" si="5"/>
        <v>#N/A</v>
      </c>
      <c r="AE77" s="245" t="e">
        <f t="shared" si="6"/>
        <v>#N/A</v>
      </c>
      <c r="AF77" s="247" t="e">
        <f t="shared" si="7"/>
        <v>#N/A</v>
      </c>
      <c r="AG77" s="245">
        <f t="shared" si="8"/>
        <v>33</v>
      </c>
      <c r="AH77" s="230">
        <f t="shared" si="9"/>
        <v>200000000</v>
      </c>
      <c r="AI77" s="231">
        <v>1</v>
      </c>
      <c r="AJ77" s="230">
        <f t="shared" si="39"/>
        <v>42266861426560.383</v>
      </c>
      <c r="AL77" s="231">
        <v>900</v>
      </c>
      <c r="AM77" s="270">
        <f t="shared" si="10"/>
        <v>1932.641126042995</v>
      </c>
      <c r="AN77" s="231">
        <v>500</v>
      </c>
      <c r="AO77" s="270">
        <f t="shared" si="11"/>
        <v>15121.852055256444</v>
      </c>
      <c r="AP77" s="231">
        <v>350</v>
      </c>
      <c r="AQ77" s="270">
        <f t="shared" si="12"/>
        <v>52694.082223220539</v>
      </c>
      <c r="AR77" s="231">
        <v>300</v>
      </c>
      <c r="AS77" s="270">
        <f t="shared" si="13"/>
        <v>90380.680823797258</v>
      </c>
      <c r="AT77" s="231">
        <v>250</v>
      </c>
      <c r="AU77" s="270">
        <f t="shared" si="14"/>
        <v>171084.2261179449</v>
      </c>
      <c r="AV77" s="231">
        <v>200</v>
      </c>
      <c r="AW77" s="270">
        <f t="shared" si="15"/>
        <v>373589.80417741195</v>
      </c>
    </row>
    <row r="78" spans="1:49" x14ac:dyDescent="0.2">
      <c r="A78" s="204">
        <f>'Raw Data'!A99</f>
        <v>74</v>
      </c>
      <c r="B78" s="204" t="str">
        <f>'Raw Data'!B99</f>
        <v>verified</v>
      </c>
      <c r="C78" s="176" t="str">
        <f>'Raw Data'!C99 &amp;" "&amp;'Raw Data'!G99</f>
        <v>DNV'84 D Seawater CP</v>
      </c>
      <c r="D78" s="206" t="str">
        <f>'Raw Data'!E99</f>
        <v>[2]</v>
      </c>
      <c r="E78" s="206">
        <f>'Raw Data'!F99</f>
        <v>1</v>
      </c>
      <c r="F78" s="17">
        <f>10^'Raw Data'!J99</f>
        <v>1519497535406.8953</v>
      </c>
      <c r="G78" s="130">
        <f>'Raw Data'!K99</f>
        <v>3</v>
      </c>
      <c r="H78" s="162" t="e">
        <f>IF($E78&gt;1,'Raw Data'!L99,NA())</f>
        <v>#N/A</v>
      </c>
      <c r="I78" s="137" t="e">
        <f>IF($E78&gt;1,'Raw Data'!M99,NA())</f>
        <v>#N/A</v>
      </c>
      <c r="J78" s="17" t="e">
        <f>IF($E78&gt;1,10^'Raw Data'!N99,NA())</f>
        <v>#N/A</v>
      </c>
      <c r="K78" s="130" t="e">
        <f>IF($E78&gt;1,'Raw Data'!O99,NA())</f>
        <v>#N/A</v>
      </c>
      <c r="L78" s="162" t="e">
        <f>IF($E78&gt;2,'Raw Data'!P99,NA())</f>
        <v>#N/A</v>
      </c>
      <c r="M78" s="137" t="e">
        <f>IF($E78&gt;2,'Raw Data'!Q99,NA())</f>
        <v>#N/A</v>
      </c>
      <c r="N78" s="17" t="e">
        <f>IF($E78&gt;2,10^'Raw Data'!R99,NA())</f>
        <v>#N/A</v>
      </c>
      <c r="O78" s="130" t="e">
        <f>IF($E78&gt;2,'Raw Data'!S99,NA())</f>
        <v>#N/A</v>
      </c>
      <c r="P78" s="162" t="e">
        <f>IF($E78&gt;3,'Raw Data'!T99,NA())</f>
        <v>#N/A</v>
      </c>
      <c r="Q78" s="137" t="e">
        <f>IF($E78&gt;3,'Raw Data'!U99,NA())</f>
        <v>#N/A</v>
      </c>
      <c r="R78" s="17" t="e">
        <f>IF($E78&gt;3,10^'Raw Data'!V99,NA())</f>
        <v>#N/A</v>
      </c>
      <c r="S78" s="130" t="e">
        <f>IF($E78&gt;3,'Raw Data'!W99,NA())</f>
        <v>#N/A</v>
      </c>
      <c r="T78" s="219">
        <f>'Raw Data'!X99</f>
        <v>200000000</v>
      </c>
      <c r="U78" s="218">
        <f>'Raw Data'!Y99</f>
        <v>20</v>
      </c>
      <c r="V78" s="164">
        <f>'Raw Data'!Z99</f>
        <v>22</v>
      </c>
      <c r="W78" s="172">
        <f>'Raw Data'!AA99</f>
        <v>0.25</v>
      </c>
      <c r="X78" s="252"/>
      <c r="Y78" s="231">
        <v>1000</v>
      </c>
      <c r="Z78" s="230">
        <f t="shared" si="38"/>
        <v>1519.4975354068952</v>
      </c>
      <c r="AA78" s="245" t="e">
        <f t="shared" si="2"/>
        <v>#N/A</v>
      </c>
      <c r="AB78" s="246" t="e">
        <f t="shared" si="3"/>
        <v>#N/A</v>
      </c>
      <c r="AC78" s="245" t="e">
        <f t="shared" si="4"/>
        <v>#N/A</v>
      </c>
      <c r="AD78" s="247" t="e">
        <f t="shared" si="5"/>
        <v>#N/A</v>
      </c>
      <c r="AE78" s="245" t="e">
        <f t="shared" si="6"/>
        <v>#N/A</v>
      </c>
      <c r="AF78" s="247" t="e">
        <f t="shared" si="7"/>
        <v>#N/A</v>
      </c>
      <c r="AG78" s="245">
        <f t="shared" si="8"/>
        <v>20</v>
      </c>
      <c r="AH78" s="230">
        <f t="shared" si="9"/>
        <v>200000000</v>
      </c>
      <c r="AI78" s="231">
        <v>1</v>
      </c>
      <c r="AJ78" s="230">
        <f t="shared" si="39"/>
        <v>1519497535406.8953</v>
      </c>
      <c r="AL78" s="231">
        <v>900</v>
      </c>
      <c r="AM78" s="270">
        <f t="shared" si="10"/>
        <v>2084.3587591315436</v>
      </c>
      <c r="AN78" s="231">
        <v>500</v>
      </c>
      <c r="AO78" s="270">
        <f t="shared" si="11"/>
        <v>12155.980283255161</v>
      </c>
      <c r="AP78" s="231">
        <v>350</v>
      </c>
      <c r="AQ78" s="270">
        <f t="shared" si="12"/>
        <v>35440.175752930503</v>
      </c>
      <c r="AR78" s="231">
        <v>300</v>
      </c>
      <c r="AS78" s="270">
        <f t="shared" si="13"/>
        <v>56277.68649655168</v>
      </c>
      <c r="AT78" s="231">
        <v>250</v>
      </c>
      <c r="AU78" s="270">
        <f t="shared" si="14"/>
        <v>97247.842266041291</v>
      </c>
      <c r="AV78" s="231">
        <v>200</v>
      </c>
      <c r="AW78" s="270">
        <f t="shared" si="15"/>
        <v>189937.1919258619</v>
      </c>
    </row>
    <row r="79" spans="1:49" x14ac:dyDescent="0.2">
      <c r="A79" s="204">
        <f>'Raw Data'!A100</f>
        <v>75</v>
      </c>
      <c r="B79" s="204" t="str">
        <f>'Raw Data'!B100</f>
        <v>verified</v>
      </c>
      <c r="C79" s="176" t="str">
        <f>'Raw Data'!C100 &amp;" "&amp;'Raw Data'!G100</f>
        <v>DNV'84 E Seawater CP</v>
      </c>
      <c r="D79" s="206" t="str">
        <f>'Raw Data'!E100</f>
        <v>[2]</v>
      </c>
      <c r="E79" s="206">
        <f>'Raw Data'!F100</f>
        <v>1</v>
      </c>
      <c r="F79" s="17">
        <f>10^'Raw Data'!J100</f>
        <v>1035380544414.7587</v>
      </c>
      <c r="G79" s="130">
        <f>'Raw Data'!K100</f>
        <v>3</v>
      </c>
      <c r="H79" s="162" t="e">
        <f>IF($E79&gt;1,'Raw Data'!L100,NA())</f>
        <v>#N/A</v>
      </c>
      <c r="I79" s="137" t="e">
        <f>IF($E79&gt;1,'Raw Data'!M100,NA())</f>
        <v>#N/A</v>
      </c>
      <c r="J79" s="17" t="e">
        <f>IF($E79&gt;1,10^'Raw Data'!N100,NA())</f>
        <v>#N/A</v>
      </c>
      <c r="K79" s="130" t="e">
        <f>IF($E79&gt;1,'Raw Data'!O100,NA())</f>
        <v>#N/A</v>
      </c>
      <c r="L79" s="162" t="e">
        <f>IF($E79&gt;2,'Raw Data'!P100,NA())</f>
        <v>#N/A</v>
      </c>
      <c r="M79" s="137" t="e">
        <f>IF($E79&gt;2,'Raw Data'!Q100,NA())</f>
        <v>#N/A</v>
      </c>
      <c r="N79" s="17" t="e">
        <f>IF($E79&gt;2,10^'Raw Data'!R100,NA())</f>
        <v>#N/A</v>
      </c>
      <c r="O79" s="130" t="e">
        <f>IF($E79&gt;2,'Raw Data'!S100,NA())</f>
        <v>#N/A</v>
      </c>
      <c r="P79" s="162" t="e">
        <f>IF($E79&gt;3,'Raw Data'!T100,NA())</f>
        <v>#N/A</v>
      </c>
      <c r="Q79" s="137" t="e">
        <f>IF($E79&gt;3,'Raw Data'!U100,NA())</f>
        <v>#N/A</v>
      </c>
      <c r="R79" s="17" t="e">
        <f>IF($E79&gt;3,10^'Raw Data'!V100,NA())</f>
        <v>#N/A</v>
      </c>
      <c r="S79" s="130" t="e">
        <f>IF($E79&gt;3,'Raw Data'!W100,NA())</f>
        <v>#N/A</v>
      </c>
      <c r="T79" s="219">
        <f>'Raw Data'!X100</f>
        <v>200000000</v>
      </c>
      <c r="U79" s="218">
        <f>'Raw Data'!Y100</f>
        <v>18</v>
      </c>
      <c r="V79" s="164">
        <f>'Raw Data'!Z100</f>
        <v>22</v>
      </c>
      <c r="W79" s="172">
        <f>'Raw Data'!AA100</f>
        <v>0.25</v>
      </c>
      <c r="X79" s="252"/>
      <c r="Y79" s="231">
        <v>1000</v>
      </c>
      <c r="Z79" s="230">
        <f t="shared" si="38"/>
        <v>1035.3805444147586</v>
      </c>
      <c r="AA79" s="245" t="e">
        <f t="shared" si="2"/>
        <v>#N/A</v>
      </c>
      <c r="AB79" s="246" t="e">
        <f t="shared" si="3"/>
        <v>#N/A</v>
      </c>
      <c r="AC79" s="245" t="e">
        <f t="shared" si="4"/>
        <v>#N/A</v>
      </c>
      <c r="AD79" s="247" t="e">
        <f t="shared" si="5"/>
        <v>#N/A</v>
      </c>
      <c r="AE79" s="245" t="e">
        <f t="shared" si="6"/>
        <v>#N/A</v>
      </c>
      <c r="AF79" s="247" t="e">
        <f t="shared" si="7"/>
        <v>#N/A</v>
      </c>
      <c r="AG79" s="245">
        <f t="shared" si="8"/>
        <v>18</v>
      </c>
      <c r="AH79" s="230">
        <f t="shared" si="9"/>
        <v>200000000</v>
      </c>
      <c r="AI79" s="231">
        <v>1</v>
      </c>
      <c r="AJ79" s="230">
        <f t="shared" si="39"/>
        <v>1035380544414.7587</v>
      </c>
      <c r="AL79" s="231">
        <v>900</v>
      </c>
      <c r="AM79" s="270">
        <f t="shared" si="10"/>
        <v>1420.2750952191477</v>
      </c>
      <c r="AN79" s="231">
        <v>500</v>
      </c>
      <c r="AO79" s="270">
        <f t="shared" si="11"/>
        <v>8283.0443553180685</v>
      </c>
      <c r="AP79" s="231">
        <v>350</v>
      </c>
      <c r="AQ79" s="270">
        <f t="shared" si="12"/>
        <v>24148.817362443351</v>
      </c>
      <c r="AR79" s="231">
        <v>300</v>
      </c>
      <c r="AS79" s="270">
        <f t="shared" si="13"/>
        <v>38347.427570916989</v>
      </c>
      <c r="AT79" s="231">
        <v>250</v>
      </c>
      <c r="AU79" s="270">
        <f t="shared" si="14"/>
        <v>66264.354842544548</v>
      </c>
      <c r="AV79" s="231">
        <v>200</v>
      </c>
      <c r="AW79" s="270">
        <f t="shared" si="15"/>
        <v>129422.56805184484</v>
      </c>
    </row>
    <row r="80" spans="1:49" x14ac:dyDescent="0.2">
      <c r="A80" s="204">
        <f>'Raw Data'!A101</f>
        <v>76</v>
      </c>
      <c r="B80" s="204" t="str">
        <f>'Raw Data'!B101</f>
        <v>verified</v>
      </c>
      <c r="C80" s="176" t="str">
        <f>'Raw Data'!C101 &amp;" "&amp;'Raw Data'!G101</f>
        <v>DNV'84 F Seawater CP</v>
      </c>
      <c r="D80" s="206" t="str">
        <f>'Raw Data'!E101</f>
        <v>[2]</v>
      </c>
      <c r="E80" s="206">
        <f>'Raw Data'!F101</f>
        <v>1</v>
      </c>
      <c r="F80" s="17">
        <f>10^'Raw Data'!J101</f>
        <v>631538745374.38611</v>
      </c>
      <c r="G80" s="130">
        <f>'Raw Data'!K101</f>
        <v>3</v>
      </c>
      <c r="H80" s="162" t="e">
        <f>IF($E80&gt;1,'Raw Data'!L101,NA())</f>
        <v>#N/A</v>
      </c>
      <c r="I80" s="137" t="e">
        <f>IF($E80&gt;1,'Raw Data'!M101,NA())</f>
        <v>#N/A</v>
      </c>
      <c r="J80" s="17" t="e">
        <f>IF($E80&gt;1,10^'Raw Data'!N101,NA())</f>
        <v>#N/A</v>
      </c>
      <c r="K80" s="130" t="e">
        <f>IF($E80&gt;1,'Raw Data'!O101,NA())</f>
        <v>#N/A</v>
      </c>
      <c r="L80" s="162" t="e">
        <f>IF($E80&gt;2,'Raw Data'!P101,NA())</f>
        <v>#N/A</v>
      </c>
      <c r="M80" s="137" t="e">
        <f>IF($E80&gt;2,'Raw Data'!Q101,NA())</f>
        <v>#N/A</v>
      </c>
      <c r="N80" s="17" t="e">
        <f>IF($E80&gt;2,10^'Raw Data'!R101,NA())</f>
        <v>#N/A</v>
      </c>
      <c r="O80" s="130" t="e">
        <f>IF($E80&gt;2,'Raw Data'!S101,NA())</f>
        <v>#N/A</v>
      </c>
      <c r="P80" s="162" t="e">
        <f>IF($E80&gt;3,'Raw Data'!T101,NA())</f>
        <v>#N/A</v>
      </c>
      <c r="Q80" s="137" t="e">
        <f>IF($E80&gt;3,'Raw Data'!U101,NA())</f>
        <v>#N/A</v>
      </c>
      <c r="R80" s="17" t="e">
        <f>IF($E80&gt;3,10^'Raw Data'!V101,NA())</f>
        <v>#N/A</v>
      </c>
      <c r="S80" s="130" t="e">
        <f>IF($E80&gt;3,'Raw Data'!W101,NA())</f>
        <v>#N/A</v>
      </c>
      <c r="T80" s="219">
        <f>'Raw Data'!X101</f>
        <v>200000000</v>
      </c>
      <c r="U80" s="218">
        <f>'Raw Data'!Y101</f>
        <v>15</v>
      </c>
      <c r="V80" s="164">
        <f>'Raw Data'!Z101</f>
        <v>22</v>
      </c>
      <c r="W80" s="172">
        <f>'Raw Data'!AA101</f>
        <v>0.25</v>
      </c>
      <c r="X80" s="252"/>
      <c r="Y80" s="231">
        <v>1000</v>
      </c>
      <c r="Z80" s="230">
        <f t="shared" si="38"/>
        <v>631.53874537438605</v>
      </c>
      <c r="AA80" s="245" t="e">
        <f t="shared" si="2"/>
        <v>#N/A</v>
      </c>
      <c r="AB80" s="246" t="e">
        <f t="shared" si="3"/>
        <v>#N/A</v>
      </c>
      <c r="AC80" s="245" t="e">
        <f t="shared" si="4"/>
        <v>#N/A</v>
      </c>
      <c r="AD80" s="247" t="e">
        <f t="shared" si="5"/>
        <v>#N/A</v>
      </c>
      <c r="AE80" s="245" t="e">
        <f t="shared" si="6"/>
        <v>#N/A</v>
      </c>
      <c r="AF80" s="247" t="e">
        <f t="shared" si="7"/>
        <v>#N/A</v>
      </c>
      <c r="AG80" s="245">
        <f t="shared" si="8"/>
        <v>15</v>
      </c>
      <c r="AH80" s="230">
        <f t="shared" si="9"/>
        <v>200000000</v>
      </c>
      <c r="AI80" s="231">
        <v>1</v>
      </c>
      <c r="AJ80" s="230">
        <f t="shared" si="39"/>
        <v>631538745374.38611</v>
      </c>
      <c r="AL80" s="231">
        <v>900</v>
      </c>
      <c r="AM80" s="270">
        <f t="shared" si="10"/>
        <v>866.30829269463118</v>
      </c>
      <c r="AN80" s="231">
        <v>500</v>
      </c>
      <c r="AO80" s="270">
        <f t="shared" si="11"/>
        <v>5052.3099629950884</v>
      </c>
      <c r="AP80" s="231">
        <v>350</v>
      </c>
      <c r="AQ80" s="270">
        <f t="shared" si="12"/>
        <v>14729.766655962358</v>
      </c>
      <c r="AR80" s="231">
        <v>300</v>
      </c>
      <c r="AS80" s="270">
        <f t="shared" si="13"/>
        <v>23390.323902755041</v>
      </c>
      <c r="AT80" s="231">
        <v>250</v>
      </c>
      <c r="AU80" s="270">
        <f t="shared" si="14"/>
        <v>40418.479703960707</v>
      </c>
      <c r="AV80" s="231">
        <v>200</v>
      </c>
      <c r="AW80" s="270">
        <f t="shared" si="15"/>
        <v>78942.34317179826</v>
      </c>
    </row>
    <row r="81" spans="1:49" x14ac:dyDescent="0.2">
      <c r="A81" s="204">
        <f>'Raw Data'!A102</f>
        <v>77</v>
      </c>
      <c r="B81" s="204" t="str">
        <f>'Raw Data'!B102</f>
        <v>verified</v>
      </c>
      <c r="C81" s="176" t="str">
        <f>'Raw Data'!C102 &amp;" "&amp;'Raw Data'!G102</f>
        <v>DNV'84 F2 Seawater CP</v>
      </c>
      <c r="D81" s="206" t="str">
        <f>'Raw Data'!E102</f>
        <v>[2]</v>
      </c>
      <c r="E81" s="206">
        <f>'Raw Data'!F102</f>
        <v>1</v>
      </c>
      <c r="F81" s="17">
        <f>10^'Raw Data'!J102</f>
        <v>430724920981.97571</v>
      </c>
      <c r="G81" s="130">
        <f>'Raw Data'!K102</f>
        <v>3</v>
      </c>
      <c r="H81" s="162" t="e">
        <f>IF($E81&gt;1,'Raw Data'!L102,NA())</f>
        <v>#N/A</v>
      </c>
      <c r="I81" s="137" t="e">
        <f>IF($E81&gt;1,'Raw Data'!M102,NA())</f>
        <v>#N/A</v>
      </c>
      <c r="J81" s="17" t="e">
        <f>IF($E81&gt;1,10^'Raw Data'!N102,NA())</f>
        <v>#N/A</v>
      </c>
      <c r="K81" s="130" t="e">
        <f>IF($E81&gt;1,'Raw Data'!O102,NA())</f>
        <v>#N/A</v>
      </c>
      <c r="L81" s="162" t="e">
        <f>IF($E81&gt;2,'Raw Data'!P102,NA())</f>
        <v>#N/A</v>
      </c>
      <c r="M81" s="137" t="e">
        <f>IF($E81&gt;2,'Raw Data'!Q102,NA())</f>
        <v>#N/A</v>
      </c>
      <c r="N81" s="17" t="e">
        <f>IF($E81&gt;2,10^'Raw Data'!R102,NA())</f>
        <v>#N/A</v>
      </c>
      <c r="O81" s="130" t="e">
        <f>IF($E81&gt;2,'Raw Data'!S102,NA())</f>
        <v>#N/A</v>
      </c>
      <c r="P81" s="162" t="e">
        <f>IF($E81&gt;3,'Raw Data'!T102,NA())</f>
        <v>#N/A</v>
      </c>
      <c r="Q81" s="137" t="e">
        <f>IF($E81&gt;3,'Raw Data'!U102,NA())</f>
        <v>#N/A</v>
      </c>
      <c r="R81" s="17" t="e">
        <f>IF($E81&gt;3,10^'Raw Data'!V102,NA())</f>
        <v>#N/A</v>
      </c>
      <c r="S81" s="130" t="e">
        <f>IF($E81&gt;3,'Raw Data'!W102,NA())</f>
        <v>#N/A</v>
      </c>
      <c r="T81" s="219">
        <f>'Raw Data'!X102</f>
        <v>200000000</v>
      </c>
      <c r="U81" s="218">
        <f>'Raw Data'!Y102</f>
        <v>13</v>
      </c>
      <c r="V81" s="164">
        <f>'Raw Data'!Z102</f>
        <v>22</v>
      </c>
      <c r="W81" s="172">
        <f>'Raw Data'!AA102</f>
        <v>0.25</v>
      </c>
      <c r="X81" s="252"/>
      <c r="Y81" s="231">
        <v>1000</v>
      </c>
      <c r="Z81" s="230">
        <f t="shared" si="38"/>
        <v>430.72492098197569</v>
      </c>
      <c r="AA81" s="245" t="e">
        <f t="shared" si="2"/>
        <v>#N/A</v>
      </c>
      <c r="AB81" s="246" t="e">
        <f t="shared" si="3"/>
        <v>#N/A</v>
      </c>
      <c r="AC81" s="245" t="e">
        <f t="shared" si="4"/>
        <v>#N/A</v>
      </c>
      <c r="AD81" s="247" t="e">
        <f t="shared" si="5"/>
        <v>#N/A</v>
      </c>
      <c r="AE81" s="245" t="e">
        <f t="shared" si="6"/>
        <v>#N/A</v>
      </c>
      <c r="AF81" s="247" t="e">
        <f t="shared" si="7"/>
        <v>#N/A</v>
      </c>
      <c r="AG81" s="245">
        <f t="shared" si="8"/>
        <v>13</v>
      </c>
      <c r="AH81" s="230">
        <f t="shared" si="9"/>
        <v>200000000</v>
      </c>
      <c r="AI81" s="231">
        <v>1</v>
      </c>
      <c r="AJ81" s="230">
        <f t="shared" si="39"/>
        <v>430724920981.97571</v>
      </c>
      <c r="AL81" s="231">
        <v>900</v>
      </c>
      <c r="AM81" s="270">
        <f t="shared" si="10"/>
        <v>590.84351300682533</v>
      </c>
      <c r="AN81" s="231">
        <v>500</v>
      </c>
      <c r="AO81" s="270">
        <f t="shared" si="11"/>
        <v>3445.7993678558055</v>
      </c>
      <c r="AP81" s="231">
        <v>350</v>
      </c>
      <c r="AQ81" s="270">
        <f t="shared" si="12"/>
        <v>10046.062296955703</v>
      </c>
      <c r="AR81" s="231">
        <v>300</v>
      </c>
      <c r="AS81" s="270">
        <f t="shared" si="13"/>
        <v>15952.774851184286</v>
      </c>
      <c r="AT81" s="231">
        <v>250</v>
      </c>
      <c r="AU81" s="270">
        <f t="shared" si="14"/>
        <v>27566.394942846444</v>
      </c>
      <c r="AV81" s="231">
        <v>200</v>
      </c>
      <c r="AW81" s="270">
        <f t="shared" si="15"/>
        <v>53840.61512274696</v>
      </c>
    </row>
    <row r="82" spans="1:49" x14ac:dyDescent="0.2">
      <c r="A82" s="204">
        <f>'Raw Data'!A103</f>
        <v>78</v>
      </c>
      <c r="B82" s="204" t="str">
        <f>'Raw Data'!B103</f>
        <v>verified</v>
      </c>
      <c r="C82" s="176" t="str">
        <f>'Raw Data'!C103 &amp;" "&amp;'Raw Data'!G103</f>
        <v>DNV'84 G Seawater CP</v>
      </c>
      <c r="D82" s="206" t="str">
        <f>'Raw Data'!E103</f>
        <v>[2]</v>
      </c>
      <c r="E82" s="206">
        <f>'Raw Data'!F103</f>
        <v>1</v>
      </c>
      <c r="F82" s="17">
        <f>10^'Raw Data'!J103</f>
        <v>247685167579.35513</v>
      </c>
      <c r="G82" s="130">
        <f>'Raw Data'!K103</f>
        <v>3</v>
      </c>
      <c r="H82" s="162" t="e">
        <f>IF($E82&gt;1,'Raw Data'!L103,NA())</f>
        <v>#N/A</v>
      </c>
      <c r="I82" s="137" t="e">
        <f>IF($E82&gt;1,'Raw Data'!M103,NA())</f>
        <v>#N/A</v>
      </c>
      <c r="J82" s="17" t="e">
        <f>IF($E82&gt;1,10^'Raw Data'!N103,NA())</f>
        <v>#N/A</v>
      </c>
      <c r="K82" s="130" t="e">
        <f>IF($E82&gt;1,'Raw Data'!O103,NA())</f>
        <v>#N/A</v>
      </c>
      <c r="L82" s="162" t="e">
        <f>IF($E82&gt;2,'Raw Data'!P103,NA())</f>
        <v>#N/A</v>
      </c>
      <c r="M82" s="137" t="e">
        <f>IF($E82&gt;2,'Raw Data'!Q103,NA())</f>
        <v>#N/A</v>
      </c>
      <c r="N82" s="17" t="e">
        <f>IF($E82&gt;2,10^'Raw Data'!R103,NA())</f>
        <v>#N/A</v>
      </c>
      <c r="O82" s="130" t="e">
        <f>IF($E82&gt;2,'Raw Data'!S103,NA())</f>
        <v>#N/A</v>
      </c>
      <c r="P82" s="162" t="e">
        <f>IF($E82&gt;3,'Raw Data'!T103,NA())</f>
        <v>#N/A</v>
      </c>
      <c r="Q82" s="137" t="e">
        <f>IF($E82&gt;3,'Raw Data'!U103,NA())</f>
        <v>#N/A</v>
      </c>
      <c r="R82" s="17" t="e">
        <f>IF($E82&gt;3,10^'Raw Data'!V103,NA())</f>
        <v>#N/A</v>
      </c>
      <c r="S82" s="130" t="e">
        <f>IF($E82&gt;3,'Raw Data'!W103,NA())</f>
        <v>#N/A</v>
      </c>
      <c r="T82" s="219">
        <f>'Raw Data'!X103</f>
        <v>200000000</v>
      </c>
      <c r="U82" s="218">
        <f>'Raw Data'!Y103</f>
        <v>11</v>
      </c>
      <c r="V82" s="164">
        <f>'Raw Data'!Z103</f>
        <v>22</v>
      </c>
      <c r="W82" s="172">
        <f>'Raw Data'!AA103</f>
        <v>0.25</v>
      </c>
      <c r="X82" s="252"/>
      <c r="Y82" s="231">
        <v>1000</v>
      </c>
      <c r="Z82" s="230">
        <f t="shared" si="38"/>
        <v>247.68516757935512</v>
      </c>
      <c r="AA82" s="245" t="e">
        <f t="shared" si="2"/>
        <v>#N/A</v>
      </c>
      <c r="AB82" s="246" t="e">
        <f t="shared" si="3"/>
        <v>#N/A</v>
      </c>
      <c r="AC82" s="245" t="e">
        <f t="shared" si="4"/>
        <v>#N/A</v>
      </c>
      <c r="AD82" s="247" t="e">
        <f t="shared" si="5"/>
        <v>#N/A</v>
      </c>
      <c r="AE82" s="245" t="e">
        <f t="shared" si="6"/>
        <v>#N/A</v>
      </c>
      <c r="AF82" s="247" t="e">
        <f t="shared" si="7"/>
        <v>#N/A</v>
      </c>
      <c r="AG82" s="245">
        <f t="shared" si="8"/>
        <v>11</v>
      </c>
      <c r="AH82" s="230">
        <f t="shared" si="9"/>
        <v>200000000</v>
      </c>
      <c r="AI82" s="231">
        <v>1</v>
      </c>
      <c r="AJ82" s="230">
        <f t="shared" si="39"/>
        <v>247685167579.35513</v>
      </c>
      <c r="AL82" s="231">
        <v>900</v>
      </c>
      <c r="AM82" s="270">
        <f t="shared" si="10"/>
        <v>339.76017500597413</v>
      </c>
      <c r="AN82" s="231">
        <v>500</v>
      </c>
      <c r="AO82" s="270">
        <f t="shared" si="11"/>
        <v>1981.481340634841</v>
      </c>
      <c r="AP82" s="231">
        <v>350</v>
      </c>
      <c r="AQ82" s="270">
        <f t="shared" si="12"/>
        <v>5776.9135295476417</v>
      </c>
      <c r="AR82" s="231">
        <v>300</v>
      </c>
      <c r="AS82" s="270">
        <f t="shared" si="13"/>
        <v>9173.5247251613018</v>
      </c>
      <c r="AT82" s="231">
        <v>250</v>
      </c>
      <c r="AU82" s="270">
        <f t="shared" si="14"/>
        <v>15851.850725078728</v>
      </c>
      <c r="AV82" s="231">
        <v>200</v>
      </c>
      <c r="AW82" s="270">
        <f t="shared" si="15"/>
        <v>30960.645947419391</v>
      </c>
    </row>
    <row r="83" spans="1:49" x14ac:dyDescent="0.2">
      <c r="A83" s="204">
        <f>'Raw Data'!A104</f>
        <v>79</v>
      </c>
      <c r="B83" s="204" t="str">
        <f>'Raw Data'!B104</f>
        <v>verified</v>
      </c>
      <c r="C83" s="176" t="str">
        <f>'Raw Data'!C104 &amp;" "&amp;'Raw Data'!G104</f>
        <v>DNV'84 W Seawater CP</v>
      </c>
      <c r="D83" s="206" t="str">
        <f>'Raw Data'!E104</f>
        <v>[2]</v>
      </c>
      <c r="E83" s="206">
        <f>'Raw Data'!F104</f>
        <v>1</v>
      </c>
      <c r="F83" s="17">
        <f>10^'Raw Data'!J104</f>
        <v>157398286446.62268</v>
      </c>
      <c r="G83" s="130">
        <f>'Raw Data'!K104</f>
        <v>3</v>
      </c>
      <c r="H83" s="162" t="e">
        <f>IF($E83&gt;1,'Raw Data'!L104,NA())</f>
        <v>#N/A</v>
      </c>
      <c r="I83" s="137" t="e">
        <f>IF($E83&gt;1,'Raw Data'!M104,NA())</f>
        <v>#N/A</v>
      </c>
      <c r="J83" s="17" t="e">
        <f>IF($E83&gt;1,10^'Raw Data'!N104,NA())</f>
        <v>#N/A</v>
      </c>
      <c r="K83" s="130" t="e">
        <f>IF($E83&gt;1,'Raw Data'!O104,NA())</f>
        <v>#N/A</v>
      </c>
      <c r="L83" s="162" t="e">
        <f>IF($E83&gt;2,'Raw Data'!P104,NA())</f>
        <v>#N/A</v>
      </c>
      <c r="M83" s="137" t="e">
        <f>IF($E83&gt;2,'Raw Data'!Q104,NA())</f>
        <v>#N/A</v>
      </c>
      <c r="N83" s="17" t="e">
        <f>IF($E83&gt;2,10^'Raw Data'!R104,NA())</f>
        <v>#N/A</v>
      </c>
      <c r="O83" s="130" t="e">
        <f>IF($E83&gt;2,'Raw Data'!S104,NA())</f>
        <v>#N/A</v>
      </c>
      <c r="P83" s="162" t="e">
        <f>IF($E83&gt;3,'Raw Data'!T104,NA())</f>
        <v>#N/A</v>
      </c>
      <c r="Q83" s="137" t="e">
        <f>IF($E83&gt;3,'Raw Data'!U104,NA())</f>
        <v>#N/A</v>
      </c>
      <c r="R83" s="17" t="e">
        <f>IF($E83&gt;3,10^'Raw Data'!V104,NA())</f>
        <v>#N/A</v>
      </c>
      <c r="S83" s="130" t="e">
        <f>IF($E83&gt;3,'Raw Data'!W104,NA())</f>
        <v>#N/A</v>
      </c>
      <c r="T83" s="219">
        <f>'Raw Data'!X104</f>
        <v>200000000</v>
      </c>
      <c r="U83" s="218">
        <f>'Raw Data'!Y104</f>
        <v>10</v>
      </c>
      <c r="V83" s="164">
        <f>'Raw Data'!Z104</f>
        <v>22</v>
      </c>
      <c r="W83" s="172">
        <f>'Raw Data'!AA104</f>
        <v>0.25</v>
      </c>
      <c r="X83" s="252"/>
      <c r="Y83" s="231">
        <v>1000</v>
      </c>
      <c r="Z83" s="230">
        <f t="shared" si="38"/>
        <v>157.39828644662268</v>
      </c>
      <c r="AA83" s="245" t="e">
        <f t="shared" si="2"/>
        <v>#N/A</v>
      </c>
      <c r="AB83" s="246" t="e">
        <f t="shared" si="3"/>
        <v>#N/A</v>
      </c>
      <c r="AC83" s="245" t="e">
        <f t="shared" si="4"/>
        <v>#N/A</v>
      </c>
      <c r="AD83" s="247" t="e">
        <f t="shared" si="5"/>
        <v>#N/A</v>
      </c>
      <c r="AE83" s="245" t="e">
        <f t="shared" si="6"/>
        <v>#N/A</v>
      </c>
      <c r="AF83" s="247" t="e">
        <f t="shared" si="7"/>
        <v>#N/A</v>
      </c>
      <c r="AG83" s="245">
        <f t="shared" si="8"/>
        <v>10</v>
      </c>
      <c r="AH83" s="230">
        <f t="shared" si="9"/>
        <v>200000000</v>
      </c>
      <c r="AI83" s="231">
        <v>1</v>
      </c>
      <c r="AJ83" s="230">
        <f t="shared" si="39"/>
        <v>157398286446.62268</v>
      </c>
      <c r="AL83" s="231">
        <v>900</v>
      </c>
      <c r="AM83" s="270">
        <f t="shared" si="10"/>
        <v>215.90985795147145</v>
      </c>
      <c r="AN83" s="231">
        <v>500</v>
      </c>
      <c r="AO83" s="270">
        <f t="shared" si="11"/>
        <v>1259.1862915729814</v>
      </c>
      <c r="AP83" s="231">
        <v>350</v>
      </c>
      <c r="AQ83" s="270">
        <f t="shared" si="12"/>
        <v>3671.0970599795378</v>
      </c>
      <c r="AR83" s="231">
        <v>300</v>
      </c>
      <c r="AS83" s="270">
        <f t="shared" si="13"/>
        <v>5829.5661646897288</v>
      </c>
      <c r="AT83" s="231">
        <v>250</v>
      </c>
      <c r="AU83" s="270">
        <f t="shared" si="14"/>
        <v>10073.490332583851</v>
      </c>
      <c r="AV83" s="231">
        <v>200</v>
      </c>
      <c r="AW83" s="270">
        <f t="shared" si="15"/>
        <v>19674.785805827836</v>
      </c>
    </row>
    <row r="84" spans="1:49" x14ac:dyDescent="0.2">
      <c r="A84" s="204">
        <f>'Raw Data'!A105</f>
        <v>80</v>
      </c>
      <c r="B84" s="204" t="str">
        <f>'Raw Data'!B105</f>
        <v>verified</v>
      </c>
      <c r="C84" s="176" t="str">
        <f>'Raw Data'!C105 &amp;" "&amp;'Raw Data'!G105</f>
        <v>DNV'84 T Seawater CP</v>
      </c>
      <c r="D84" s="206" t="str">
        <f>'Raw Data'!E105</f>
        <v>[2]</v>
      </c>
      <c r="E84" s="206">
        <f>'Raw Data'!F105</f>
        <v>1</v>
      </c>
      <c r="F84" s="17">
        <f>10^'Raw Data'!J105</f>
        <v>1458142606147.4709</v>
      </c>
      <c r="G84" s="130">
        <f>'Raw Data'!K105</f>
        <v>3</v>
      </c>
      <c r="H84" s="162" t="e">
        <f>IF($E84&gt;1,'Raw Data'!L105,NA())</f>
        <v>#N/A</v>
      </c>
      <c r="I84" s="137" t="e">
        <f>IF($E84&gt;1,'Raw Data'!M105,NA())</f>
        <v>#N/A</v>
      </c>
      <c r="J84" s="17" t="e">
        <f>IF($E84&gt;1,10^'Raw Data'!N105,NA())</f>
        <v>#N/A</v>
      </c>
      <c r="K84" s="130" t="e">
        <f>IF($E84&gt;1,'Raw Data'!O105,NA())</f>
        <v>#N/A</v>
      </c>
      <c r="L84" s="162" t="e">
        <f>IF($E84&gt;2,'Raw Data'!P105,NA())</f>
        <v>#N/A</v>
      </c>
      <c r="M84" s="137" t="e">
        <f>IF($E84&gt;2,'Raw Data'!Q105,NA())</f>
        <v>#N/A</v>
      </c>
      <c r="N84" s="17" t="e">
        <f>IF($E84&gt;2,10^'Raw Data'!R105,NA())</f>
        <v>#N/A</v>
      </c>
      <c r="O84" s="130" t="e">
        <f>IF($E84&gt;2,'Raw Data'!S105,NA())</f>
        <v>#N/A</v>
      </c>
      <c r="P84" s="162" t="e">
        <f>IF($E84&gt;3,'Raw Data'!T105,NA())</f>
        <v>#N/A</v>
      </c>
      <c r="Q84" s="137" t="e">
        <f>IF($E84&gt;3,'Raw Data'!U105,NA())</f>
        <v>#N/A</v>
      </c>
      <c r="R84" s="17" t="e">
        <f>IF($E84&gt;3,10^'Raw Data'!V105,NA())</f>
        <v>#N/A</v>
      </c>
      <c r="S84" s="130" t="e">
        <f>IF($E84&gt;3,'Raw Data'!W105,NA())</f>
        <v>#N/A</v>
      </c>
      <c r="T84" s="219">
        <f>'Raw Data'!X105</f>
        <v>200000000</v>
      </c>
      <c r="U84" s="218">
        <f>'Raw Data'!Y105</f>
        <v>19</v>
      </c>
      <c r="V84" s="164">
        <f>'Raw Data'!Z105</f>
        <v>22</v>
      </c>
      <c r="W84" s="172">
        <f>'Raw Data'!AA105</f>
        <v>0.25</v>
      </c>
      <c r="X84" s="252"/>
      <c r="Y84" s="231">
        <v>1000</v>
      </c>
      <c r="Z84" s="230">
        <f t="shared" si="38"/>
        <v>1458.142606147471</v>
      </c>
      <c r="AA84" s="245" t="e">
        <f t="shared" si="2"/>
        <v>#N/A</v>
      </c>
      <c r="AB84" s="246" t="e">
        <f t="shared" si="3"/>
        <v>#N/A</v>
      </c>
      <c r="AC84" s="245" t="e">
        <f t="shared" si="4"/>
        <v>#N/A</v>
      </c>
      <c r="AD84" s="247" t="e">
        <f t="shared" si="5"/>
        <v>#N/A</v>
      </c>
      <c r="AE84" s="245" t="e">
        <f t="shared" si="6"/>
        <v>#N/A</v>
      </c>
      <c r="AF84" s="247" t="e">
        <f t="shared" si="7"/>
        <v>#N/A</v>
      </c>
      <c r="AG84" s="245">
        <f t="shared" si="8"/>
        <v>19</v>
      </c>
      <c r="AH84" s="230">
        <f t="shared" si="9"/>
        <v>200000000</v>
      </c>
      <c r="AI84" s="231">
        <v>1</v>
      </c>
      <c r="AJ84" s="230">
        <f t="shared" si="39"/>
        <v>1458142606147.4709</v>
      </c>
      <c r="AL84" s="231">
        <v>900</v>
      </c>
      <c r="AM84" s="270">
        <f t="shared" si="10"/>
        <v>2000.1956188579848</v>
      </c>
      <c r="AN84" s="231">
        <v>500</v>
      </c>
      <c r="AO84" s="270">
        <f t="shared" si="11"/>
        <v>11665.140849179768</v>
      </c>
      <c r="AP84" s="231">
        <v>350</v>
      </c>
      <c r="AQ84" s="270">
        <f t="shared" si="12"/>
        <v>34009.1569946932</v>
      </c>
      <c r="AR84" s="231">
        <v>300</v>
      </c>
      <c r="AS84" s="270">
        <f t="shared" si="13"/>
        <v>54005.281709165589</v>
      </c>
      <c r="AT84" s="231">
        <v>250</v>
      </c>
      <c r="AU84" s="270">
        <f t="shared" si="14"/>
        <v>93321.126793438147</v>
      </c>
      <c r="AV84" s="231">
        <v>200</v>
      </c>
      <c r="AW84" s="270">
        <f t="shared" si="15"/>
        <v>182267.82576843386</v>
      </c>
    </row>
    <row r="85" spans="1:49" x14ac:dyDescent="0.2">
      <c r="A85" s="204">
        <f>'Raw Data'!A106</f>
        <v>81</v>
      </c>
      <c r="B85" s="204" t="str">
        <f>'Raw Data'!B106</f>
        <v>not verified</v>
      </c>
      <c r="C85" s="177" t="s">
        <v>2</v>
      </c>
      <c r="D85" s="206" t="str">
        <f>'Raw Data'!E106</f>
        <v>[6]</v>
      </c>
      <c r="E85" s="206">
        <f>'Raw Data'!F106</f>
        <v>1</v>
      </c>
      <c r="F85" s="17">
        <f>10^'Raw Data'!J106</f>
        <v>6.7999999999999861E+19</v>
      </c>
      <c r="G85" s="178">
        <f>'Raw Data'!K106</f>
        <v>6</v>
      </c>
      <c r="H85" s="162" t="e">
        <f>IF($E85&gt;1,'Raw Data'!L106,NA())</f>
        <v>#N/A</v>
      </c>
      <c r="I85" s="137" t="e">
        <f>IF($E85&gt;1,'Raw Data'!M106,NA())</f>
        <v>#N/A</v>
      </c>
      <c r="J85" s="17" t="e">
        <f>IF($E85&gt;1,10^'Raw Data'!N106,NA())</f>
        <v>#N/A</v>
      </c>
      <c r="K85" s="130" t="e">
        <f>IF($E85&gt;1,'Raw Data'!O106,NA())</f>
        <v>#N/A</v>
      </c>
      <c r="L85" s="162" t="e">
        <f>IF($E85&gt;2,'Raw Data'!P106,NA())</f>
        <v>#N/A</v>
      </c>
      <c r="M85" s="137" t="e">
        <f>IF($E85&gt;2,'Raw Data'!Q106,NA())</f>
        <v>#N/A</v>
      </c>
      <c r="N85" s="17" t="e">
        <f>IF($E85&gt;2,10^'Raw Data'!R106,NA())</f>
        <v>#N/A</v>
      </c>
      <c r="O85" s="130" t="e">
        <f>IF($E85&gt;2,'Raw Data'!S106,NA())</f>
        <v>#N/A</v>
      </c>
      <c r="P85" s="162" t="e">
        <f>IF($E85&gt;3,'Raw Data'!T106,NA())</f>
        <v>#N/A</v>
      </c>
      <c r="Q85" s="137" t="e">
        <f>IF($E85&gt;3,'Raw Data'!U106,NA())</f>
        <v>#N/A</v>
      </c>
      <c r="R85" s="17" t="e">
        <f>IF($E85&gt;3,10^'Raw Data'!V106,NA())</f>
        <v>#N/A</v>
      </c>
      <c r="S85" s="130" t="e">
        <f>IF($E85&gt;3,'Raw Data'!W106,NA())</f>
        <v>#N/A</v>
      </c>
      <c r="T85" s="219">
        <f>'Raw Data'!X106</f>
        <v>200000000</v>
      </c>
      <c r="U85" s="218">
        <f>'Raw Data'!Y106</f>
        <v>83.54359369161034</v>
      </c>
      <c r="V85" s="164">
        <f>'Raw Data'!Z106</f>
        <v>100</v>
      </c>
      <c r="W85" s="172">
        <f>'Raw Data'!AA106</f>
        <v>0</v>
      </c>
      <c r="X85" s="252"/>
      <c r="Y85" s="231">
        <v>1000</v>
      </c>
      <c r="Z85" s="230">
        <f t="shared" si="38"/>
        <v>67.999999999999858</v>
      </c>
      <c r="AA85" s="245" t="e">
        <f t="shared" si="2"/>
        <v>#N/A</v>
      </c>
      <c r="AB85" s="246" t="e">
        <f t="shared" si="3"/>
        <v>#N/A</v>
      </c>
      <c r="AC85" s="245" t="e">
        <f t="shared" si="4"/>
        <v>#N/A</v>
      </c>
      <c r="AD85" s="247" t="e">
        <f t="shared" si="5"/>
        <v>#N/A</v>
      </c>
      <c r="AE85" s="245" t="e">
        <f t="shared" si="6"/>
        <v>#N/A</v>
      </c>
      <c r="AF85" s="247" t="e">
        <f t="shared" si="7"/>
        <v>#N/A</v>
      </c>
      <c r="AG85" s="245">
        <f t="shared" si="8"/>
        <v>83.54359369161034</v>
      </c>
      <c r="AH85" s="230">
        <f t="shared" si="9"/>
        <v>200000000</v>
      </c>
      <c r="AI85" s="231">
        <v>1</v>
      </c>
      <c r="AJ85" s="230">
        <f t="shared" si="39"/>
        <v>6.7999999999999861E+19</v>
      </c>
      <c r="AL85" s="231">
        <v>900</v>
      </c>
      <c r="AM85" s="270">
        <f t="shared" si="10"/>
        <v>127.95399677480634</v>
      </c>
      <c r="AN85" s="231">
        <v>500</v>
      </c>
      <c r="AO85" s="270">
        <f t="shared" si="11"/>
        <v>4351.9999999999909</v>
      </c>
      <c r="AP85" s="231">
        <v>350</v>
      </c>
      <c r="AQ85" s="270">
        <f t="shared" si="12"/>
        <v>36991.389642070833</v>
      </c>
      <c r="AR85" s="231">
        <v>300</v>
      </c>
      <c r="AS85" s="270">
        <f t="shared" si="13"/>
        <v>93278.463648833829</v>
      </c>
      <c r="AT85" s="231">
        <v>250</v>
      </c>
      <c r="AU85" s="270">
        <f t="shared" si="14"/>
        <v>278527.99999999942</v>
      </c>
      <c r="AV85" s="231">
        <v>200</v>
      </c>
      <c r="AW85" s="270">
        <f t="shared" si="15"/>
        <v>1062499.9999999979</v>
      </c>
    </row>
    <row r="86" spans="1:49" x14ac:dyDescent="0.2">
      <c r="A86" s="204">
        <f>'Raw Data'!A107</f>
        <v>82</v>
      </c>
      <c r="B86" s="204" t="str">
        <f>'Raw Data'!B107</f>
        <v>not verified</v>
      </c>
      <c r="C86" s="177" t="s">
        <v>4</v>
      </c>
      <c r="D86" s="206" t="str">
        <f>'Raw Data'!E107</f>
        <v>[7]</v>
      </c>
      <c r="E86" s="206">
        <f>'Raw Data'!F107</f>
        <v>1</v>
      </c>
      <c r="F86" s="17">
        <f>10^'Raw Data'!J107</f>
        <v>2.899999999999991E+17</v>
      </c>
      <c r="G86" s="178">
        <f>'Raw Data'!K107</f>
        <v>5</v>
      </c>
      <c r="H86" s="162" t="e">
        <f>IF($E86&gt;1,'Raw Data'!L107,NA())</f>
        <v>#N/A</v>
      </c>
      <c r="I86" s="137" t="e">
        <f>IF($E86&gt;1,'Raw Data'!M107,NA())</f>
        <v>#N/A</v>
      </c>
      <c r="J86" s="17" t="e">
        <f>IF($E86&gt;1,10^'Raw Data'!N107,NA())</f>
        <v>#N/A</v>
      </c>
      <c r="K86" s="130" t="e">
        <f>IF($E86&gt;1,'Raw Data'!O107,NA())</f>
        <v>#N/A</v>
      </c>
      <c r="L86" s="162" t="e">
        <f>IF($E86&gt;2,'Raw Data'!P107,NA())</f>
        <v>#N/A</v>
      </c>
      <c r="M86" s="137" t="e">
        <f>IF($E86&gt;2,'Raw Data'!Q107,NA())</f>
        <v>#N/A</v>
      </c>
      <c r="N86" s="17" t="e">
        <f>IF($E86&gt;2,10^'Raw Data'!R107,NA())</f>
        <v>#N/A</v>
      </c>
      <c r="O86" s="130" t="e">
        <f>IF($E86&gt;2,'Raw Data'!S107,NA())</f>
        <v>#N/A</v>
      </c>
      <c r="P86" s="162" t="e">
        <f>IF($E86&gt;3,'Raw Data'!T107,NA())</f>
        <v>#N/A</v>
      </c>
      <c r="Q86" s="137" t="e">
        <f>IF($E86&gt;3,'Raw Data'!U107,NA())</f>
        <v>#N/A</v>
      </c>
      <c r="R86" s="17" t="e">
        <f>IF($E86&gt;3,10^'Raw Data'!V107,NA())</f>
        <v>#N/A</v>
      </c>
      <c r="S86" s="130" t="e">
        <f>IF($E86&gt;3,'Raw Data'!W107,NA())</f>
        <v>#N/A</v>
      </c>
      <c r="T86" s="219">
        <f>'Raw Data'!X107</f>
        <v>200000000</v>
      </c>
      <c r="U86" s="218">
        <f>'Raw Data'!Y107</f>
        <v>67.963165777757666</v>
      </c>
      <c r="V86" s="164">
        <f>'Raw Data'!Z107</f>
        <v>100</v>
      </c>
      <c r="W86" s="172">
        <f>'Raw Data'!AA107</f>
        <v>0</v>
      </c>
      <c r="X86" s="252"/>
      <c r="Y86" s="231">
        <v>1000</v>
      </c>
      <c r="Z86" s="230">
        <f t="shared" si="38"/>
        <v>289.99999999999909</v>
      </c>
      <c r="AA86" s="245" t="e">
        <f t="shared" si="2"/>
        <v>#N/A</v>
      </c>
      <c r="AB86" s="246" t="e">
        <f t="shared" si="3"/>
        <v>#N/A</v>
      </c>
      <c r="AC86" s="245" t="e">
        <f t="shared" si="4"/>
        <v>#N/A</v>
      </c>
      <c r="AD86" s="247" t="e">
        <f t="shared" si="5"/>
        <v>#N/A</v>
      </c>
      <c r="AE86" s="245" t="e">
        <f t="shared" si="6"/>
        <v>#N/A</v>
      </c>
      <c r="AF86" s="247" t="e">
        <f t="shared" si="7"/>
        <v>#N/A</v>
      </c>
      <c r="AG86" s="245">
        <f t="shared" si="8"/>
        <v>67.963165777757666</v>
      </c>
      <c r="AH86" s="230">
        <f t="shared" si="9"/>
        <v>200000000</v>
      </c>
      <c r="AI86" s="231">
        <v>1</v>
      </c>
      <c r="AJ86" s="230">
        <f t="shared" si="39"/>
        <v>2.899999999999991E+17</v>
      </c>
      <c r="AL86" s="231">
        <v>900</v>
      </c>
      <c r="AM86" s="270">
        <f t="shared" si="10"/>
        <v>491.11754644447677</v>
      </c>
      <c r="AN86" s="231">
        <v>500</v>
      </c>
      <c r="AO86" s="270">
        <f t="shared" si="11"/>
        <v>9279.9999999999709</v>
      </c>
      <c r="AP86" s="231">
        <v>350</v>
      </c>
      <c r="AQ86" s="270">
        <f t="shared" si="12"/>
        <v>55215.088951032136</v>
      </c>
      <c r="AR86" s="231">
        <v>300</v>
      </c>
      <c r="AS86" s="270">
        <f t="shared" si="13"/>
        <v>119341.56378600786</v>
      </c>
      <c r="AT86" s="231">
        <v>250</v>
      </c>
      <c r="AU86" s="270">
        <f t="shared" si="14"/>
        <v>296959.99999999907</v>
      </c>
      <c r="AV86" s="231">
        <v>200</v>
      </c>
      <c r="AW86" s="270">
        <f t="shared" si="15"/>
        <v>906249.99999999721</v>
      </c>
    </row>
    <row r="87" spans="1:49" x14ac:dyDescent="0.2">
      <c r="A87" s="204">
        <f>'Raw Data'!A108</f>
        <v>83</v>
      </c>
      <c r="B87" s="204" t="str">
        <f>'Raw Data'!B108</f>
        <v>not verified</v>
      </c>
      <c r="C87" s="177" t="s">
        <v>3</v>
      </c>
      <c r="D87" s="206" t="str">
        <f>'Raw Data'!E108</f>
        <v>[8]</v>
      </c>
      <c r="E87" s="206">
        <f>'Raw Data'!F108</f>
        <v>1</v>
      </c>
      <c r="F87" s="17">
        <f>10^'Raw Data'!J108</f>
        <v>9.5999999999999872E+16</v>
      </c>
      <c r="G87" s="178">
        <f>'Raw Data'!K108</f>
        <v>5</v>
      </c>
      <c r="H87" s="162" t="e">
        <f>IF($E87&gt;1,'Raw Data'!L108,NA())</f>
        <v>#N/A</v>
      </c>
      <c r="I87" s="137" t="e">
        <f>IF($E87&gt;1,'Raw Data'!M108,NA())</f>
        <v>#N/A</v>
      </c>
      <c r="J87" s="17" t="e">
        <f>IF($E87&gt;1,10^'Raw Data'!N108,NA())</f>
        <v>#N/A</v>
      </c>
      <c r="K87" s="130" t="e">
        <f>IF($E87&gt;1,'Raw Data'!O108,NA())</f>
        <v>#N/A</v>
      </c>
      <c r="L87" s="162" t="e">
        <f>IF($E87&gt;2,'Raw Data'!P108,NA())</f>
        <v>#N/A</v>
      </c>
      <c r="M87" s="137" t="e">
        <f>IF($E87&gt;2,'Raw Data'!Q108,NA())</f>
        <v>#N/A</v>
      </c>
      <c r="N87" s="17" t="e">
        <f>IF($E87&gt;2,10^'Raw Data'!R108,NA())</f>
        <v>#N/A</v>
      </c>
      <c r="O87" s="130" t="e">
        <f>IF($E87&gt;2,'Raw Data'!S108,NA())</f>
        <v>#N/A</v>
      </c>
      <c r="P87" s="162" t="e">
        <f>IF($E87&gt;3,'Raw Data'!T108,NA())</f>
        <v>#N/A</v>
      </c>
      <c r="Q87" s="137" t="e">
        <f>IF($E87&gt;3,'Raw Data'!U108,NA())</f>
        <v>#N/A</v>
      </c>
      <c r="R87" s="17" t="e">
        <f>IF($E87&gt;3,10^'Raw Data'!V108,NA())</f>
        <v>#N/A</v>
      </c>
      <c r="S87" s="130" t="e">
        <f>IF($E87&gt;3,'Raw Data'!W108,NA())</f>
        <v>#N/A</v>
      </c>
      <c r="T87" s="219">
        <f>'Raw Data'!X108</f>
        <v>200000000</v>
      </c>
      <c r="U87" s="218">
        <f>'Raw Data'!Y108</f>
        <v>54.481398548533207</v>
      </c>
      <c r="V87" s="164">
        <f>'Raw Data'!Z108</f>
        <v>100</v>
      </c>
      <c r="W87" s="172">
        <f>'Raw Data'!AA108</f>
        <v>0</v>
      </c>
      <c r="X87" s="252"/>
      <c r="Y87" s="231">
        <v>1000</v>
      </c>
      <c r="Z87" s="230">
        <f t="shared" si="38"/>
        <v>95.999999999999872</v>
      </c>
      <c r="AA87" s="245" t="e">
        <f t="shared" si="2"/>
        <v>#N/A</v>
      </c>
      <c r="AB87" s="246" t="e">
        <f t="shared" si="3"/>
        <v>#N/A</v>
      </c>
      <c r="AC87" s="245" t="e">
        <f t="shared" si="4"/>
        <v>#N/A</v>
      </c>
      <c r="AD87" s="247" t="e">
        <f t="shared" si="5"/>
        <v>#N/A</v>
      </c>
      <c r="AE87" s="245" t="e">
        <f t="shared" si="6"/>
        <v>#N/A</v>
      </c>
      <c r="AF87" s="247" t="e">
        <f t="shared" si="7"/>
        <v>#N/A</v>
      </c>
      <c r="AG87" s="245">
        <f t="shared" si="8"/>
        <v>54.481398548533207</v>
      </c>
      <c r="AH87" s="230">
        <f t="shared" si="9"/>
        <v>200000000</v>
      </c>
      <c r="AI87" s="231">
        <v>1</v>
      </c>
      <c r="AJ87" s="230">
        <f t="shared" si="39"/>
        <v>9.5999999999999872E+16</v>
      </c>
      <c r="AL87" s="231">
        <v>900</v>
      </c>
      <c r="AM87" s="270">
        <f t="shared" si="10"/>
        <v>162.57684296093055</v>
      </c>
      <c r="AN87" s="231">
        <v>500</v>
      </c>
      <c r="AO87" s="270">
        <f t="shared" si="11"/>
        <v>3071.9999999999959</v>
      </c>
      <c r="AP87" s="231">
        <v>350</v>
      </c>
      <c r="AQ87" s="270">
        <f t="shared" si="12"/>
        <v>18278.098411376188</v>
      </c>
      <c r="AR87" s="231">
        <v>300</v>
      </c>
      <c r="AS87" s="270">
        <f t="shared" si="13"/>
        <v>39506.172839506122</v>
      </c>
      <c r="AT87" s="231">
        <v>250</v>
      </c>
      <c r="AU87" s="270">
        <f t="shared" si="14"/>
        <v>98303.999999999869</v>
      </c>
      <c r="AV87" s="231">
        <v>200</v>
      </c>
      <c r="AW87" s="270">
        <f t="shared" si="15"/>
        <v>299999.99999999959</v>
      </c>
    </row>
    <row r="88" spans="1:49" ht="12.75" customHeight="1" x14ac:dyDescent="0.2">
      <c r="A88" s="204">
        <f>'Raw Data'!A109</f>
        <v>84</v>
      </c>
      <c r="B88" s="204" t="str">
        <f>'Raw Data'!B109</f>
        <v>not verified</v>
      </c>
      <c r="C88" s="177" t="s">
        <v>5</v>
      </c>
      <c r="D88" s="206" t="str">
        <f>'Raw Data'!E109</f>
        <v xml:space="preserve"> </v>
      </c>
      <c r="E88" s="206">
        <f>'Raw Data'!F109</f>
        <v>1</v>
      </c>
      <c r="F88" s="17">
        <f>10^'Raw Data'!J109</f>
        <v>12589999999999.994</v>
      </c>
      <c r="G88" s="178">
        <f>'Raw Data'!K109</f>
        <v>3.4</v>
      </c>
      <c r="H88" s="162" t="e">
        <f>IF($E88&gt;1,'Raw Data'!L109,NA())</f>
        <v>#N/A</v>
      </c>
      <c r="I88" s="137" t="e">
        <f>IF($E88&gt;1,'Raw Data'!M109,NA())</f>
        <v>#N/A</v>
      </c>
      <c r="J88" s="17" t="e">
        <f>IF($E88&gt;1,10^'Raw Data'!N109,NA())</f>
        <v>#N/A</v>
      </c>
      <c r="K88" s="130" t="e">
        <f>IF($E88&gt;1,'Raw Data'!O109,NA())</f>
        <v>#N/A</v>
      </c>
      <c r="L88" s="162" t="e">
        <f>IF($E88&gt;2,'Raw Data'!P109,NA())</f>
        <v>#N/A</v>
      </c>
      <c r="M88" s="137" t="e">
        <f>IF($E88&gt;2,'Raw Data'!Q109,NA())</f>
        <v>#N/A</v>
      </c>
      <c r="N88" s="17" t="e">
        <f>IF($E88&gt;2,10^'Raw Data'!R109,NA())</f>
        <v>#N/A</v>
      </c>
      <c r="O88" s="130" t="e">
        <f>IF($E88&gt;2,'Raw Data'!S109,NA())</f>
        <v>#N/A</v>
      </c>
      <c r="P88" s="162" t="e">
        <f>IF($E88&gt;3,'Raw Data'!T109,NA())</f>
        <v>#N/A</v>
      </c>
      <c r="Q88" s="137" t="e">
        <f>IF($E88&gt;3,'Raw Data'!U109,NA())</f>
        <v>#N/A</v>
      </c>
      <c r="R88" s="17" t="e">
        <f>IF($E88&gt;3,10^'Raw Data'!V109,NA())</f>
        <v>#N/A</v>
      </c>
      <c r="S88" s="130" t="e">
        <f>IF($E88&gt;3,'Raw Data'!W109,NA())</f>
        <v>#N/A</v>
      </c>
      <c r="T88" s="219">
        <f>'Raw Data'!X109</f>
        <v>200000000</v>
      </c>
      <c r="U88" s="218">
        <f>'Raw Data'!Y109</f>
        <v>25.791068424729424</v>
      </c>
      <c r="V88" s="164">
        <f>'Raw Data'!Z109</f>
        <v>100</v>
      </c>
      <c r="W88" s="172">
        <f>'Raw Data'!AA109</f>
        <v>0</v>
      </c>
      <c r="X88" s="252"/>
      <c r="Y88" s="231">
        <v>1000</v>
      </c>
      <c r="Z88" s="230">
        <f t="shared" si="38"/>
        <v>794.37529670056415</v>
      </c>
      <c r="AA88" s="245" t="e">
        <f t="shared" si="2"/>
        <v>#N/A</v>
      </c>
      <c r="AB88" s="246" t="e">
        <f t="shared" si="3"/>
        <v>#N/A</v>
      </c>
      <c r="AC88" s="245" t="e">
        <f t="shared" si="4"/>
        <v>#N/A</v>
      </c>
      <c r="AD88" s="247" t="e">
        <f t="shared" si="5"/>
        <v>#N/A</v>
      </c>
      <c r="AE88" s="245" t="e">
        <f t="shared" si="6"/>
        <v>#N/A</v>
      </c>
      <c r="AF88" s="247" t="e">
        <f t="shared" si="7"/>
        <v>#N/A</v>
      </c>
      <c r="AG88" s="245">
        <f t="shared" si="8"/>
        <v>25.791068424729424</v>
      </c>
      <c r="AH88" s="230">
        <f t="shared" si="9"/>
        <v>200000000</v>
      </c>
      <c r="AI88" s="231">
        <v>1</v>
      </c>
      <c r="AJ88" s="230">
        <f t="shared" si="39"/>
        <v>12589999999999.994</v>
      </c>
      <c r="AL88" s="231">
        <v>900</v>
      </c>
      <c r="AM88" s="270">
        <f t="shared" si="10"/>
        <v>1136.5831100439109</v>
      </c>
      <c r="AN88" s="231">
        <v>500</v>
      </c>
      <c r="AO88" s="270">
        <f t="shared" si="11"/>
        <v>8385.4759049516633</v>
      </c>
      <c r="AP88" s="231">
        <v>350</v>
      </c>
      <c r="AQ88" s="270">
        <f t="shared" si="12"/>
        <v>28196.446511085273</v>
      </c>
      <c r="AR88" s="231">
        <v>300</v>
      </c>
      <c r="AS88" s="270">
        <f t="shared" si="13"/>
        <v>47622.639655132189</v>
      </c>
      <c r="AT88" s="231">
        <v>250</v>
      </c>
      <c r="AU88" s="270">
        <f t="shared" si="14"/>
        <v>88517.614337433886</v>
      </c>
      <c r="AV88" s="231">
        <v>200</v>
      </c>
      <c r="AW88" s="270">
        <f t="shared" si="15"/>
        <v>189026.95779782813</v>
      </c>
    </row>
    <row r="89" spans="1:49" ht="12.75" customHeight="1" x14ac:dyDescent="0.2">
      <c r="A89" s="204">
        <f>'Raw Data'!A110</f>
        <v>85</v>
      </c>
      <c r="B89" s="204" t="str">
        <f>'Raw Data'!B110</f>
        <v>verified</v>
      </c>
      <c r="C89" s="176" t="str">
        <f>'Raw Data'!C110 &amp;" "&amp;'Raw Data'!G110</f>
        <v>BP'08 B  Free Corrosion</v>
      </c>
      <c r="D89" s="206" t="str">
        <f>'Raw Data'!E110</f>
        <v>[10]</v>
      </c>
      <c r="E89" s="206">
        <f>'Raw Data'!F110</f>
        <v>1</v>
      </c>
      <c r="F89" s="17">
        <f>10^'Raw Data'!J110</f>
        <v>337000000000002.62</v>
      </c>
      <c r="G89" s="178">
        <f>'Raw Data'!K110</f>
        <v>4</v>
      </c>
      <c r="H89" s="162" t="e">
        <f>IF($E89&gt;1,'Raw Data'!L110,NA())</f>
        <v>#N/A</v>
      </c>
      <c r="I89" s="137" t="e">
        <f>IF($E89&gt;1,'Raw Data'!M110,NA())</f>
        <v>#N/A</v>
      </c>
      <c r="J89" s="17" t="e">
        <f>IF($E89&gt;1,10^'Raw Data'!N110,NA())</f>
        <v>#N/A</v>
      </c>
      <c r="K89" s="130" t="e">
        <f>IF($E89&gt;1,'Raw Data'!O110,NA())</f>
        <v>#N/A</v>
      </c>
      <c r="L89" s="162" t="e">
        <f>IF($E89&gt;2,'Raw Data'!P110,NA())</f>
        <v>#N/A</v>
      </c>
      <c r="M89" s="137" t="e">
        <f>IF($E89&gt;2,'Raw Data'!Q110,NA())</f>
        <v>#N/A</v>
      </c>
      <c r="N89" s="17" t="e">
        <f>IF($E89&gt;2,10^'Raw Data'!R110,NA())</f>
        <v>#N/A</v>
      </c>
      <c r="O89" s="130" t="e">
        <f>IF($E89&gt;2,'Raw Data'!S110,NA())</f>
        <v>#N/A</v>
      </c>
      <c r="P89" s="162" t="e">
        <f>IF($E89&gt;3,'Raw Data'!T110,NA())</f>
        <v>#N/A</v>
      </c>
      <c r="Q89" s="137" t="e">
        <f>IF($E89&gt;3,'Raw Data'!U110,NA())</f>
        <v>#N/A</v>
      </c>
      <c r="R89" s="17" t="e">
        <f>IF($E89&gt;3,10^'Raw Data'!V110,NA())</f>
        <v>#N/A</v>
      </c>
      <c r="S89" s="130" t="e">
        <f>IF($E89&gt;3,'Raw Data'!W110,NA())</f>
        <v>#N/A</v>
      </c>
      <c r="T89" s="219" t="str">
        <f>'Raw Data'!X110</f>
        <v>-</v>
      </c>
      <c r="U89" s="218">
        <v>0</v>
      </c>
      <c r="V89" s="164">
        <f>'Raw Data'!Z110</f>
        <v>25</v>
      </c>
      <c r="W89" s="172">
        <f>'Raw Data'!AA110</f>
        <v>0</v>
      </c>
      <c r="X89" s="252"/>
      <c r="Y89" s="231">
        <v>1000</v>
      </c>
      <c r="Z89" s="230">
        <f t="shared" si="38"/>
        <v>337.00000000000261</v>
      </c>
      <c r="AA89" s="245" t="e">
        <f t="shared" si="2"/>
        <v>#N/A</v>
      </c>
      <c r="AB89" s="246" t="e">
        <f t="shared" si="3"/>
        <v>#N/A</v>
      </c>
      <c r="AC89" s="245" t="e">
        <f t="shared" si="4"/>
        <v>#N/A</v>
      </c>
      <c r="AD89" s="247" t="e">
        <f t="shared" si="5"/>
        <v>#N/A</v>
      </c>
      <c r="AE89" s="245" t="e">
        <f t="shared" si="6"/>
        <v>#N/A</v>
      </c>
      <c r="AF89" s="247" t="e">
        <f t="shared" si="7"/>
        <v>#N/A</v>
      </c>
      <c r="AG89" s="245">
        <f t="shared" si="8"/>
        <v>0</v>
      </c>
      <c r="AH89" s="230" t="str">
        <f t="shared" si="9"/>
        <v>-</v>
      </c>
      <c r="AI89" s="231">
        <v>1</v>
      </c>
      <c r="AJ89" s="230">
        <f t="shared" si="39"/>
        <v>337000000000002.62</v>
      </c>
      <c r="AL89" s="231">
        <v>900</v>
      </c>
      <c r="AM89" s="270">
        <f t="shared" si="10"/>
        <v>513.64121322969459</v>
      </c>
      <c r="AN89" s="231">
        <v>500</v>
      </c>
      <c r="AO89" s="270">
        <f t="shared" si="11"/>
        <v>5392.0000000000418</v>
      </c>
      <c r="AP89" s="231">
        <v>350</v>
      </c>
      <c r="AQ89" s="270">
        <f t="shared" si="12"/>
        <v>22457.309454394177</v>
      </c>
      <c r="AR89" s="231">
        <v>300</v>
      </c>
      <c r="AS89" s="270">
        <f t="shared" si="13"/>
        <v>41604.938271605264</v>
      </c>
      <c r="AT89" s="231">
        <v>250</v>
      </c>
      <c r="AU89" s="270">
        <f t="shared" si="14"/>
        <v>86272.000000000669</v>
      </c>
      <c r="AV89" s="231">
        <v>200</v>
      </c>
      <c r="AW89" s="270">
        <f t="shared" si="15"/>
        <v>210625.00000000163</v>
      </c>
    </row>
    <row r="90" spans="1:49" ht="12.75" customHeight="1" x14ac:dyDescent="0.2">
      <c r="A90" s="204">
        <f>'Raw Data'!A111</f>
        <v>86</v>
      </c>
      <c r="B90" s="204" t="str">
        <f>'Raw Data'!B111</f>
        <v>verified</v>
      </c>
      <c r="C90" s="176" t="str">
        <f>'Raw Data'!C111 &amp;" "&amp;'Raw Data'!G111</f>
        <v>BP'08 C  Free Corrosion</v>
      </c>
      <c r="D90" s="206" t="str">
        <f>'Raw Data'!E111</f>
        <v>[10]</v>
      </c>
      <c r="E90" s="206">
        <f>'Raw Data'!F111</f>
        <v>1</v>
      </c>
      <c r="F90" s="17">
        <f>10^'Raw Data'!J111</f>
        <v>14100000000000.049</v>
      </c>
      <c r="G90" s="178">
        <f>'Raw Data'!K111</f>
        <v>3.5</v>
      </c>
      <c r="H90" s="162" t="e">
        <f>IF($E90&gt;1,'Raw Data'!L111,NA())</f>
        <v>#N/A</v>
      </c>
      <c r="I90" s="137" t="e">
        <f>IF($E90&gt;1,'Raw Data'!M111,NA())</f>
        <v>#N/A</v>
      </c>
      <c r="J90" s="17" t="e">
        <f>IF($E90&gt;1,10^'Raw Data'!N111,NA())</f>
        <v>#N/A</v>
      </c>
      <c r="K90" s="130" t="e">
        <f>IF($E90&gt;1,'Raw Data'!O111,NA())</f>
        <v>#N/A</v>
      </c>
      <c r="L90" s="162" t="e">
        <f>IF($E90&gt;2,'Raw Data'!P111,NA())</f>
        <v>#N/A</v>
      </c>
      <c r="M90" s="137" t="e">
        <f>IF($E90&gt;2,'Raw Data'!Q111,NA())</f>
        <v>#N/A</v>
      </c>
      <c r="N90" s="17" t="e">
        <f>IF($E90&gt;2,10^'Raw Data'!R111,NA())</f>
        <v>#N/A</v>
      </c>
      <c r="O90" s="130" t="e">
        <f>IF($E90&gt;2,'Raw Data'!S111,NA())</f>
        <v>#N/A</v>
      </c>
      <c r="P90" s="162" t="e">
        <f>IF($E90&gt;3,'Raw Data'!T111,NA())</f>
        <v>#N/A</v>
      </c>
      <c r="Q90" s="137" t="e">
        <f>IF($E90&gt;3,'Raw Data'!U111,NA())</f>
        <v>#N/A</v>
      </c>
      <c r="R90" s="17" t="e">
        <f>IF($E90&gt;3,10^'Raw Data'!V111,NA())</f>
        <v>#N/A</v>
      </c>
      <c r="S90" s="130" t="e">
        <f>IF($E90&gt;3,'Raw Data'!W111,NA())</f>
        <v>#N/A</v>
      </c>
      <c r="T90" s="219" t="str">
        <f>'Raw Data'!X111</f>
        <v>-</v>
      </c>
      <c r="U90" s="218">
        <v>0</v>
      </c>
      <c r="V90" s="164">
        <f>'Raw Data'!Z111</f>
        <v>25</v>
      </c>
      <c r="W90" s="172">
        <f>'Raw Data'!AA111</f>
        <v>0.15</v>
      </c>
      <c r="X90" s="252"/>
      <c r="Y90" s="231">
        <v>1000</v>
      </c>
      <c r="Z90" s="230">
        <f t="shared" si="38"/>
        <v>445.88115008374342</v>
      </c>
      <c r="AA90" s="245" t="e">
        <f t="shared" si="2"/>
        <v>#N/A</v>
      </c>
      <c r="AB90" s="246" t="e">
        <f t="shared" si="3"/>
        <v>#N/A</v>
      </c>
      <c r="AC90" s="245" t="e">
        <f t="shared" si="4"/>
        <v>#N/A</v>
      </c>
      <c r="AD90" s="247" t="e">
        <f t="shared" si="5"/>
        <v>#N/A</v>
      </c>
      <c r="AE90" s="245" t="e">
        <f t="shared" si="6"/>
        <v>#N/A</v>
      </c>
      <c r="AF90" s="247" t="e">
        <f t="shared" si="7"/>
        <v>#N/A</v>
      </c>
      <c r="AG90" s="245">
        <f t="shared" si="8"/>
        <v>0</v>
      </c>
      <c r="AH90" s="230" t="str">
        <f t="shared" si="9"/>
        <v>-</v>
      </c>
      <c r="AI90" s="231">
        <v>1</v>
      </c>
      <c r="AJ90" s="230">
        <f t="shared" si="39"/>
        <v>14100000000000.049</v>
      </c>
      <c r="AL90" s="231">
        <v>900</v>
      </c>
      <c r="AM90" s="270">
        <f t="shared" si="10"/>
        <v>644.71879286694207</v>
      </c>
      <c r="AN90" s="231">
        <v>500</v>
      </c>
      <c r="AO90" s="270">
        <f t="shared" si="11"/>
        <v>5044.5693572395448</v>
      </c>
      <c r="AP90" s="231">
        <v>350</v>
      </c>
      <c r="AQ90" s="270">
        <f t="shared" si="12"/>
        <v>17578.465357272104</v>
      </c>
      <c r="AR90" s="231">
        <v>300</v>
      </c>
      <c r="AS90" s="270">
        <f t="shared" si="13"/>
        <v>30150.514057680575</v>
      </c>
      <c r="AT90" s="231">
        <v>250</v>
      </c>
      <c r="AU90" s="270">
        <f t="shared" si="14"/>
        <v>57072.787210719092</v>
      </c>
      <c r="AV90" s="231">
        <v>200</v>
      </c>
      <c r="AW90" s="270">
        <f t="shared" si="15"/>
        <v>124627.57018412942</v>
      </c>
    </row>
    <row r="91" spans="1:49" ht="12.75" customHeight="1" x14ac:dyDescent="0.2">
      <c r="A91" s="204">
        <f>'Raw Data'!A112</f>
        <v>87</v>
      </c>
      <c r="B91" s="204" t="str">
        <f>'Raw Data'!B112</f>
        <v>verified</v>
      </c>
      <c r="C91" s="176" t="str">
        <f>'Raw Data'!C112 &amp;" "&amp;'Raw Data'!G112</f>
        <v>BP'08 D  Free Corrosion</v>
      </c>
      <c r="D91" s="206" t="str">
        <f>'Raw Data'!E112</f>
        <v>[10]</v>
      </c>
      <c r="E91" s="206">
        <f>'Raw Data'!F112</f>
        <v>1</v>
      </c>
      <c r="F91" s="17">
        <f>10^'Raw Data'!J112</f>
        <v>507000000000.00159</v>
      </c>
      <c r="G91" s="178">
        <f>'Raw Data'!K112</f>
        <v>3</v>
      </c>
      <c r="H91" s="162" t="e">
        <f>IF($E91&gt;1,'Raw Data'!L112,NA())</f>
        <v>#N/A</v>
      </c>
      <c r="I91" s="137" t="e">
        <f>IF($E91&gt;1,'Raw Data'!M112,NA())</f>
        <v>#N/A</v>
      </c>
      <c r="J91" s="17" t="e">
        <f>IF($E91&gt;1,10^'Raw Data'!N112,NA())</f>
        <v>#N/A</v>
      </c>
      <c r="K91" s="130" t="e">
        <f>IF($E91&gt;1,'Raw Data'!O112,NA())</f>
        <v>#N/A</v>
      </c>
      <c r="L91" s="162" t="e">
        <f>IF($E91&gt;2,'Raw Data'!P112,NA())</f>
        <v>#N/A</v>
      </c>
      <c r="M91" s="137" t="e">
        <f>IF($E91&gt;2,'Raw Data'!Q112,NA())</f>
        <v>#N/A</v>
      </c>
      <c r="N91" s="17" t="e">
        <f>IF($E91&gt;2,10^'Raw Data'!R112,NA())</f>
        <v>#N/A</v>
      </c>
      <c r="O91" s="130" t="e">
        <f>IF($E91&gt;2,'Raw Data'!S112,NA())</f>
        <v>#N/A</v>
      </c>
      <c r="P91" s="162" t="e">
        <f>IF($E91&gt;3,'Raw Data'!T112,NA())</f>
        <v>#N/A</v>
      </c>
      <c r="Q91" s="137" t="e">
        <f>IF($E91&gt;3,'Raw Data'!U112,NA())</f>
        <v>#N/A</v>
      </c>
      <c r="R91" s="17" t="e">
        <f>IF($E91&gt;3,10^'Raw Data'!V112,NA())</f>
        <v>#N/A</v>
      </c>
      <c r="S91" s="130" t="e">
        <f>IF($E91&gt;3,'Raw Data'!W112,NA())</f>
        <v>#N/A</v>
      </c>
      <c r="T91" s="219" t="str">
        <f>'Raw Data'!X112</f>
        <v>-</v>
      </c>
      <c r="U91" s="218">
        <v>0</v>
      </c>
      <c r="V91" s="164">
        <f>'Raw Data'!Z112</f>
        <v>25</v>
      </c>
      <c r="W91" s="172">
        <f>'Raw Data'!AA112</f>
        <v>0.15</v>
      </c>
      <c r="X91" s="252"/>
      <c r="Y91" s="231">
        <v>1000</v>
      </c>
      <c r="Z91" s="230">
        <f t="shared" si="38"/>
        <v>507.00000000000159</v>
      </c>
      <c r="AA91" s="245" t="e">
        <f t="shared" si="2"/>
        <v>#N/A</v>
      </c>
      <c r="AB91" s="246" t="e">
        <f t="shared" si="3"/>
        <v>#N/A</v>
      </c>
      <c r="AC91" s="245" t="e">
        <f t="shared" si="4"/>
        <v>#N/A</v>
      </c>
      <c r="AD91" s="247" t="e">
        <f t="shared" si="5"/>
        <v>#N/A</v>
      </c>
      <c r="AE91" s="245" t="e">
        <f t="shared" si="6"/>
        <v>#N/A</v>
      </c>
      <c r="AF91" s="247" t="e">
        <f t="shared" si="7"/>
        <v>#N/A</v>
      </c>
      <c r="AG91" s="245">
        <f t="shared" si="8"/>
        <v>0</v>
      </c>
      <c r="AH91" s="230" t="str">
        <f t="shared" si="9"/>
        <v>-</v>
      </c>
      <c r="AI91" s="231">
        <v>1</v>
      </c>
      <c r="AJ91" s="230">
        <f t="shared" si="39"/>
        <v>507000000000.00159</v>
      </c>
      <c r="AL91" s="231">
        <v>900</v>
      </c>
      <c r="AM91" s="270">
        <f t="shared" si="10"/>
        <v>695.47325102880882</v>
      </c>
      <c r="AN91" s="231">
        <v>500</v>
      </c>
      <c r="AO91" s="270">
        <f t="shared" si="11"/>
        <v>4056.0000000000127</v>
      </c>
      <c r="AP91" s="231">
        <v>350</v>
      </c>
      <c r="AQ91" s="270">
        <f t="shared" si="12"/>
        <v>11825.072886297414</v>
      </c>
      <c r="AR91" s="231">
        <v>300</v>
      </c>
      <c r="AS91" s="270">
        <f t="shared" si="13"/>
        <v>18777.777777777836</v>
      </c>
      <c r="AT91" s="231">
        <v>250</v>
      </c>
      <c r="AU91" s="270">
        <f t="shared" si="14"/>
        <v>32448.000000000102</v>
      </c>
      <c r="AV91" s="231">
        <v>200</v>
      </c>
      <c r="AW91" s="270">
        <f t="shared" si="15"/>
        <v>63375.000000000196</v>
      </c>
    </row>
    <row r="92" spans="1:49" ht="12.75" customHeight="1" x14ac:dyDescent="0.2">
      <c r="A92" s="204">
        <f>'Raw Data'!A113</f>
        <v>88</v>
      </c>
      <c r="B92" s="204" t="str">
        <f>'Raw Data'!B113</f>
        <v>verified</v>
      </c>
      <c r="C92" s="176" t="str">
        <f>'Raw Data'!C113 &amp;" "&amp;'Raw Data'!G113</f>
        <v>BP'08 E  Free Corrosion</v>
      </c>
      <c r="D92" s="206" t="str">
        <f>'Raw Data'!E113</f>
        <v>[10]</v>
      </c>
      <c r="E92" s="206">
        <f>'Raw Data'!F113</f>
        <v>1</v>
      </c>
      <c r="F92" s="17">
        <f>10^'Raw Data'!J113</f>
        <v>347000000000.00073</v>
      </c>
      <c r="G92" s="178">
        <f>'Raw Data'!K113</f>
        <v>3</v>
      </c>
      <c r="H92" s="162" t="e">
        <f>IF($E92&gt;1,'Raw Data'!L113,NA())</f>
        <v>#N/A</v>
      </c>
      <c r="I92" s="137" t="e">
        <f>IF($E92&gt;1,'Raw Data'!M113,NA())</f>
        <v>#N/A</v>
      </c>
      <c r="J92" s="17" t="e">
        <f>IF($E92&gt;1,10^'Raw Data'!N113,NA())</f>
        <v>#N/A</v>
      </c>
      <c r="K92" s="130" t="e">
        <f>IF($E92&gt;1,'Raw Data'!O113,NA())</f>
        <v>#N/A</v>
      </c>
      <c r="L92" s="162" t="e">
        <f>IF($E92&gt;2,'Raw Data'!P113,NA())</f>
        <v>#N/A</v>
      </c>
      <c r="M92" s="137" t="e">
        <f>IF($E92&gt;2,'Raw Data'!Q113,NA())</f>
        <v>#N/A</v>
      </c>
      <c r="N92" s="17" t="e">
        <f>IF($E92&gt;2,10^'Raw Data'!R113,NA())</f>
        <v>#N/A</v>
      </c>
      <c r="O92" s="130" t="e">
        <f>IF($E92&gt;2,'Raw Data'!S113,NA())</f>
        <v>#N/A</v>
      </c>
      <c r="P92" s="162" t="e">
        <f>IF($E92&gt;3,'Raw Data'!T113,NA())</f>
        <v>#N/A</v>
      </c>
      <c r="Q92" s="137" t="e">
        <f>IF($E92&gt;3,'Raw Data'!U113,NA())</f>
        <v>#N/A</v>
      </c>
      <c r="R92" s="17" t="e">
        <f>IF($E92&gt;3,10^'Raw Data'!V113,NA())</f>
        <v>#N/A</v>
      </c>
      <c r="S92" s="130" t="e">
        <f>IF($E92&gt;3,'Raw Data'!W113,NA())</f>
        <v>#N/A</v>
      </c>
      <c r="T92" s="219" t="str">
        <f>'Raw Data'!X113</f>
        <v>-</v>
      </c>
      <c r="U92" s="218">
        <v>0</v>
      </c>
      <c r="V92" s="164">
        <f>'Raw Data'!Z113</f>
        <v>25</v>
      </c>
      <c r="W92" s="172">
        <f>'Raw Data'!AA113</f>
        <v>0.15</v>
      </c>
      <c r="X92" s="252"/>
      <c r="Y92" s="231">
        <v>1000</v>
      </c>
      <c r="Z92" s="230">
        <f t="shared" si="38"/>
        <v>347.00000000000074</v>
      </c>
      <c r="AA92" s="245" t="e">
        <f t="shared" si="2"/>
        <v>#N/A</v>
      </c>
      <c r="AB92" s="246" t="e">
        <f t="shared" si="3"/>
        <v>#N/A</v>
      </c>
      <c r="AC92" s="245" t="e">
        <f t="shared" si="4"/>
        <v>#N/A</v>
      </c>
      <c r="AD92" s="247" t="e">
        <f t="shared" si="5"/>
        <v>#N/A</v>
      </c>
      <c r="AE92" s="245" t="e">
        <f t="shared" si="6"/>
        <v>#N/A</v>
      </c>
      <c r="AF92" s="247" t="e">
        <f t="shared" si="7"/>
        <v>#N/A</v>
      </c>
      <c r="AG92" s="245">
        <f t="shared" si="8"/>
        <v>0</v>
      </c>
      <c r="AH92" s="230" t="str">
        <f t="shared" si="9"/>
        <v>-</v>
      </c>
      <c r="AI92" s="231">
        <v>1</v>
      </c>
      <c r="AJ92" s="230">
        <f t="shared" si="39"/>
        <v>347000000000.00073</v>
      </c>
      <c r="AL92" s="231">
        <v>900</v>
      </c>
      <c r="AM92" s="270">
        <f t="shared" si="10"/>
        <v>475.99451303155109</v>
      </c>
      <c r="AN92" s="231">
        <v>500</v>
      </c>
      <c r="AO92" s="270">
        <f t="shared" si="11"/>
        <v>2776.0000000000059</v>
      </c>
      <c r="AP92" s="231">
        <v>350</v>
      </c>
      <c r="AQ92" s="270">
        <f t="shared" si="12"/>
        <v>8093.2944606414167</v>
      </c>
      <c r="AR92" s="231">
        <v>300</v>
      </c>
      <c r="AS92" s="270">
        <f t="shared" si="13"/>
        <v>12851.851851851879</v>
      </c>
      <c r="AT92" s="231">
        <v>250</v>
      </c>
      <c r="AU92" s="270">
        <f t="shared" si="14"/>
        <v>22208.000000000047</v>
      </c>
      <c r="AV92" s="231">
        <v>200</v>
      </c>
      <c r="AW92" s="270">
        <f t="shared" si="15"/>
        <v>43375.000000000095</v>
      </c>
    </row>
    <row r="93" spans="1:49" ht="12.75" customHeight="1" x14ac:dyDescent="0.2">
      <c r="A93" s="204">
        <f>'Raw Data'!A114</f>
        <v>89</v>
      </c>
      <c r="B93" s="204" t="str">
        <f>'Raw Data'!B114</f>
        <v>verified</v>
      </c>
      <c r="C93" s="176" t="str">
        <f>'Raw Data'!C114 &amp;" "&amp;'Raw Data'!G114</f>
        <v>BP'08 F  Free Corrosion</v>
      </c>
      <c r="D93" s="206" t="str">
        <f>'Raw Data'!E114</f>
        <v>[10]</v>
      </c>
      <c r="E93" s="206">
        <f>'Raw Data'!F114</f>
        <v>1</v>
      </c>
      <c r="F93" s="17">
        <f>10^'Raw Data'!J114</f>
        <v>210000000000.00073</v>
      </c>
      <c r="G93" s="178">
        <f>'Raw Data'!K114</f>
        <v>3</v>
      </c>
      <c r="H93" s="162" t="e">
        <f>IF($E93&gt;1,'Raw Data'!L114,NA())</f>
        <v>#N/A</v>
      </c>
      <c r="I93" s="137" t="e">
        <f>IF($E93&gt;1,'Raw Data'!M114,NA())</f>
        <v>#N/A</v>
      </c>
      <c r="J93" s="17" t="e">
        <f>IF($E93&gt;1,10^'Raw Data'!N114,NA())</f>
        <v>#N/A</v>
      </c>
      <c r="K93" s="130" t="e">
        <f>IF($E93&gt;1,'Raw Data'!O114,NA())</f>
        <v>#N/A</v>
      </c>
      <c r="L93" s="162" t="e">
        <f>IF($E93&gt;2,'Raw Data'!P114,NA())</f>
        <v>#N/A</v>
      </c>
      <c r="M93" s="137" t="e">
        <f>IF($E93&gt;2,'Raw Data'!Q114,NA())</f>
        <v>#N/A</v>
      </c>
      <c r="N93" s="17" t="e">
        <f>IF($E93&gt;2,10^'Raw Data'!R114,NA())</f>
        <v>#N/A</v>
      </c>
      <c r="O93" s="130" t="e">
        <f>IF($E93&gt;2,'Raw Data'!S114,NA())</f>
        <v>#N/A</v>
      </c>
      <c r="P93" s="162" t="e">
        <f>IF($E93&gt;3,'Raw Data'!T114,NA())</f>
        <v>#N/A</v>
      </c>
      <c r="Q93" s="137" t="e">
        <f>IF($E93&gt;3,'Raw Data'!U114,NA())</f>
        <v>#N/A</v>
      </c>
      <c r="R93" s="17" t="e">
        <f>IF($E93&gt;3,10^'Raw Data'!V114,NA())</f>
        <v>#N/A</v>
      </c>
      <c r="S93" s="130" t="e">
        <f>IF($E93&gt;3,'Raw Data'!W114,NA())</f>
        <v>#N/A</v>
      </c>
      <c r="T93" s="219" t="str">
        <f>'Raw Data'!X114</f>
        <v>-</v>
      </c>
      <c r="U93" s="218">
        <v>0</v>
      </c>
      <c r="V93" s="164">
        <f>'Raw Data'!Z114</f>
        <v>25</v>
      </c>
      <c r="W93" s="172">
        <f>'Raw Data'!AA114</f>
        <v>0.15</v>
      </c>
      <c r="X93" s="252"/>
      <c r="Y93" s="231">
        <v>1000</v>
      </c>
      <c r="Z93" s="230">
        <f t="shared" si="38"/>
        <v>210.00000000000074</v>
      </c>
      <c r="AA93" s="245" t="e">
        <f t="shared" si="2"/>
        <v>#N/A</v>
      </c>
      <c r="AB93" s="246" t="e">
        <f t="shared" si="3"/>
        <v>#N/A</v>
      </c>
      <c r="AC93" s="245" t="e">
        <f t="shared" si="4"/>
        <v>#N/A</v>
      </c>
      <c r="AD93" s="247" t="e">
        <f t="shared" si="5"/>
        <v>#N/A</v>
      </c>
      <c r="AE93" s="245" t="e">
        <f t="shared" si="6"/>
        <v>#N/A</v>
      </c>
      <c r="AF93" s="247" t="e">
        <f t="shared" si="7"/>
        <v>#N/A</v>
      </c>
      <c r="AG93" s="245">
        <f t="shared" si="8"/>
        <v>0</v>
      </c>
      <c r="AH93" s="230" t="str">
        <f t="shared" si="9"/>
        <v>-</v>
      </c>
      <c r="AI93" s="231">
        <v>1</v>
      </c>
      <c r="AJ93" s="230">
        <f t="shared" si="39"/>
        <v>210000000000.00073</v>
      </c>
      <c r="AL93" s="231">
        <v>900</v>
      </c>
      <c r="AM93" s="270">
        <f t="shared" si="10"/>
        <v>288.06584362140018</v>
      </c>
      <c r="AN93" s="231">
        <v>500</v>
      </c>
      <c r="AO93" s="270">
        <f t="shared" si="11"/>
        <v>1680.0000000000059</v>
      </c>
      <c r="AP93" s="231">
        <v>350</v>
      </c>
      <c r="AQ93" s="270">
        <f t="shared" si="12"/>
        <v>4897.9591836734862</v>
      </c>
      <c r="AR93" s="231">
        <v>300</v>
      </c>
      <c r="AS93" s="270">
        <f t="shared" si="13"/>
        <v>7777.7777777778047</v>
      </c>
      <c r="AT93" s="231">
        <v>250</v>
      </c>
      <c r="AU93" s="270">
        <f t="shared" si="14"/>
        <v>13440.000000000047</v>
      </c>
      <c r="AV93" s="231">
        <v>200</v>
      </c>
      <c r="AW93" s="270">
        <f t="shared" si="15"/>
        <v>26250.000000000091</v>
      </c>
    </row>
    <row r="94" spans="1:49" ht="12.75" customHeight="1" x14ac:dyDescent="0.2">
      <c r="A94" s="204">
        <f>'Raw Data'!A115</f>
        <v>90</v>
      </c>
      <c r="B94" s="204" t="str">
        <f>'Raw Data'!B115</f>
        <v>verified</v>
      </c>
      <c r="C94" s="176" t="str">
        <f>'Raw Data'!C115 &amp;" "&amp;'Raw Data'!G115</f>
        <v>BP'08 F2 Free Corrosion</v>
      </c>
      <c r="D94" s="206" t="str">
        <f>'Raw Data'!E115</f>
        <v>[10]</v>
      </c>
      <c r="E94" s="206">
        <f>'Raw Data'!F115</f>
        <v>1</v>
      </c>
      <c r="F94" s="17">
        <f>10^'Raw Data'!J115</f>
        <v>142000000000.00003</v>
      </c>
      <c r="G94" s="178">
        <f>'Raw Data'!K115</f>
        <v>3</v>
      </c>
      <c r="H94" s="162" t="e">
        <f>IF($E94&gt;1,'Raw Data'!L115,NA())</f>
        <v>#N/A</v>
      </c>
      <c r="I94" s="137" t="e">
        <f>IF($E94&gt;1,'Raw Data'!M115,NA())</f>
        <v>#N/A</v>
      </c>
      <c r="J94" s="17" t="e">
        <f>IF($E94&gt;1,10^'Raw Data'!N115,NA())</f>
        <v>#N/A</v>
      </c>
      <c r="K94" s="130" t="e">
        <f>IF($E94&gt;1,'Raw Data'!O115,NA())</f>
        <v>#N/A</v>
      </c>
      <c r="L94" s="162" t="e">
        <f>IF($E94&gt;2,'Raw Data'!P115,NA())</f>
        <v>#N/A</v>
      </c>
      <c r="M94" s="137" t="e">
        <f>IF($E94&gt;2,'Raw Data'!Q115,NA())</f>
        <v>#N/A</v>
      </c>
      <c r="N94" s="17" t="e">
        <f>IF($E94&gt;2,10^'Raw Data'!R115,NA())</f>
        <v>#N/A</v>
      </c>
      <c r="O94" s="130" t="e">
        <f>IF($E94&gt;2,'Raw Data'!S115,NA())</f>
        <v>#N/A</v>
      </c>
      <c r="P94" s="162" t="e">
        <f>IF($E94&gt;3,'Raw Data'!T115,NA())</f>
        <v>#N/A</v>
      </c>
      <c r="Q94" s="137" t="e">
        <f>IF($E94&gt;3,'Raw Data'!U115,NA())</f>
        <v>#N/A</v>
      </c>
      <c r="R94" s="17" t="e">
        <f>IF($E94&gt;3,10^'Raw Data'!V115,NA())</f>
        <v>#N/A</v>
      </c>
      <c r="S94" s="130" t="e">
        <f>IF($E94&gt;3,'Raw Data'!W115,NA())</f>
        <v>#N/A</v>
      </c>
      <c r="T94" s="219" t="str">
        <f>'Raw Data'!X115</f>
        <v>-</v>
      </c>
      <c r="U94" s="218">
        <v>0</v>
      </c>
      <c r="V94" s="164">
        <f>'Raw Data'!Z115</f>
        <v>25</v>
      </c>
      <c r="W94" s="172">
        <f>'Raw Data'!AA115</f>
        <v>0.15</v>
      </c>
      <c r="X94" s="252"/>
      <c r="Y94" s="231">
        <v>1000</v>
      </c>
      <c r="Z94" s="230">
        <f t="shared" si="38"/>
        <v>142.00000000000003</v>
      </c>
      <c r="AA94" s="245" t="e">
        <f t="shared" si="2"/>
        <v>#N/A</v>
      </c>
      <c r="AB94" s="246" t="e">
        <f t="shared" si="3"/>
        <v>#N/A</v>
      </c>
      <c r="AC94" s="245" t="e">
        <f t="shared" si="4"/>
        <v>#N/A</v>
      </c>
      <c r="AD94" s="247" t="e">
        <f t="shared" si="5"/>
        <v>#N/A</v>
      </c>
      <c r="AE94" s="245" t="e">
        <f t="shared" si="6"/>
        <v>#N/A</v>
      </c>
      <c r="AF94" s="247" t="e">
        <f t="shared" si="7"/>
        <v>#N/A</v>
      </c>
      <c r="AG94" s="245">
        <f t="shared" si="8"/>
        <v>0</v>
      </c>
      <c r="AH94" s="230" t="str">
        <f t="shared" si="9"/>
        <v>-</v>
      </c>
      <c r="AI94" s="231">
        <v>1</v>
      </c>
      <c r="AJ94" s="230">
        <f t="shared" si="39"/>
        <v>142000000000.00003</v>
      </c>
      <c r="AL94" s="231">
        <v>900</v>
      </c>
      <c r="AM94" s="270">
        <f t="shared" si="10"/>
        <v>194.78737997256519</v>
      </c>
      <c r="AN94" s="231">
        <v>500</v>
      </c>
      <c r="AO94" s="270">
        <f t="shared" si="11"/>
        <v>1136.0000000000002</v>
      </c>
      <c r="AP94" s="231">
        <v>350</v>
      </c>
      <c r="AQ94" s="270">
        <f t="shared" si="12"/>
        <v>3311.9533527696799</v>
      </c>
      <c r="AR94" s="231">
        <v>300</v>
      </c>
      <c r="AS94" s="270">
        <f t="shared" si="13"/>
        <v>5259.25925925926</v>
      </c>
      <c r="AT94" s="231">
        <v>250</v>
      </c>
      <c r="AU94" s="270">
        <f t="shared" si="14"/>
        <v>9088.0000000000018</v>
      </c>
      <c r="AV94" s="231">
        <v>200</v>
      </c>
      <c r="AW94" s="270">
        <f t="shared" si="15"/>
        <v>17750.000000000004</v>
      </c>
    </row>
    <row r="95" spans="1:49" ht="12.75" customHeight="1" x14ac:dyDescent="0.2">
      <c r="A95" s="204">
        <f>'Raw Data'!A116</f>
        <v>91</v>
      </c>
      <c r="B95" s="204" t="str">
        <f>'Raw Data'!B116</f>
        <v>verified</v>
      </c>
      <c r="C95" s="176" t="str">
        <f>'Raw Data'!C116 &amp;" "&amp;'Raw Data'!G116</f>
        <v>BP'08 G  Free Corrosion</v>
      </c>
      <c r="D95" s="206" t="str">
        <f>'Raw Data'!E116</f>
        <v>[10]</v>
      </c>
      <c r="E95" s="206">
        <f>'Raw Data'!F116</f>
        <v>1</v>
      </c>
      <c r="F95" s="17">
        <f>10^'Raw Data'!J116</f>
        <v>83300000000.000397</v>
      </c>
      <c r="G95" s="178">
        <f>'Raw Data'!K116</f>
        <v>3</v>
      </c>
      <c r="H95" s="162" t="e">
        <f>IF($E95&gt;1,'Raw Data'!L116,NA())</f>
        <v>#N/A</v>
      </c>
      <c r="I95" s="137" t="e">
        <f>IF($E95&gt;1,'Raw Data'!M116,NA())</f>
        <v>#N/A</v>
      </c>
      <c r="J95" s="17" t="e">
        <f>IF($E95&gt;1,10^'Raw Data'!N116,NA())</f>
        <v>#N/A</v>
      </c>
      <c r="K95" s="130" t="e">
        <f>IF($E95&gt;1,'Raw Data'!O116,NA())</f>
        <v>#N/A</v>
      </c>
      <c r="L95" s="162" t="e">
        <f>IF($E95&gt;2,'Raw Data'!P116,NA())</f>
        <v>#N/A</v>
      </c>
      <c r="M95" s="137" t="e">
        <f>IF($E95&gt;2,'Raw Data'!Q116,NA())</f>
        <v>#N/A</v>
      </c>
      <c r="N95" s="17" t="e">
        <f>IF($E95&gt;2,10^'Raw Data'!R116,NA())</f>
        <v>#N/A</v>
      </c>
      <c r="O95" s="130" t="e">
        <f>IF($E95&gt;2,'Raw Data'!S116,NA())</f>
        <v>#N/A</v>
      </c>
      <c r="P95" s="162" t="e">
        <f>IF($E95&gt;3,'Raw Data'!T116,NA())</f>
        <v>#N/A</v>
      </c>
      <c r="Q95" s="137" t="e">
        <f>IF($E95&gt;3,'Raw Data'!U116,NA())</f>
        <v>#N/A</v>
      </c>
      <c r="R95" s="17" t="e">
        <f>IF($E95&gt;3,10^'Raw Data'!V116,NA())</f>
        <v>#N/A</v>
      </c>
      <c r="S95" s="130" t="e">
        <f>IF($E95&gt;3,'Raw Data'!W116,NA())</f>
        <v>#N/A</v>
      </c>
      <c r="T95" s="219" t="str">
        <f>'Raw Data'!X116</f>
        <v>-</v>
      </c>
      <c r="U95" s="218">
        <v>0</v>
      </c>
      <c r="V95" s="164">
        <f>'Raw Data'!Z116</f>
        <v>25</v>
      </c>
      <c r="W95" s="172">
        <f>'Raw Data'!AA116</f>
        <v>0.15</v>
      </c>
      <c r="X95" s="252"/>
      <c r="Y95" s="231">
        <v>1000</v>
      </c>
      <c r="Z95" s="230">
        <f t="shared" si="38"/>
        <v>83.300000000000395</v>
      </c>
      <c r="AA95" s="245" t="e">
        <f t="shared" si="2"/>
        <v>#N/A</v>
      </c>
      <c r="AB95" s="246" t="e">
        <f t="shared" si="3"/>
        <v>#N/A</v>
      </c>
      <c r="AC95" s="245" t="e">
        <f t="shared" si="4"/>
        <v>#N/A</v>
      </c>
      <c r="AD95" s="247" t="e">
        <f t="shared" si="5"/>
        <v>#N/A</v>
      </c>
      <c r="AE95" s="245" t="e">
        <f t="shared" si="6"/>
        <v>#N/A</v>
      </c>
      <c r="AF95" s="247" t="e">
        <f t="shared" si="7"/>
        <v>#N/A</v>
      </c>
      <c r="AG95" s="245">
        <f t="shared" si="8"/>
        <v>0</v>
      </c>
      <c r="AH95" s="230" t="str">
        <f t="shared" si="9"/>
        <v>-</v>
      </c>
      <c r="AI95" s="231">
        <v>1</v>
      </c>
      <c r="AJ95" s="230">
        <f t="shared" si="39"/>
        <v>83300000000.000397</v>
      </c>
      <c r="AL95" s="231">
        <v>900</v>
      </c>
      <c r="AM95" s="270">
        <f t="shared" si="10"/>
        <v>114.26611796982222</v>
      </c>
      <c r="AN95" s="231">
        <v>500</v>
      </c>
      <c r="AO95" s="270">
        <f t="shared" si="11"/>
        <v>666.40000000000316</v>
      </c>
      <c r="AP95" s="231">
        <v>350</v>
      </c>
      <c r="AQ95" s="270">
        <f t="shared" si="12"/>
        <v>1942.8571428571522</v>
      </c>
      <c r="AR95" s="231">
        <v>300</v>
      </c>
      <c r="AS95" s="270">
        <f t="shared" si="13"/>
        <v>3085.1851851851998</v>
      </c>
      <c r="AT95" s="231">
        <v>250</v>
      </c>
      <c r="AU95" s="270">
        <f t="shared" si="14"/>
        <v>5331.2000000000253</v>
      </c>
      <c r="AV95" s="231">
        <v>200</v>
      </c>
      <c r="AW95" s="270">
        <f t="shared" si="15"/>
        <v>10412.500000000049</v>
      </c>
    </row>
    <row r="96" spans="1:49" ht="12.75" customHeight="1" x14ac:dyDescent="0.2">
      <c r="A96" s="204">
        <f>'Raw Data'!A117</f>
        <v>92</v>
      </c>
      <c r="B96" s="204" t="str">
        <f>'Raw Data'!B117</f>
        <v>verified</v>
      </c>
      <c r="C96" s="176" t="str">
        <f>'Raw Data'!C117 &amp;" "&amp;'Raw Data'!G117</f>
        <v>BP'08 Wa Free Corrosion</v>
      </c>
      <c r="D96" s="206" t="str">
        <f>'Raw Data'!E117</f>
        <v>[10]</v>
      </c>
      <c r="E96" s="206">
        <f>'Raw Data'!F117</f>
        <v>1</v>
      </c>
      <c r="F96" s="17">
        <f>10^'Raw Data'!J117</f>
        <v>31100000000.00013</v>
      </c>
      <c r="G96" s="178">
        <f>'Raw Data'!K117</f>
        <v>3</v>
      </c>
      <c r="H96" s="162" t="e">
        <f>IF($E96&gt;1,'Raw Data'!L117,NA())</f>
        <v>#N/A</v>
      </c>
      <c r="I96" s="137" t="e">
        <f>IF($E96&gt;1,'Raw Data'!M117,NA())</f>
        <v>#N/A</v>
      </c>
      <c r="J96" s="17" t="e">
        <f>IF($E96&gt;1,10^'Raw Data'!N117,NA())</f>
        <v>#N/A</v>
      </c>
      <c r="K96" s="130" t="e">
        <f>IF($E96&gt;1,'Raw Data'!O117,NA())</f>
        <v>#N/A</v>
      </c>
      <c r="L96" s="162" t="e">
        <f>IF($E96&gt;2,'Raw Data'!P117,NA())</f>
        <v>#N/A</v>
      </c>
      <c r="M96" s="137" t="e">
        <f>IF($E96&gt;2,'Raw Data'!Q117,NA())</f>
        <v>#N/A</v>
      </c>
      <c r="N96" s="17" t="e">
        <f>IF($E96&gt;2,10^'Raw Data'!R117,NA())</f>
        <v>#N/A</v>
      </c>
      <c r="O96" s="130" t="e">
        <f>IF($E96&gt;2,'Raw Data'!S117,NA())</f>
        <v>#N/A</v>
      </c>
      <c r="P96" s="162" t="e">
        <f>IF($E96&gt;3,'Raw Data'!T117,NA())</f>
        <v>#N/A</v>
      </c>
      <c r="Q96" s="137" t="e">
        <f>IF($E96&gt;3,'Raw Data'!U117,NA())</f>
        <v>#N/A</v>
      </c>
      <c r="R96" s="17" t="e">
        <f>IF($E96&gt;3,10^'Raw Data'!V117,NA())</f>
        <v>#N/A</v>
      </c>
      <c r="S96" s="130" t="e">
        <f>IF($E96&gt;3,'Raw Data'!W117,NA())</f>
        <v>#N/A</v>
      </c>
      <c r="T96" s="219" t="str">
        <f>'Raw Data'!X117</f>
        <v>-</v>
      </c>
      <c r="U96" s="218">
        <v>0</v>
      </c>
      <c r="V96" s="164">
        <f>'Raw Data'!Z117</f>
        <v>25</v>
      </c>
      <c r="W96" s="172">
        <f>'Raw Data'!AA117</f>
        <v>0.15</v>
      </c>
      <c r="X96" s="252"/>
      <c r="Y96" s="231">
        <v>1000</v>
      </c>
      <c r="Z96" s="230">
        <f t="shared" si="38"/>
        <v>31.100000000000129</v>
      </c>
      <c r="AA96" s="245" t="e">
        <f t="shared" si="2"/>
        <v>#N/A</v>
      </c>
      <c r="AB96" s="246" t="e">
        <f t="shared" si="3"/>
        <v>#N/A</v>
      </c>
      <c r="AC96" s="245" t="e">
        <f t="shared" si="4"/>
        <v>#N/A</v>
      </c>
      <c r="AD96" s="247" t="e">
        <f t="shared" si="5"/>
        <v>#N/A</v>
      </c>
      <c r="AE96" s="245" t="e">
        <f t="shared" si="6"/>
        <v>#N/A</v>
      </c>
      <c r="AF96" s="247" t="e">
        <f t="shared" si="7"/>
        <v>#N/A</v>
      </c>
      <c r="AG96" s="245">
        <f t="shared" si="8"/>
        <v>0</v>
      </c>
      <c r="AH96" s="230" t="str">
        <f t="shared" si="9"/>
        <v>-</v>
      </c>
      <c r="AI96" s="231">
        <v>1</v>
      </c>
      <c r="AJ96" s="230">
        <f t="shared" si="39"/>
        <v>31100000000.00013</v>
      </c>
      <c r="AL96" s="231">
        <v>900</v>
      </c>
      <c r="AM96" s="270">
        <f t="shared" si="10"/>
        <v>42.661179698216912</v>
      </c>
      <c r="AN96" s="231">
        <v>500</v>
      </c>
      <c r="AO96" s="270">
        <f t="shared" si="11"/>
        <v>248.80000000000103</v>
      </c>
      <c r="AP96" s="231">
        <v>350</v>
      </c>
      <c r="AQ96" s="270">
        <f t="shared" si="12"/>
        <v>725.36443148688352</v>
      </c>
      <c r="AR96" s="231">
        <v>300</v>
      </c>
      <c r="AS96" s="270">
        <f t="shared" si="13"/>
        <v>1151.8518518518567</v>
      </c>
      <c r="AT96" s="231">
        <v>250</v>
      </c>
      <c r="AU96" s="270">
        <f t="shared" si="14"/>
        <v>1990.4000000000083</v>
      </c>
      <c r="AV96" s="231">
        <v>200</v>
      </c>
      <c r="AW96" s="270">
        <f t="shared" si="15"/>
        <v>3887.5000000000164</v>
      </c>
    </row>
    <row r="97" spans="1:49" ht="12.75" customHeight="1" x14ac:dyDescent="0.2">
      <c r="A97" s="204">
        <f>'Raw Data'!A118</f>
        <v>93</v>
      </c>
      <c r="B97" s="204" t="str">
        <f>'Raw Data'!B118</f>
        <v>verified</v>
      </c>
      <c r="C97" s="176" t="str">
        <f>'Raw Data'!C118 &amp;" "&amp;'Raw Data'!G118</f>
        <v>BP'08 B  In Air</v>
      </c>
      <c r="D97" s="206" t="str">
        <f>'Raw Data'!E118</f>
        <v>[10]</v>
      </c>
      <c r="E97" s="206">
        <f>'Raw Data'!F118</f>
        <v>2</v>
      </c>
      <c r="F97" s="17">
        <f>10^'Raw Data'!J118</f>
        <v>1000000000000000</v>
      </c>
      <c r="G97" s="178">
        <f>'Raw Data'!K118</f>
        <v>4</v>
      </c>
      <c r="H97" s="162">
        <f>IF($E97&gt;1,'Raw Data'!L118,NA())</f>
        <v>100000000</v>
      </c>
      <c r="I97" s="137">
        <f>IF($E97&gt;1,'Raw Data'!M118,NA())</f>
        <v>55.987591611725385</v>
      </c>
      <c r="J97" s="17">
        <f>IF($E97&gt;1,10^'Raw Data'!N118,NA())</f>
        <v>3.0800000000000123E+18</v>
      </c>
      <c r="K97" s="130">
        <f>IF($E97&gt;1,'Raw Data'!O118,NA())</f>
        <v>6</v>
      </c>
      <c r="L97" s="162" t="e">
        <f>IF($E97&gt;2,'Raw Data'!P118,NA())</f>
        <v>#N/A</v>
      </c>
      <c r="M97" s="137" t="e">
        <f>IF($E97&gt;2,'Raw Data'!Q118,NA())</f>
        <v>#N/A</v>
      </c>
      <c r="N97" s="17" t="e">
        <f>IF($E97&gt;2,10^'Raw Data'!R118,NA())</f>
        <v>#N/A</v>
      </c>
      <c r="O97" s="130" t="e">
        <f>IF($E97&gt;2,'Raw Data'!S118,NA())</f>
        <v>#N/A</v>
      </c>
      <c r="P97" s="162" t="e">
        <f>IF($E97&gt;3,'Raw Data'!T118,NA())</f>
        <v>#N/A</v>
      </c>
      <c r="Q97" s="137" t="e">
        <f>IF($E97&gt;3,'Raw Data'!U118,NA())</f>
        <v>#N/A</v>
      </c>
      <c r="R97" s="17" t="e">
        <f>IF($E97&gt;3,10^'Raw Data'!V118,NA())</f>
        <v>#N/A</v>
      </c>
      <c r="S97" s="130" t="e">
        <f>IF($E97&gt;3,'Raw Data'!W118,NA())</f>
        <v>#N/A</v>
      </c>
      <c r="T97" s="219" t="str">
        <f>'Raw Data'!X118</f>
        <v>-</v>
      </c>
      <c r="U97" s="218">
        <v>0</v>
      </c>
      <c r="V97" s="164">
        <f>'Raw Data'!Z118</f>
        <v>25</v>
      </c>
      <c r="W97" s="172">
        <f>'Raw Data'!AA118</f>
        <v>0</v>
      </c>
      <c r="X97" s="252"/>
      <c r="Y97" s="231">
        <v>1000</v>
      </c>
      <c r="Z97" s="230">
        <f t="shared" si="38"/>
        <v>1000</v>
      </c>
      <c r="AA97" s="245">
        <f t="shared" si="2"/>
        <v>55.987591611725385</v>
      </c>
      <c r="AB97" s="246">
        <f t="shared" si="3"/>
        <v>100000000</v>
      </c>
      <c r="AC97" s="245" t="e">
        <f t="shared" si="4"/>
        <v>#N/A</v>
      </c>
      <c r="AD97" s="247" t="e">
        <f t="shared" si="5"/>
        <v>#N/A</v>
      </c>
      <c r="AE97" s="245" t="e">
        <f t="shared" si="6"/>
        <v>#N/A</v>
      </c>
      <c r="AF97" s="247" t="e">
        <f t="shared" si="7"/>
        <v>#N/A</v>
      </c>
      <c r="AG97" s="245">
        <f t="shared" si="8"/>
        <v>0</v>
      </c>
      <c r="AH97" s="230" t="str">
        <f t="shared" si="9"/>
        <v>-</v>
      </c>
      <c r="AI97" s="231">
        <v>1</v>
      </c>
      <c r="AJ97" s="230">
        <f t="shared" si="39"/>
        <v>3.0800000000000123E+18</v>
      </c>
      <c r="AL97" s="231">
        <v>900</v>
      </c>
      <c r="AM97" s="270">
        <f t="shared" si="10"/>
        <v>1524.1579027587259</v>
      </c>
      <c r="AN97" s="231">
        <v>500</v>
      </c>
      <c r="AO97" s="270">
        <f t="shared" si="11"/>
        <v>16000</v>
      </c>
      <c r="AP97" s="231">
        <v>350</v>
      </c>
      <c r="AQ97" s="270">
        <f t="shared" si="12"/>
        <v>66638.900458142438</v>
      </c>
      <c r="AR97" s="231">
        <v>300</v>
      </c>
      <c r="AS97" s="270">
        <f t="shared" si="13"/>
        <v>123456.79012345678</v>
      </c>
      <c r="AT97" s="231">
        <v>250</v>
      </c>
      <c r="AU97" s="270">
        <f t="shared" si="14"/>
        <v>256000</v>
      </c>
      <c r="AV97" s="231">
        <v>200</v>
      </c>
      <c r="AW97" s="270">
        <f t="shared" si="15"/>
        <v>625000</v>
      </c>
    </row>
    <row r="98" spans="1:49" ht="12.75" customHeight="1" x14ac:dyDescent="0.2">
      <c r="A98" s="204">
        <f>'Raw Data'!A119</f>
        <v>94</v>
      </c>
      <c r="B98" s="204" t="str">
        <f>'Raw Data'!B119</f>
        <v>verified</v>
      </c>
      <c r="C98" s="176" t="str">
        <f>'Raw Data'!C119 &amp;" "&amp;'Raw Data'!G119</f>
        <v>BP'08 C  In Air</v>
      </c>
      <c r="D98" s="206" t="str">
        <f>'Raw Data'!E119</f>
        <v>[10]</v>
      </c>
      <c r="E98" s="206">
        <f>'Raw Data'!F119</f>
        <v>2</v>
      </c>
      <c r="F98" s="17">
        <f>10^'Raw Data'!J119</f>
        <v>42200000000000.187</v>
      </c>
      <c r="G98" s="178">
        <f>'Raw Data'!K119</f>
        <v>3.5</v>
      </c>
      <c r="H98" s="162">
        <f>IF($E98&gt;1,'Raw Data'!L119,NA())</f>
        <v>100000000</v>
      </c>
      <c r="I98" s="137">
        <f>IF($E98&gt;1,'Raw Data'!M119,NA())</f>
        <v>41.001591086249363</v>
      </c>
      <c r="J98" s="17">
        <f>IF($E98&gt;1,10^'Raw Data'!N119,NA())</f>
        <v>7.4200000000000016E+16</v>
      </c>
      <c r="K98" s="130">
        <f>IF($E98&gt;1,'Raw Data'!O119,NA())</f>
        <v>5.5</v>
      </c>
      <c r="L98" s="162" t="e">
        <f>IF($E98&gt;2,'Raw Data'!P119,NA())</f>
        <v>#N/A</v>
      </c>
      <c r="M98" s="137" t="e">
        <f>IF($E98&gt;2,'Raw Data'!Q119,NA())</f>
        <v>#N/A</v>
      </c>
      <c r="N98" s="17" t="e">
        <f>IF($E98&gt;2,10^'Raw Data'!R119,NA())</f>
        <v>#N/A</v>
      </c>
      <c r="O98" s="130" t="e">
        <f>IF($E98&gt;2,'Raw Data'!S119,NA())</f>
        <v>#N/A</v>
      </c>
      <c r="P98" s="162" t="e">
        <f>IF($E98&gt;3,'Raw Data'!T119,NA())</f>
        <v>#N/A</v>
      </c>
      <c r="Q98" s="137" t="e">
        <f>IF($E98&gt;3,'Raw Data'!U119,NA())</f>
        <v>#N/A</v>
      </c>
      <c r="R98" s="17" t="e">
        <f>IF($E98&gt;3,10^'Raw Data'!V119,NA())</f>
        <v>#N/A</v>
      </c>
      <c r="S98" s="130" t="e">
        <f>IF($E98&gt;3,'Raw Data'!W119,NA())</f>
        <v>#N/A</v>
      </c>
      <c r="T98" s="219" t="str">
        <f>'Raw Data'!X119</f>
        <v>-</v>
      </c>
      <c r="U98" s="218">
        <v>0</v>
      </c>
      <c r="V98" s="164">
        <f>'Raw Data'!Z119</f>
        <v>25</v>
      </c>
      <c r="W98" s="172">
        <f>'Raw Data'!AA119</f>
        <v>0.15</v>
      </c>
      <c r="X98" s="252"/>
      <c r="Y98" s="231">
        <v>1000</v>
      </c>
      <c r="Z98" s="230">
        <f t="shared" si="38"/>
        <v>1334.4811725910631</v>
      </c>
      <c r="AA98" s="245">
        <f t="shared" ref="AA98:AA130" si="40">I98</f>
        <v>41.001591086249363</v>
      </c>
      <c r="AB98" s="246">
        <f t="shared" ref="AB98:AB130" si="41">H98</f>
        <v>100000000</v>
      </c>
      <c r="AC98" s="245" t="e">
        <f t="shared" ref="AC98:AC130" si="42">M98</f>
        <v>#N/A</v>
      </c>
      <c r="AD98" s="247" t="e">
        <f t="shared" ref="AD98:AD130" si="43">L98</f>
        <v>#N/A</v>
      </c>
      <c r="AE98" s="245" t="e">
        <f t="shared" ref="AE98:AE130" si="44">Q98</f>
        <v>#N/A</v>
      </c>
      <c r="AF98" s="247" t="e">
        <f t="shared" ref="AF98:AF130" si="45">P98</f>
        <v>#N/A</v>
      </c>
      <c r="AG98" s="245">
        <f t="shared" ref="AG98:AG130" si="46">U98</f>
        <v>0</v>
      </c>
      <c r="AH98" s="230" t="str">
        <f t="shared" ref="AH98:AH130" si="47">T98</f>
        <v>-</v>
      </c>
      <c r="AI98" s="231">
        <v>1</v>
      </c>
      <c r="AJ98" s="230">
        <f t="shared" si="39"/>
        <v>7.4200000000000016E+16</v>
      </c>
      <c r="AL98" s="231">
        <v>900</v>
      </c>
      <c r="AM98" s="270">
        <f t="shared" si="10"/>
        <v>1929.5839048925518</v>
      </c>
      <c r="AN98" s="231">
        <v>500</v>
      </c>
      <c r="AO98" s="270">
        <f t="shared" si="11"/>
        <v>15097.930984078652</v>
      </c>
      <c r="AP98" s="231">
        <v>350</v>
      </c>
      <c r="AQ98" s="270">
        <f t="shared" si="12"/>
        <v>52610.726104743509</v>
      </c>
      <c r="AR98" s="231">
        <v>300</v>
      </c>
      <c r="AS98" s="270">
        <f t="shared" si="13"/>
        <v>90237.708740008617</v>
      </c>
      <c r="AT98" s="231">
        <v>250</v>
      </c>
      <c r="AU98" s="270">
        <f t="shared" si="14"/>
        <v>170813.59009165587</v>
      </c>
      <c r="AV98" s="231">
        <v>200</v>
      </c>
      <c r="AW98" s="270">
        <f t="shared" si="15"/>
        <v>372998.82707590546</v>
      </c>
    </row>
    <row r="99" spans="1:49" ht="12.75" customHeight="1" x14ac:dyDescent="0.2">
      <c r="A99" s="204">
        <f>'Raw Data'!A120</f>
        <v>95</v>
      </c>
      <c r="B99" s="204" t="str">
        <f>'Raw Data'!B120</f>
        <v>verified</v>
      </c>
      <c r="C99" s="176" t="str">
        <f>'Raw Data'!C120 &amp;" "&amp;'Raw Data'!G120</f>
        <v>BP'08 D  In Air</v>
      </c>
      <c r="D99" s="206" t="str">
        <f>'Raw Data'!E120</f>
        <v>[10]</v>
      </c>
      <c r="E99" s="206">
        <f>'Raw Data'!F120</f>
        <v>2</v>
      </c>
      <c r="F99" s="17">
        <f>10^'Raw Data'!J120</f>
        <v>1520000000000.0061</v>
      </c>
      <c r="G99" s="178">
        <f>'Raw Data'!K120</f>
        <v>3</v>
      </c>
      <c r="H99" s="162">
        <f>IF($E99&gt;1,'Raw Data'!L120,NA())</f>
        <v>100000000</v>
      </c>
      <c r="I99" s="137">
        <f>IF($E99&gt;1,'Raw Data'!M120,NA())</f>
        <v>25.002239598699905</v>
      </c>
      <c r="J99" s="17">
        <f>IF($E99&gt;1,10^'Raw Data'!N120,NA())</f>
        <v>977000000000004.75</v>
      </c>
      <c r="K99" s="130">
        <f>IF($E99&gt;1,'Raw Data'!O120,NA())</f>
        <v>5</v>
      </c>
      <c r="L99" s="162" t="e">
        <f>IF($E99&gt;2,'Raw Data'!P120,NA())</f>
        <v>#N/A</v>
      </c>
      <c r="M99" s="137" t="e">
        <f>IF($E99&gt;2,'Raw Data'!Q120,NA())</f>
        <v>#N/A</v>
      </c>
      <c r="N99" s="17" t="e">
        <f>IF($E99&gt;2,10^'Raw Data'!R120,NA())</f>
        <v>#N/A</v>
      </c>
      <c r="O99" s="130" t="e">
        <f>IF($E99&gt;2,'Raw Data'!S120,NA())</f>
        <v>#N/A</v>
      </c>
      <c r="P99" s="162" t="e">
        <f>IF($E99&gt;3,'Raw Data'!T120,NA())</f>
        <v>#N/A</v>
      </c>
      <c r="Q99" s="137" t="e">
        <f>IF($E99&gt;3,'Raw Data'!U120,NA())</f>
        <v>#N/A</v>
      </c>
      <c r="R99" s="17" t="e">
        <f>IF($E99&gt;3,10^'Raw Data'!V120,NA())</f>
        <v>#N/A</v>
      </c>
      <c r="S99" s="130" t="e">
        <f>IF($E99&gt;3,'Raw Data'!W120,NA())</f>
        <v>#N/A</v>
      </c>
      <c r="T99" s="219" t="str">
        <f>'Raw Data'!X120</f>
        <v>-</v>
      </c>
      <c r="U99" s="218">
        <v>0</v>
      </c>
      <c r="V99" s="164">
        <f>'Raw Data'!Z120</f>
        <v>25</v>
      </c>
      <c r="W99" s="172">
        <f>'Raw Data'!AA120</f>
        <v>0.15</v>
      </c>
      <c r="X99" s="252"/>
      <c r="Y99" s="231">
        <v>1000</v>
      </c>
      <c r="Z99" s="230">
        <f t="shared" si="38"/>
        <v>1520.0000000000061</v>
      </c>
      <c r="AA99" s="245">
        <f t="shared" si="40"/>
        <v>25.002239598699905</v>
      </c>
      <c r="AB99" s="246">
        <f t="shared" si="41"/>
        <v>100000000</v>
      </c>
      <c r="AC99" s="245" t="e">
        <f t="shared" si="42"/>
        <v>#N/A</v>
      </c>
      <c r="AD99" s="247" t="e">
        <f t="shared" si="43"/>
        <v>#N/A</v>
      </c>
      <c r="AE99" s="245" t="e">
        <f t="shared" si="44"/>
        <v>#N/A</v>
      </c>
      <c r="AF99" s="247" t="e">
        <f t="shared" si="45"/>
        <v>#N/A</v>
      </c>
      <c r="AG99" s="245">
        <f t="shared" si="46"/>
        <v>0</v>
      </c>
      <c r="AH99" s="230" t="str">
        <f t="shared" si="47"/>
        <v>-</v>
      </c>
      <c r="AI99" s="231">
        <v>1</v>
      </c>
      <c r="AJ99" s="230">
        <f t="shared" si="39"/>
        <v>977000000000004.75</v>
      </c>
      <c r="AL99" s="231">
        <v>900</v>
      </c>
      <c r="AM99" s="270">
        <f t="shared" si="10"/>
        <v>2085.0480109739451</v>
      </c>
      <c r="AN99" s="231">
        <v>500</v>
      </c>
      <c r="AO99" s="270">
        <f t="shared" si="11"/>
        <v>12160.000000000049</v>
      </c>
      <c r="AP99" s="231">
        <v>350</v>
      </c>
      <c r="AQ99" s="270">
        <f t="shared" si="12"/>
        <v>35451.895043731922</v>
      </c>
      <c r="AR99" s="231">
        <v>300</v>
      </c>
      <c r="AS99" s="270">
        <f t="shared" si="13"/>
        <v>56296.296296296525</v>
      </c>
      <c r="AT99" s="231">
        <v>250</v>
      </c>
      <c r="AU99" s="270">
        <f t="shared" si="14"/>
        <v>97280.000000000393</v>
      </c>
      <c r="AV99" s="231">
        <v>200</v>
      </c>
      <c r="AW99" s="270">
        <f t="shared" si="15"/>
        <v>190000.00000000076</v>
      </c>
    </row>
    <row r="100" spans="1:49" ht="12.75" customHeight="1" x14ac:dyDescent="0.2">
      <c r="A100" s="204">
        <f>'Raw Data'!A121</f>
        <v>96</v>
      </c>
      <c r="B100" s="204" t="str">
        <f>'Raw Data'!B121</f>
        <v>verified</v>
      </c>
      <c r="C100" s="176" t="str">
        <f>'Raw Data'!C121 &amp;" "&amp;'Raw Data'!G121</f>
        <v>BP'08 E  In Air</v>
      </c>
      <c r="D100" s="206" t="str">
        <f>'Raw Data'!E121</f>
        <v>[10]</v>
      </c>
      <c r="E100" s="206">
        <f>'Raw Data'!F121</f>
        <v>2</v>
      </c>
      <c r="F100" s="17">
        <f>10^'Raw Data'!J121</f>
        <v>1040000000000.0021</v>
      </c>
      <c r="G100" s="178">
        <f>'Raw Data'!K121</f>
        <v>3</v>
      </c>
      <c r="H100" s="162">
        <f>IF($E100&gt;1,'Raw Data'!L121,NA())</f>
        <v>100000000</v>
      </c>
      <c r="I100" s="137">
        <f>IF($E100&gt;1,'Raw Data'!M121,NA())</f>
        <v>21.996898244409817</v>
      </c>
      <c r="J100" s="17">
        <f>IF($E100&gt;1,10^'Raw Data'!N121,NA())</f>
        <v>515000000000002.81</v>
      </c>
      <c r="K100" s="130">
        <f>IF($E100&gt;1,'Raw Data'!O121,NA())</f>
        <v>5</v>
      </c>
      <c r="L100" s="162" t="e">
        <f>IF($E100&gt;2,'Raw Data'!P121,NA())</f>
        <v>#N/A</v>
      </c>
      <c r="M100" s="137" t="e">
        <f>IF($E100&gt;2,'Raw Data'!Q121,NA())</f>
        <v>#N/A</v>
      </c>
      <c r="N100" s="17" t="e">
        <f>IF($E100&gt;2,10^'Raw Data'!R121,NA())</f>
        <v>#N/A</v>
      </c>
      <c r="O100" s="130" t="e">
        <f>IF($E100&gt;2,'Raw Data'!S121,NA())</f>
        <v>#N/A</v>
      </c>
      <c r="P100" s="162" t="e">
        <f>IF($E100&gt;3,'Raw Data'!T121,NA())</f>
        <v>#N/A</v>
      </c>
      <c r="Q100" s="137" t="e">
        <f>IF($E100&gt;3,'Raw Data'!U121,NA())</f>
        <v>#N/A</v>
      </c>
      <c r="R100" s="17" t="e">
        <f>IF($E100&gt;3,10^'Raw Data'!V121,NA())</f>
        <v>#N/A</v>
      </c>
      <c r="S100" s="130" t="e">
        <f>IF($E100&gt;3,'Raw Data'!W121,NA())</f>
        <v>#N/A</v>
      </c>
      <c r="T100" s="219" t="str">
        <f>'Raw Data'!X121</f>
        <v>-</v>
      </c>
      <c r="U100" s="218">
        <v>0</v>
      </c>
      <c r="V100" s="164">
        <f>'Raw Data'!Z121</f>
        <v>25</v>
      </c>
      <c r="W100" s="172">
        <f>'Raw Data'!AA121</f>
        <v>0.15</v>
      </c>
      <c r="X100" s="252"/>
      <c r="Y100" s="231">
        <v>1000</v>
      </c>
      <c r="Z100" s="230">
        <f t="shared" si="38"/>
        <v>1040.000000000002</v>
      </c>
      <c r="AA100" s="245">
        <f t="shared" si="40"/>
        <v>21.996898244409817</v>
      </c>
      <c r="AB100" s="246">
        <f t="shared" si="41"/>
        <v>100000000</v>
      </c>
      <c r="AC100" s="245" t="e">
        <f t="shared" si="42"/>
        <v>#N/A</v>
      </c>
      <c r="AD100" s="247" t="e">
        <f t="shared" si="43"/>
        <v>#N/A</v>
      </c>
      <c r="AE100" s="245" t="e">
        <f t="shared" si="44"/>
        <v>#N/A</v>
      </c>
      <c r="AF100" s="247" t="e">
        <f t="shared" si="45"/>
        <v>#N/A</v>
      </c>
      <c r="AG100" s="245">
        <f t="shared" si="46"/>
        <v>0</v>
      </c>
      <c r="AH100" s="230" t="str">
        <f t="shared" si="47"/>
        <v>-</v>
      </c>
      <c r="AI100" s="231">
        <v>1</v>
      </c>
      <c r="AJ100" s="230">
        <f t="shared" si="39"/>
        <v>515000000000002.81</v>
      </c>
      <c r="AL100" s="231">
        <v>900</v>
      </c>
      <c r="AM100" s="270">
        <f t="shared" ref="AM100:AM130" si="48">$F100/AL100^($G100)</f>
        <v>1426.6117969821703</v>
      </c>
      <c r="AN100" s="231">
        <v>500</v>
      </c>
      <c r="AO100" s="270">
        <f t="shared" ref="AO100:AO130" si="49">$F100/AN100^($G100)</f>
        <v>8320.0000000000164</v>
      </c>
      <c r="AP100" s="231">
        <v>350</v>
      </c>
      <c r="AQ100" s="270">
        <f t="shared" ref="AQ100:AQ130" si="50">$F100/AP100^($G100)</f>
        <v>24256.559766763898</v>
      </c>
      <c r="AR100" s="231">
        <v>300</v>
      </c>
      <c r="AS100" s="270">
        <f t="shared" ref="AS100:AS130" si="51">$F100/AR100^($G100)</f>
        <v>38518.518518518598</v>
      </c>
      <c r="AT100" s="231">
        <v>250</v>
      </c>
      <c r="AU100" s="270">
        <f t="shared" ref="AU100:AU130" si="52">$F100/AT100^($G100)</f>
        <v>66560.000000000131</v>
      </c>
      <c r="AV100" s="231">
        <v>200</v>
      </c>
      <c r="AW100" s="270">
        <f t="shared" ref="AW100:AW130" si="53">$F100/AV100^($G100)</f>
        <v>130000.00000000026</v>
      </c>
    </row>
    <row r="101" spans="1:49" ht="12.75" customHeight="1" x14ac:dyDescent="0.2">
      <c r="A101" s="204">
        <f>'Raw Data'!A122</f>
        <v>97</v>
      </c>
      <c r="B101" s="204" t="str">
        <f>'Raw Data'!B122</f>
        <v>verified</v>
      </c>
      <c r="C101" s="176" t="str">
        <f>'Raw Data'!C122 &amp;" "&amp;'Raw Data'!G122</f>
        <v>BP'08 F  In Air</v>
      </c>
      <c r="D101" s="206" t="str">
        <f>'Raw Data'!E122</f>
        <v>[10]</v>
      </c>
      <c r="E101" s="206">
        <f>'Raw Data'!F122</f>
        <v>2</v>
      </c>
      <c r="F101" s="17">
        <f>10^'Raw Data'!J122</f>
        <v>633000000000.00317</v>
      </c>
      <c r="G101" s="178">
        <f>'Raw Data'!K122</f>
        <v>3</v>
      </c>
      <c r="H101" s="162">
        <f>IF($E101&gt;1,'Raw Data'!L122,NA())</f>
        <v>100000000</v>
      </c>
      <c r="I101" s="137">
        <f>IF($E101&gt;1,'Raw Data'!M122,NA())</f>
        <v>18.019831273171448</v>
      </c>
      <c r="J101" s="17">
        <f>IF($E101&gt;1,10^'Raw Data'!N122,NA())</f>
        <v>190000000000001</v>
      </c>
      <c r="K101" s="130">
        <f>IF($E101&gt;1,'Raw Data'!O122,NA())</f>
        <v>5</v>
      </c>
      <c r="L101" s="162" t="e">
        <f>IF($E101&gt;2,'Raw Data'!P122,NA())</f>
        <v>#N/A</v>
      </c>
      <c r="M101" s="137" t="e">
        <f>IF($E101&gt;2,'Raw Data'!Q122,NA())</f>
        <v>#N/A</v>
      </c>
      <c r="N101" s="17" t="e">
        <f>IF($E101&gt;2,10^'Raw Data'!R122,NA())</f>
        <v>#N/A</v>
      </c>
      <c r="O101" s="130" t="e">
        <f>IF($E101&gt;2,'Raw Data'!S122,NA())</f>
        <v>#N/A</v>
      </c>
      <c r="P101" s="162" t="e">
        <f>IF($E101&gt;3,'Raw Data'!T122,NA())</f>
        <v>#N/A</v>
      </c>
      <c r="Q101" s="137" t="e">
        <f>IF($E101&gt;3,'Raw Data'!U122,NA())</f>
        <v>#N/A</v>
      </c>
      <c r="R101" s="17" t="e">
        <f>IF($E101&gt;3,10^'Raw Data'!V122,NA())</f>
        <v>#N/A</v>
      </c>
      <c r="S101" s="130" t="e">
        <f>IF($E101&gt;3,'Raw Data'!W122,NA())</f>
        <v>#N/A</v>
      </c>
      <c r="T101" s="219" t="str">
        <f>'Raw Data'!X122</f>
        <v>-</v>
      </c>
      <c r="U101" s="218">
        <v>0</v>
      </c>
      <c r="V101" s="164">
        <f>'Raw Data'!Z122</f>
        <v>25</v>
      </c>
      <c r="W101" s="172">
        <f>'Raw Data'!AA122</f>
        <v>0.15</v>
      </c>
      <c r="X101" s="252"/>
      <c r="Y101" s="231">
        <v>1000</v>
      </c>
      <c r="Z101" s="230">
        <f t="shared" si="38"/>
        <v>633.00000000000318</v>
      </c>
      <c r="AA101" s="245">
        <f t="shared" si="40"/>
        <v>18.019831273171448</v>
      </c>
      <c r="AB101" s="246">
        <f t="shared" si="41"/>
        <v>100000000</v>
      </c>
      <c r="AC101" s="245" t="e">
        <f t="shared" si="42"/>
        <v>#N/A</v>
      </c>
      <c r="AD101" s="247" t="e">
        <f t="shared" si="43"/>
        <v>#N/A</v>
      </c>
      <c r="AE101" s="245" t="e">
        <f t="shared" si="44"/>
        <v>#N/A</v>
      </c>
      <c r="AF101" s="247" t="e">
        <f t="shared" si="45"/>
        <v>#N/A</v>
      </c>
      <c r="AG101" s="245">
        <f t="shared" si="46"/>
        <v>0</v>
      </c>
      <c r="AH101" s="230" t="str">
        <f t="shared" si="47"/>
        <v>-</v>
      </c>
      <c r="AI101" s="231">
        <v>1</v>
      </c>
      <c r="AJ101" s="230">
        <f t="shared" si="39"/>
        <v>190000000000001</v>
      </c>
      <c r="AL101" s="231">
        <v>900</v>
      </c>
      <c r="AM101" s="270">
        <f t="shared" si="48"/>
        <v>868.31275720165047</v>
      </c>
      <c r="AN101" s="231">
        <v>500</v>
      </c>
      <c r="AO101" s="270">
        <f t="shared" si="49"/>
        <v>5064.0000000000255</v>
      </c>
      <c r="AP101" s="231">
        <v>350</v>
      </c>
      <c r="AQ101" s="270">
        <f t="shared" si="50"/>
        <v>14763.848396501531</v>
      </c>
      <c r="AR101" s="231">
        <v>300</v>
      </c>
      <c r="AS101" s="270">
        <f t="shared" si="51"/>
        <v>23444.444444444562</v>
      </c>
      <c r="AT101" s="231">
        <v>250</v>
      </c>
      <c r="AU101" s="270">
        <f t="shared" si="52"/>
        <v>40512.000000000204</v>
      </c>
      <c r="AV101" s="231">
        <v>200</v>
      </c>
      <c r="AW101" s="270">
        <f t="shared" si="53"/>
        <v>79125.000000000393</v>
      </c>
    </row>
    <row r="102" spans="1:49" ht="12.75" customHeight="1" x14ac:dyDescent="0.2">
      <c r="A102" s="204">
        <f>'Raw Data'!A123</f>
        <v>98</v>
      </c>
      <c r="B102" s="204" t="str">
        <f>'Raw Data'!B123</f>
        <v>verified</v>
      </c>
      <c r="C102" s="176" t="str">
        <f>'Raw Data'!C123 &amp;" "&amp;'Raw Data'!G123</f>
        <v>BP'08 F2 In Air</v>
      </c>
      <c r="D102" s="206" t="str">
        <f>'Raw Data'!E123</f>
        <v>[10]</v>
      </c>
      <c r="E102" s="206">
        <f>'Raw Data'!F123</f>
        <v>2</v>
      </c>
      <c r="F102" s="17">
        <f>10^'Raw Data'!J123</f>
        <v>431000000000.00067</v>
      </c>
      <c r="G102" s="178">
        <f>'Raw Data'!K123</f>
        <v>3</v>
      </c>
      <c r="H102" s="162">
        <f>IF($E102&gt;1,'Raw Data'!L123,NA())</f>
        <v>100000000</v>
      </c>
      <c r="I102" s="137">
        <f>IF($E102&gt;1,'Raw Data'!M123,NA())</f>
        <v>16.004343344404724</v>
      </c>
      <c r="J102" s="17">
        <f>IF($E102&gt;1,10^'Raw Data'!N123,NA())</f>
        <v>105000000000000.16</v>
      </c>
      <c r="K102" s="130">
        <f>IF($E102&gt;1,'Raw Data'!O123,NA())</f>
        <v>5</v>
      </c>
      <c r="L102" s="162" t="e">
        <f>IF($E102&gt;2,'Raw Data'!P123,NA())</f>
        <v>#N/A</v>
      </c>
      <c r="M102" s="137" t="e">
        <f>IF($E102&gt;2,'Raw Data'!Q123,NA())</f>
        <v>#N/A</v>
      </c>
      <c r="N102" s="17" t="e">
        <f>IF($E102&gt;2,10^'Raw Data'!R123,NA())</f>
        <v>#N/A</v>
      </c>
      <c r="O102" s="130" t="e">
        <f>IF($E102&gt;2,'Raw Data'!S123,NA())</f>
        <v>#N/A</v>
      </c>
      <c r="P102" s="162" t="e">
        <f>IF($E102&gt;3,'Raw Data'!T123,NA())</f>
        <v>#N/A</v>
      </c>
      <c r="Q102" s="137" t="e">
        <f>IF($E102&gt;3,'Raw Data'!U123,NA())</f>
        <v>#N/A</v>
      </c>
      <c r="R102" s="17" t="e">
        <f>IF($E102&gt;3,10^'Raw Data'!V123,NA())</f>
        <v>#N/A</v>
      </c>
      <c r="S102" s="130" t="e">
        <f>IF($E102&gt;3,'Raw Data'!W123,NA())</f>
        <v>#N/A</v>
      </c>
      <c r="T102" s="219" t="str">
        <f>'Raw Data'!X123</f>
        <v>-</v>
      </c>
      <c r="U102" s="218">
        <v>0</v>
      </c>
      <c r="V102" s="164">
        <f>'Raw Data'!Z123</f>
        <v>25</v>
      </c>
      <c r="W102" s="172">
        <f>'Raw Data'!AA123</f>
        <v>0.15</v>
      </c>
      <c r="X102" s="252"/>
      <c r="Y102" s="231">
        <v>1000</v>
      </c>
      <c r="Z102" s="230">
        <f t="shared" si="38"/>
        <v>431.00000000000068</v>
      </c>
      <c r="AA102" s="245">
        <f t="shared" si="40"/>
        <v>16.004343344404724</v>
      </c>
      <c r="AB102" s="246">
        <f t="shared" si="41"/>
        <v>100000000</v>
      </c>
      <c r="AC102" s="245" t="e">
        <f t="shared" si="42"/>
        <v>#N/A</v>
      </c>
      <c r="AD102" s="247" t="e">
        <f t="shared" si="43"/>
        <v>#N/A</v>
      </c>
      <c r="AE102" s="245" t="e">
        <f t="shared" si="44"/>
        <v>#N/A</v>
      </c>
      <c r="AF102" s="247" t="e">
        <f t="shared" si="45"/>
        <v>#N/A</v>
      </c>
      <c r="AG102" s="245">
        <f t="shared" si="46"/>
        <v>0</v>
      </c>
      <c r="AH102" s="230" t="str">
        <f t="shared" si="47"/>
        <v>-</v>
      </c>
      <c r="AI102" s="231">
        <v>1</v>
      </c>
      <c r="AJ102" s="230">
        <f t="shared" si="39"/>
        <v>105000000000000.16</v>
      </c>
      <c r="AL102" s="231">
        <v>900</v>
      </c>
      <c r="AM102" s="270">
        <f t="shared" si="48"/>
        <v>591.2208504801107</v>
      </c>
      <c r="AN102" s="231">
        <v>500</v>
      </c>
      <c r="AO102" s="270">
        <f t="shared" si="49"/>
        <v>3448.0000000000055</v>
      </c>
      <c r="AP102" s="231">
        <v>350</v>
      </c>
      <c r="AQ102" s="270">
        <f t="shared" si="50"/>
        <v>10052.478134110803</v>
      </c>
      <c r="AR102" s="231">
        <v>300</v>
      </c>
      <c r="AS102" s="270">
        <f t="shared" si="51"/>
        <v>15962.962962962987</v>
      </c>
      <c r="AT102" s="231">
        <v>250</v>
      </c>
      <c r="AU102" s="270">
        <f t="shared" si="52"/>
        <v>27584.000000000044</v>
      </c>
      <c r="AV102" s="231">
        <v>200</v>
      </c>
      <c r="AW102" s="270">
        <f t="shared" si="53"/>
        <v>53875.000000000087</v>
      </c>
    </row>
    <row r="103" spans="1:49" ht="12.75" customHeight="1" x14ac:dyDescent="0.2">
      <c r="A103" s="204">
        <f>'Raw Data'!A124</f>
        <v>99</v>
      </c>
      <c r="B103" s="204" t="str">
        <f>'Raw Data'!B124</f>
        <v>verified</v>
      </c>
      <c r="C103" s="176" t="str">
        <f>'Raw Data'!C124 &amp;" "&amp;'Raw Data'!G124</f>
        <v>BP'08 G  In Air</v>
      </c>
      <c r="D103" s="206" t="str">
        <f>'Raw Data'!E124</f>
        <v>[10]</v>
      </c>
      <c r="E103" s="206">
        <f>'Raw Data'!F124</f>
        <v>2</v>
      </c>
      <c r="F103" s="17">
        <f>10^'Raw Data'!J124</f>
        <v>250000000000.00061</v>
      </c>
      <c r="G103" s="178">
        <f>'Raw Data'!K124</f>
        <v>3</v>
      </c>
      <c r="H103" s="162">
        <f>IF($E103&gt;1,'Raw Data'!L124,NA())</f>
        <v>100000000</v>
      </c>
      <c r="I103" s="137">
        <f>IF($E103&gt;1,'Raw Data'!M124,NA())</f>
        <v>14.000916164965135</v>
      </c>
      <c r="J103" s="17">
        <f>IF($E103&gt;1,10^'Raw Data'!N124,NA())</f>
        <v>53800000000000.039</v>
      </c>
      <c r="K103" s="130">
        <f>IF($E103&gt;1,'Raw Data'!O124,NA())</f>
        <v>5</v>
      </c>
      <c r="L103" s="162" t="e">
        <f>IF($E103&gt;2,'Raw Data'!P124,NA())</f>
        <v>#N/A</v>
      </c>
      <c r="M103" s="137" t="e">
        <f>IF($E103&gt;2,'Raw Data'!Q124,NA())</f>
        <v>#N/A</v>
      </c>
      <c r="N103" s="17" t="e">
        <f>IF($E103&gt;2,10^'Raw Data'!R124,NA())</f>
        <v>#N/A</v>
      </c>
      <c r="O103" s="130" t="e">
        <f>IF($E103&gt;2,'Raw Data'!S124,NA())</f>
        <v>#N/A</v>
      </c>
      <c r="P103" s="162" t="e">
        <f>IF($E103&gt;3,'Raw Data'!T124,NA())</f>
        <v>#N/A</v>
      </c>
      <c r="Q103" s="137" t="e">
        <f>IF($E103&gt;3,'Raw Data'!U124,NA())</f>
        <v>#N/A</v>
      </c>
      <c r="R103" s="17" t="e">
        <f>IF($E103&gt;3,10^'Raw Data'!V124,NA())</f>
        <v>#N/A</v>
      </c>
      <c r="S103" s="130" t="e">
        <f>IF($E103&gt;3,'Raw Data'!W124,NA())</f>
        <v>#N/A</v>
      </c>
      <c r="T103" s="219" t="str">
        <f>'Raw Data'!X124</f>
        <v>-</v>
      </c>
      <c r="U103" s="218">
        <v>0</v>
      </c>
      <c r="V103" s="164">
        <f>'Raw Data'!Z124</f>
        <v>25</v>
      </c>
      <c r="W103" s="172">
        <f>'Raw Data'!AA124</f>
        <v>0.15</v>
      </c>
      <c r="X103" s="252"/>
      <c r="Y103" s="231">
        <v>1000</v>
      </c>
      <c r="Z103" s="230">
        <f t="shared" si="38"/>
        <v>250.0000000000006</v>
      </c>
      <c r="AA103" s="245">
        <f t="shared" si="40"/>
        <v>14.000916164965135</v>
      </c>
      <c r="AB103" s="246">
        <f t="shared" si="41"/>
        <v>100000000</v>
      </c>
      <c r="AC103" s="245" t="e">
        <f t="shared" si="42"/>
        <v>#N/A</v>
      </c>
      <c r="AD103" s="247" t="e">
        <f t="shared" si="43"/>
        <v>#N/A</v>
      </c>
      <c r="AE103" s="245" t="e">
        <f t="shared" si="44"/>
        <v>#N/A</v>
      </c>
      <c r="AF103" s="247" t="e">
        <f t="shared" si="45"/>
        <v>#N/A</v>
      </c>
      <c r="AG103" s="245">
        <f t="shared" si="46"/>
        <v>0</v>
      </c>
      <c r="AH103" s="230" t="str">
        <f t="shared" si="47"/>
        <v>-</v>
      </c>
      <c r="AI103" s="231">
        <v>1</v>
      </c>
      <c r="AJ103" s="230">
        <f t="shared" si="39"/>
        <v>53800000000000.039</v>
      </c>
      <c r="AL103" s="231">
        <v>900</v>
      </c>
      <c r="AM103" s="270">
        <f t="shared" si="48"/>
        <v>342.93552812071414</v>
      </c>
      <c r="AN103" s="231">
        <v>500</v>
      </c>
      <c r="AO103" s="270">
        <f t="shared" si="49"/>
        <v>2000.0000000000048</v>
      </c>
      <c r="AP103" s="231">
        <v>350</v>
      </c>
      <c r="AQ103" s="270">
        <f t="shared" si="50"/>
        <v>5830.9037900874782</v>
      </c>
      <c r="AR103" s="231">
        <v>300</v>
      </c>
      <c r="AS103" s="270">
        <f t="shared" si="51"/>
        <v>9259.2592592592828</v>
      </c>
      <c r="AT103" s="231">
        <v>250</v>
      </c>
      <c r="AU103" s="270">
        <f t="shared" si="52"/>
        <v>16000.000000000038</v>
      </c>
      <c r="AV103" s="231">
        <v>200</v>
      </c>
      <c r="AW103" s="270">
        <f t="shared" si="53"/>
        <v>31250.000000000076</v>
      </c>
    </row>
    <row r="104" spans="1:49" ht="12.75" customHeight="1" x14ac:dyDescent="0.2">
      <c r="A104" s="204">
        <f>'Raw Data'!A125</f>
        <v>100</v>
      </c>
      <c r="B104" s="204" t="str">
        <f>'Raw Data'!B125</f>
        <v>verified</v>
      </c>
      <c r="C104" s="176" t="str">
        <f>'Raw Data'!C125 &amp;" "&amp;'Raw Data'!G125</f>
        <v>BP'08 Wa In Air</v>
      </c>
      <c r="D104" s="206" t="str">
        <f>'Raw Data'!E125</f>
        <v>[10]</v>
      </c>
      <c r="E104" s="206">
        <f>'Raw Data'!F125</f>
        <v>2</v>
      </c>
      <c r="F104" s="17">
        <f>10^'Raw Data'!J125</f>
        <v>93300000000.000504</v>
      </c>
      <c r="G104" s="178">
        <f>'Raw Data'!K125</f>
        <v>3</v>
      </c>
      <c r="H104" s="162">
        <f>IF($E104&gt;1,'Raw Data'!L125,NA())</f>
        <v>100000000</v>
      </c>
      <c r="I104" s="137">
        <f>IF($E104&gt;1,'Raw Data'!M125,NA())</f>
        <v>10.000000000000002</v>
      </c>
      <c r="J104" s="17">
        <f>IF($E104&gt;1,10^'Raw Data'!N125,NA())</f>
        <v>10000000000000</v>
      </c>
      <c r="K104" s="130">
        <f>IF($E104&gt;1,'Raw Data'!O125,NA())</f>
        <v>5</v>
      </c>
      <c r="L104" s="162" t="e">
        <f>IF($E104&gt;2,'Raw Data'!P125,NA())</f>
        <v>#N/A</v>
      </c>
      <c r="M104" s="137" t="e">
        <f>IF($E104&gt;2,'Raw Data'!Q125,NA())</f>
        <v>#N/A</v>
      </c>
      <c r="N104" s="17" t="e">
        <f>IF($E104&gt;2,10^'Raw Data'!R125,NA())</f>
        <v>#N/A</v>
      </c>
      <c r="O104" s="130" t="e">
        <f>IF($E104&gt;2,'Raw Data'!S125,NA())</f>
        <v>#N/A</v>
      </c>
      <c r="P104" s="162" t="e">
        <f>IF($E104&gt;3,'Raw Data'!T125,NA())</f>
        <v>#N/A</v>
      </c>
      <c r="Q104" s="137" t="e">
        <f>IF($E104&gt;3,'Raw Data'!U125,NA())</f>
        <v>#N/A</v>
      </c>
      <c r="R104" s="17" t="e">
        <f>IF($E104&gt;3,10^'Raw Data'!V125,NA())</f>
        <v>#N/A</v>
      </c>
      <c r="S104" s="130" t="e">
        <f>IF($E104&gt;3,'Raw Data'!W125,NA())</f>
        <v>#N/A</v>
      </c>
      <c r="T104" s="219" t="str">
        <f>'Raw Data'!X125</f>
        <v>-</v>
      </c>
      <c r="U104" s="218">
        <v>0</v>
      </c>
      <c r="V104" s="164">
        <f>'Raw Data'!Z125</f>
        <v>25</v>
      </c>
      <c r="W104" s="172">
        <f>'Raw Data'!AA125</f>
        <v>0.15</v>
      </c>
      <c r="X104" s="252"/>
      <c r="Y104" s="231">
        <v>1000</v>
      </c>
      <c r="Z104" s="230">
        <f t="shared" si="38"/>
        <v>93.300000000000509</v>
      </c>
      <c r="AA104" s="245">
        <f t="shared" si="40"/>
        <v>10.000000000000002</v>
      </c>
      <c r="AB104" s="246">
        <f t="shared" si="41"/>
        <v>100000000</v>
      </c>
      <c r="AC104" s="245" t="e">
        <f t="shared" si="42"/>
        <v>#N/A</v>
      </c>
      <c r="AD104" s="247" t="e">
        <f t="shared" si="43"/>
        <v>#N/A</v>
      </c>
      <c r="AE104" s="245" t="e">
        <f t="shared" si="44"/>
        <v>#N/A</v>
      </c>
      <c r="AF104" s="247" t="e">
        <f t="shared" si="45"/>
        <v>#N/A</v>
      </c>
      <c r="AG104" s="245">
        <f t="shared" si="46"/>
        <v>0</v>
      </c>
      <c r="AH104" s="230" t="str">
        <f t="shared" si="47"/>
        <v>-</v>
      </c>
      <c r="AI104" s="231">
        <v>1</v>
      </c>
      <c r="AJ104" s="230">
        <f t="shared" si="39"/>
        <v>10000000000000</v>
      </c>
      <c r="AL104" s="231">
        <v>900</v>
      </c>
      <c r="AM104" s="270">
        <f t="shared" si="48"/>
        <v>127.98353909465089</v>
      </c>
      <c r="AN104" s="231">
        <v>500</v>
      </c>
      <c r="AO104" s="270">
        <f t="shared" si="49"/>
        <v>746.40000000000407</v>
      </c>
      <c r="AP104" s="231">
        <v>350</v>
      </c>
      <c r="AQ104" s="270">
        <f t="shared" si="50"/>
        <v>2176.0932944606529</v>
      </c>
      <c r="AR104" s="231">
        <v>300</v>
      </c>
      <c r="AS104" s="270">
        <f t="shared" si="51"/>
        <v>3455.5555555555743</v>
      </c>
      <c r="AT104" s="231">
        <v>250</v>
      </c>
      <c r="AU104" s="270">
        <f t="shared" si="52"/>
        <v>5971.2000000000326</v>
      </c>
      <c r="AV104" s="231">
        <v>200</v>
      </c>
      <c r="AW104" s="270">
        <f t="shared" si="53"/>
        <v>11662.500000000064</v>
      </c>
    </row>
    <row r="105" spans="1:49" ht="12.75" customHeight="1" x14ac:dyDescent="0.2">
      <c r="A105" s="204">
        <f>'Raw Data'!A126</f>
        <v>101</v>
      </c>
      <c r="B105" s="204" t="str">
        <f>'Raw Data'!B126</f>
        <v>verified</v>
      </c>
      <c r="C105" s="176" t="str">
        <f>'Raw Data'!C126 &amp;" "&amp;'Raw Data'!G126</f>
        <v>BP'08 B  Seawater CP</v>
      </c>
      <c r="D105" s="206" t="str">
        <f>'Raw Data'!E126</f>
        <v>[10]</v>
      </c>
      <c r="E105" s="206">
        <f>'Raw Data'!F126</f>
        <v>4</v>
      </c>
      <c r="F105" s="17">
        <f>10^'Raw Data'!J126</f>
        <v>404000000000000.87</v>
      </c>
      <c r="G105" s="178">
        <f>'Raw Data'!K126</f>
        <v>4</v>
      </c>
      <c r="H105" s="162">
        <f>IF($E105&gt;1,'Raw Data'!L126,NA())</f>
        <v>1180934.2859879576</v>
      </c>
      <c r="I105" s="137">
        <f>IF($E105&gt;1,'Raw Data'!M126,NA())</f>
        <v>136</v>
      </c>
      <c r="J105" s="17">
        <f>IF($E105&gt;1,10^'Raw Data'!N126,NA())</f>
        <v>1.0199999999999983E+21</v>
      </c>
      <c r="K105" s="130">
        <f>IF($E105&gt;1,'Raw Data'!O126,NA())</f>
        <v>7</v>
      </c>
      <c r="L105" s="162">
        <f>IF($E105&gt;2,'Raw Data'!P126,NA())</f>
        <v>10000000</v>
      </c>
      <c r="M105" s="137">
        <f>IF($E105&gt;2,'Raw Data'!Q126,NA())</f>
        <v>100</v>
      </c>
      <c r="N105" s="17">
        <f>IF($E105&gt;2,10^'Raw Data'!R126,NA())</f>
        <v>1000000000000000</v>
      </c>
      <c r="O105" s="130">
        <f>IF($E105&gt;2,'Raw Data'!S126,NA())</f>
        <v>4</v>
      </c>
      <c r="P105" s="162">
        <f>IF($E105&gt;3,'Raw Data'!T126,NA())</f>
        <v>100000000</v>
      </c>
      <c r="Q105" s="137">
        <f>IF($E105&gt;3,'Raw Data'!U126,NA())</f>
        <v>56</v>
      </c>
      <c r="R105" s="17">
        <f>IF($E105&gt;3,10^'Raw Data'!V126,NA())</f>
        <v>3.0800000000000123E+18</v>
      </c>
      <c r="S105" s="130">
        <f>IF($E105&gt;3,'Raw Data'!W126,NA())</f>
        <v>6</v>
      </c>
      <c r="T105" s="219" t="str">
        <f>'Raw Data'!X126</f>
        <v>-</v>
      </c>
      <c r="U105" s="218">
        <v>0</v>
      </c>
      <c r="V105" s="164">
        <f>'Raw Data'!Z126</f>
        <v>25</v>
      </c>
      <c r="W105" s="172">
        <f>'Raw Data'!AA126</f>
        <v>0</v>
      </c>
      <c r="X105" s="252"/>
      <c r="Y105" s="231">
        <v>1000</v>
      </c>
      <c r="Z105" s="230">
        <f t="shared" si="38"/>
        <v>404.00000000000085</v>
      </c>
      <c r="AA105" s="245">
        <f t="shared" si="40"/>
        <v>136</v>
      </c>
      <c r="AB105" s="246">
        <f t="shared" si="41"/>
        <v>1180934.2859879576</v>
      </c>
      <c r="AC105" s="245">
        <f t="shared" si="42"/>
        <v>100</v>
      </c>
      <c r="AD105" s="247">
        <f t="shared" si="43"/>
        <v>10000000</v>
      </c>
      <c r="AE105" s="245">
        <f t="shared" si="44"/>
        <v>56</v>
      </c>
      <c r="AF105" s="247">
        <f t="shared" si="45"/>
        <v>100000000</v>
      </c>
      <c r="AG105" s="245">
        <f t="shared" si="46"/>
        <v>0</v>
      </c>
      <c r="AH105" s="230" t="str">
        <f t="shared" si="47"/>
        <v>-</v>
      </c>
      <c r="AI105" s="231">
        <v>1</v>
      </c>
      <c r="AJ105" s="230">
        <f t="shared" si="39"/>
        <v>3.0800000000000123E+18</v>
      </c>
      <c r="AL105" s="231">
        <v>900</v>
      </c>
      <c r="AM105" s="270">
        <f t="shared" si="48"/>
        <v>615.75979271452661</v>
      </c>
      <c r="AN105" s="231">
        <v>500</v>
      </c>
      <c r="AO105" s="270">
        <f t="shared" si="49"/>
        <v>6464.0000000000136</v>
      </c>
      <c r="AP105" s="231">
        <v>350</v>
      </c>
      <c r="AQ105" s="270">
        <f t="shared" si="50"/>
        <v>26922.115785089605</v>
      </c>
      <c r="AR105" s="231">
        <v>300</v>
      </c>
      <c r="AS105" s="270">
        <f t="shared" si="51"/>
        <v>49876.543209876654</v>
      </c>
      <c r="AT105" s="231">
        <v>250</v>
      </c>
      <c r="AU105" s="270">
        <f t="shared" si="52"/>
        <v>103424.00000000022</v>
      </c>
      <c r="AV105" s="231">
        <v>200</v>
      </c>
      <c r="AW105" s="270">
        <f t="shared" si="53"/>
        <v>252500.00000000055</v>
      </c>
    </row>
    <row r="106" spans="1:49" ht="12.75" customHeight="1" x14ac:dyDescent="0.2">
      <c r="A106" s="204">
        <f>'Raw Data'!A127</f>
        <v>102</v>
      </c>
      <c r="B106" s="204" t="str">
        <f>'Raw Data'!B127</f>
        <v>verified</v>
      </c>
      <c r="C106" s="176" t="str">
        <f>'Raw Data'!C127 &amp;" "&amp;'Raw Data'!G127</f>
        <v>BP'08 C  Seawater CP</v>
      </c>
      <c r="D106" s="206" t="str">
        <f>'Raw Data'!E127</f>
        <v>[10]</v>
      </c>
      <c r="E106" s="206">
        <f>'Raw Data'!F127</f>
        <v>4</v>
      </c>
      <c r="F106" s="17">
        <f>10^'Raw Data'!J127</f>
        <v>16900000000000.07</v>
      </c>
      <c r="G106" s="178">
        <f>'Raw Data'!K127</f>
        <v>3.5</v>
      </c>
      <c r="H106" s="162">
        <f>IF($E106&gt;1,'Raw Data'!L127,NA())</f>
        <v>1101823.8083302462</v>
      </c>
      <c r="I106" s="137">
        <f>IF($E106&gt;1,'Raw Data'!M127,NA())</f>
        <v>113</v>
      </c>
      <c r="J106" s="17">
        <f>IF($E106&gt;1,10^'Raw Data'!N127,NA())</f>
        <v>2.2500000000000097E+18</v>
      </c>
      <c r="K106" s="130">
        <f>IF($E106&gt;1,'Raw Data'!O127,NA())</f>
        <v>6</v>
      </c>
      <c r="L106" s="162">
        <f>IF($E106&gt;2,'Raw Data'!P127,NA())</f>
        <v>10000000</v>
      </c>
      <c r="M106" s="137">
        <f>IF($E106&gt;2,'Raw Data'!Q127,NA())</f>
        <v>78</v>
      </c>
      <c r="N106" s="17">
        <f>IF($E106&gt;2,10^'Raw Data'!R127,NA())</f>
        <v>42200000000000.187</v>
      </c>
      <c r="O106" s="130">
        <f>IF($E106&gt;2,'Raw Data'!S127,NA())</f>
        <v>3.5</v>
      </c>
      <c r="P106" s="162">
        <f>IF($E106&gt;3,'Raw Data'!T127,NA())</f>
        <v>100000000</v>
      </c>
      <c r="Q106" s="137">
        <f>IF($E106&gt;3,'Raw Data'!U127,NA())</f>
        <v>41</v>
      </c>
      <c r="R106" s="17">
        <f>IF($E106&gt;3,10^'Raw Data'!V127,NA())</f>
        <v>7.4200000000000016E+16</v>
      </c>
      <c r="S106" s="130">
        <f>IF($E106&gt;3,'Raw Data'!W127,NA())</f>
        <v>5.5</v>
      </c>
      <c r="T106" s="219" t="str">
        <f>'Raw Data'!X127</f>
        <v>-</v>
      </c>
      <c r="U106" s="218">
        <v>0</v>
      </c>
      <c r="V106" s="164">
        <f>'Raw Data'!Z127</f>
        <v>25</v>
      </c>
      <c r="W106" s="172">
        <f>'Raw Data'!AA127</f>
        <v>0.15</v>
      </c>
      <c r="X106" s="252"/>
      <c r="Y106" s="231">
        <v>1000</v>
      </c>
      <c r="Z106" s="230">
        <f t="shared" si="38"/>
        <v>534.42492456845878</v>
      </c>
      <c r="AA106" s="245">
        <f t="shared" si="40"/>
        <v>113</v>
      </c>
      <c r="AB106" s="246">
        <f t="shared" si="41"/>
        <v>1101823.8083302462</v>
      </c>
      <c r="AC106" s="245">
        <f t="shared" si="42"/>
        <v>78</v>
      </c>
      <c r="AD106" s="247">
        <f t="shared" si="43"/>
        <v>10000000</v>
      </c>
      <c r="AE106" s="245">
        <f t="shared" si="44"/>
        <v>41</v>
      </c>
      <c r="AF106" s="247">
        <f t="shared" si="45"/>
        <v>100000000</v>
      </c>
      <c r="AG106" s="245">
        <f t="shared" si="46"/>
        <v>0</v>
      </c>
      <c r="AH106" s="230" t="str">
        <f t="shared" si="47"/>
        <v>-</v>
      </c>
      <c r="AI106" s="231">
        <v>1</v>
      </c>
      <c r="AJ106" s="230">
        <f t="shared" si="39"/>
        <v>7.4200000000000016E+16</v>
      </c>
      <c r="AL106" s="231">
        <v>900</v>
      </c>
      <c r="AM106" s="270">
        <f t="shared" si="48"/>
        <v>772.74805669867567</v>
      </c>
      <c r="AN106" s="231">
        <v>500</v>
      </c>
      <c r="AO106" s="270">
        <f t="shared" si="49"/>
        <v>6046.3278111594582</v>
      </c>
      <c r="AP106" s="231">
        <v>350</v>
      </c>
      <c r="AQ106" s="270">
        <f t="shared" si="50"/>
        <v>21069.224435311968</v>
      </c>
      <c r="AR106" s="231">
        <v>300</v>
      </c>
      <c r="AS106" s="270">
        <f t="shared" si="51"/>
        <v>36137.850182610076</v>
      </c>
      <c r="AT106" s="231">
        <v>250</v>
      </c>
      <c r="AU106" s="270">
        <f t="shared" si="52"/>
        <v>68406.390344762651</v>
      </c>
      <c r="AV106" s="231">
        <v>200</v>
      </c>
      <c r="AW106" s="270">
        <f t="shared" si="53"/>
        <v>149376.30752565878</v>
      </c>
    </row>
    <row r="107" spans="1:49" ht="12.75" customHeight="1" x14ac:dyDescent="0.2">
      <c r="A107" s="204">
        <f>'Raw Data'!A128</f>
        <v>103</v>
      </c>
      <c r="B107" s="204" t="str">
        <f>'Raw Data'!B128</f>
        <v>verified</v>
      </c>
      <c r="C107" s="176" t="str">
        <f>'Raw Data'!C128 &amp;" "&amp;'Raw Data'!G128</f>
        <v>BP'08 D  Seawater CP</v>
      </c>
      <c r="D107" s="206" t="str">
        <f>'Raw Data'!E128</f>
        <v>[10]</v>
      </c>
      <c r="E107" s="206">
        <f>'Raw Data'!F128</f>
        <v>4</v>
      </c>
      <c r="F107" s="17">
        <f>10^'Raw Data'!J128</f>
        <v>608000000000.00183</v>
      </c>
      <c r="G107" s="178">
        <f>'Raw Data'!K128</f>
        <v>3</v>
      </c>
      <c r="H107" s="162">
        <f>IF($E107&gt;1,'Raw Data'!L128,NA())</f>
        <v>1025807.148256131</v>
      </c>
      <c r="I107" s="137">
        <f>IF($E107&gt;1,'Raw Data'!M128,NA())</f>
        <v>84</v>
      </c>
      <c r="J107" s="17">
        <f>IF($E107&gt;1,10^'Raw Data'!N128,NA())</f>
        <v>4290000000000012</v>
      </c>
      <c r="K107" s="130">
        <f>IF($E107&gt;1,'Raw Data'!O128,NA())</f>
        <v>5</v>
      </c>
      <c r="L107" s="162">
        <f>IF($E107&gt;2,'Raw Data'!P128,NA())</f>
        <v>10000000</v>
      </c>
      <c r="M107" s="137">
        <f>IF($E107&gt;2,'Raw Data'!Q128,NA())</f>
        <v>53</v>
      </c>
      <c r="N107" s="17">
        <f>IF($E107&gt;2,10^'Raw Data'!R128,NA())</f>
        <v>1520000000000.0061</v>
      </c>
      <c r="O107" s="130">
        <f>IF($E107&gt;2,'Raw Data'!S128,NA())</f>
        <v>3</v>
      </c>
      <c r="P107" s="162">
        <f>IF($E107&gt;3,'Raw Data'!T128,NA())</f>
        <v>100000000</v>
      </c>
      <c r="Q107" s="137">
        <f>IF($E107&gt;3,'Raw Data'!U128,NA())</f>
        <v>25</v>
      </c>
      <c r="R107" s="17">
        <f>IF($E107&gt;3,10^'Raw Data'!V128,NA())</f>
        <v>977000000000004.75</v>
      </c>
      <c r="S107" s="130">
        <f>IF($E107&gt;3,'Raw Data'!W128,NA())</f>
        <v>5</v>
      </c>
      <c r="T107" s="219" t="str">
        <f>'Raw Data'!X128</f>
        <v>-</v>
      </c>
      <c r="U107" s="218">
        <v>0</v>
      </c>
      <c r="V107" s="164">
        <f>'Raw Data'!Z128</f>
        <v>25</v>
      </c>
      <c r="W107" s="172">
        <f>'Raw Data'!AA128</f>
        <v>0.15</v>
      </c>
      <c r="X107" s="252"/>
      <c r="Y107" s="231">
        <v>1000</v>
      </c>
      <c r="Z107" s="230">
        <f t="shared" si="38"/>
        <v>608.00000000000182</v>
      </c>
      <c r="AA107" s="245">
        <f t="shared" si="40"/>
        <v>84</v>
      </c>
      <c r="AB107" s="246">
        <f t="shared" si="41"/>
        <v>1025807.148256131</v>
      </c>
      <c r="AC107" s="245">
        <f t="shared" si="42"/>
        <v>53</v>
      </c>
      <c r="AD107" s="247">
        <f t="shared" si="43"/>
        <v>10000000</v>
      </c>
      <c r="AE107" s="245">
        <f t="shared" si="44"/>
        <v>25</v>
      </c>
      <c r="AF107" s="247">
        <f t="shared" si="45"/>
        <v>100000000</v>
      </c>
      <c r="AG107" s="245">
        <f t="shared" si="46"/>
        <v>0</v>
      </c>
      <c r="AH107" s="230" t="str">
        <f t="shared" si="47"/>
        <v>-</v>
      </c>
      <c r="AI107" s="231">
        <v>1</v>
      </c>
      <c r="AJ107" s="230">
        <f t="shared" si="39"/>
        <v>977000000000004.75</v>
      </c>
      <c r="AL107" s="231">
        <v>900</v>
      </c>
      <c r="AM107" s="270">
        <f t="shared" si="48"/>
        <v>834.01920438957723</v>
      </c>
      <c r="AN107" s="231">
        <v>500</v>
      </c>
      <c r="AO107" s="270">
        <f t="shared" si="49"/>
        <v>4864.0000000000146</v>
      </c>
      <c r="AP107" s="231">
        <v>350</v>
      </c>
      <c r="AQ107" s="270">
        <f t="shared" si="50"/>
        <v>14180.758017492753</v>
      </c>
      <c r="AR107" s="231">
        <v>300</v>
      </c>
      <c r="AS107" s="270">
        <f t="shared" si="51"/>
        <v>22518.518518518587</v>
      </c>
      <c r="AT107" s="231">
        <v>250</v>
      </c>
      <c r="AU107" s="270">
        <f t="shared" si="52"/>
        <v>38912.000000000116</v>
      </c>
      <c r="AV107" s="231">
        <v>200</v>
      </c>
      <c r="AW107" s="270">
        <f t="shared" si="53"/>
        <v>76000.000000000233</v>
      </c>
    </row>
    <row r="108" spans="1:49" ht="12.75" customHeight="1" x14ac:dyDescent="0.2">
      <c r="A108" s="204">
        <f>'Raw Data'!A129</f>
        <v>104</v>
      </c>
      <c r="B108" s="204" t="str">
        <f>'Raw Data'!B129</f>
        <v>verified</v>
      </c>
      <c r="C108" s="176" t="str">
        <f>'Raw Data'!C129 &amp;" "&amp;'Raw Data'!G129</f>
        <v>BP'08 E  Seawater CP</v>
      </c>
      <c r="D108" s="206" t="str">
        <f>'Raw Data'!E129</f>
        <v>[10]</v>
      </c>
      <c r="E108" s="206">
        <f>'Raw Data'!F129</f>
        <v>4</v>
      </c>
      <c r="F108" s="17">
        <f>10^'Raw Data'!J129</f>
        <v>416000000000.00189</v>
      </c>
      <c r="G108" s="178">
        <f>'Raw Data'!K129</f>
        <v>3</v>
      </c>
      <c r="H108" s="162">
        <f>IF($E108&gt;1,'Raw Data'!L129,NA())</f>
        <v>1026592.6993465389</v>
      </c>
      <c r="I108" s="137">
        <f>IF($E108&gt;1,'Raw Data'!M129,NA())</f>
        <v>74</v>
      </c>
      <c r="J108" s="17">
        <f>IF($E108&gt;1,10^'Raw Data'!N129,NA())</f>
        <v>2280000000000015</v>
      </c>
      <c r="K108" s="130">
        <f>IF($E108&gt;1,'Raw Data'!O129,NA())</f>
        <v>5</v>
      </c>
      <c r="L108" s="162">
        <f>IF($E108&gt;2,'Raw Data'!P129,NA())</f>
        <v>10000000</v>
      </c>
      <c r="M108" s="137">
        <f>IF($E108&gt;2,'Raw Data'!Q129,NA())</f>
        <v>47</v>
      </c>
      <c r="N108" s="17">
        <f>IF($E108&gt;2,10^'Raw Data'!R129,NA())</f>
        <v>1040000000000.0021</v>
      </c>
      <c r="O108" s="130">
        <f>IF($E108&gt;2,'Raw Data'!S129,NA())</f>
        <v>3</v>
      </c>
      <c r="P108" s="162">
        <f>IF($E108&gt;3,'Raw Data'!T129,NA())</f>
        <v>100000000</v>
      </c>
      <c r="Q108" s="137">
        <f>IF($E108&gt;3,'Raw Data'!U129,NA())</f>
        <v>22</v>
      </c>
      <c r="R108" s="17">
        <f>IF($E108&gt;3,10^'Raw Data'!V129,NA())</f>
        <v>515000000000002.81</v>
      </c>
      <c r="S108" s="130">
        <f>IF($E108&gt;3,'Raw Data'!W129,NA())</f>
        <v>5</v>
      </c>
      <c r="T108" s="219" t="str">
        <f>'Raw Data'!X129</f>
        <v>-</v>
      </c>
      <c r="U108" s="218">
        <v>0</v>
      </c>
      <c r="V108" s="164">
        <f>'Raw Data'!Z129</f>
        <v>25</v>
      </c>
      <c r="W108" s="172">
        <f>'Raw Data'!AA129</f>
        <v>0.15</v>
      </c>
      <c r="X108" s="252"/>
      <c r="Y108" s="231">
        <v>1000</v>
      </c>
      <c r="Z108" s="230">
        <f t="shared" si="38"/>
        <v>416.00000000000188</v>
      </c>
      <c r="AA108" s="245">
        <f t="shared" si="40"/>
        <v>74</v>
      </c>
      <c r="AB108" s="246">
        <f t="shared" si="41"/>
        <v>1026592.6993465389</v>
      </c>
      <c r="AC108" s="245">
        <f t="shared" si="42"/>
        <v>47</v>
      </c>
      <c r="AD108" s="247">
        <f t="shared" si="43"/>
        <v>10000000</v>
      </c>
      <c r="AE108" s="245">
        <f t="shared" si="44"/>
        <v>22</v>
      </c>
      <c r="AF108" s="247">
        <f t="shared" si="45"/>
        <v>100000000</v>
      </c>
      <c r="AG108" s="245">
        <f t="shared" si="46"/>
        <v>0</v>
      </c>
      <c r="AH108" s="230" t="str">
        <f t="shared" si="47"/>
        <v>-</v>
      </c>
      <c r="AI108" s="231">
        <v>1</v>
      </c>
      <c r="AJ108" s="230">
        <f t="shared" si="39"/>
        <v>515000000000002.81</v>
      </c>
      <c r="AL108" s="231">
        <v>900</v>
      </c>
      <c r="AM108" s="270">
        <f t="shared" si="48"/>
        <v>570.64471879286953</v>
      </c>
      <c r="AN108" s="231">
        <v>500</v>
      </c>
      <c r="AO108" s="270">
        <f t="shared" si="49"/>
        <v>3328.000000000015</v>
      </c>
      <c r="AP108" s="231">
        <v>350</v>
      </c>
      <c r="AQ108" s="270">
        <f t="shared" si="50"/>
        <v>9702.6239067055831</v>
      </c>
      <c r="AR108" s="231">
        <v>300</v>
      </c>
      <c r="AS108" s="270">
        <f t="shared" si="51"/>
        <v>15407.407407407478</v>
      </c>
      <c r="AT108" s="231">
        <v>250</v>
      </c>
      <c r="AU108" s="270">
        <f t="shared" si="52"/>
        <v>26624.00000000012</v>
      </c>
      <c r="AV108" s="231">
        <v>200</v>
      </c>
      <c r="AW108" s="270">
        <f t="shared" si="53"/>
        <v>52000.00000000024</v>
      </c>
    </row>
    <row r="109" spans="1:49" ht="12.75" customHeight="1" x14ac:dyDescent="0.2">
      <c r="A109" s="204">
        <f>'Raw Data'!A130</f>
        <v>105</v>
      </c>
      <c r="B109" s="204" t="str">
        <f>'Raw Data'!B130</f>
        <v>verified</v>
      </c>
      <c r="C109" s="176" t="str">
        <f>'Raw Data'!C130 &amp;" "&amp;'Raw Data'!G130</f>
        <v>BP'08 F  Seawater CP</v>
      </c>
      <c r="D109" s="206" t="str">
        <f>'Raw Data'!E130</f>
        <v>[10]</v>
      </c>
      <c r="E109" s="206">
        <f>'Raw Data'!F130</f>
        <v>4</v>
      </c>
      <c r="F109" s="17">
        <f>10^'Raw Data'!J130</f>
        <v>252000000000.00095</v>
      </c>
      <c r="G109" s="178">
        <f>'Raw Data'!K130</f>
        <v>3</v>
      </c>
      <c r="H109" s="162">
        <f>IF($E109&gt;1,'Raw Data'!L130,NA())</f>
        <v>1007810.5316200592</v>
      </c>
      <c r="I109" s="137">
        <f>IF($E109&gt;1,'Raw Data'!M130,NA())</f>
        <v>63</v>
      </c>
      <c r="J109" s="17">
        <f>IF($E109&gt;1,10^'Raw Data'!N130,NA())</f>
        <v>988000000000003.87</v>
      </c>
      <c r="K109" s="130">
        <f>IF($E109&gt;1,'Raw Data'!O130,NA())</f>
        <v>5</v>
      </c>
      <c r="L109" s="162">
        <f>IF($E109&gt;2,'Raw Data'!P130,NA())</f>
        <v>10000000</v>
      </c>
      <c r="M109" s="137">
        <f>IF($E109&gt;2,'Raw Data'!Q130,NA())</f>
        <v>40</v>
      </c>
      <c r="N109" s="17">
        <f>IF($E109&gt;2,10^'Raw Data'!R130,NA())</f>
        <v>633000000000.00317</v>
      </c>
      <c r="O109" s="130">
        <f>IF($E109&gt;2,'Raw Data'!S130,NA())</f>
        <v>3</v>
      </c>
      <c r="P109" s="162">
        <f>IF($E109&gt;3,'Raw Data'!T130,NA())</f>
        <v>100000000</v>
      </c>
      <c r="Q109" s="137">
        <f>IF($E109&gt;3,'Raw Data'!U130,NA())</f>
        <v>18</v>
      </c>
      <c r="R109" s="17">
        <f>IF($E109&gt;3,10^'Raw Data'!V130,NA())</f>
        <v>190000000000001</v>
      </c>
      <c r="S109" s="130">
        <f>IF($E109&gt;3,'Raw Data'!W130,NA())</f>
        <v>5</v>
      </c>
      <c r="T109" s="219" t="str">
        <f>'Raw Data'!X130</f>
        <v>-</v>
      </c>
      <c r="U109" s="218">
        <v>0</v>
      </c>
      <c r="V109" s="164">
        <f>'Raw Data'!Z130</f>
        <v>25</v>
      </c>
      <c r="W109" s="172">
        <f>'Raw Data'!AA130</f>
        <v>0.15</v>
      </c>
      <c r="X109" s="252"/>
      <c r="Y109" s="231">
        <v>1000</v>
      </c>
      <c r="Z109" s="230">
        <f t="shared" si="38"/>
        <v>252.00000000000094</v>
      </c>
      <c r="AA109" s="245">
        <f t="shared" si="40"/>
        <v>63</v>
      </c>
      <c r="AB109" s="246">
        <f t="shared" si="41"/>
        <v>1007810.5316200592</v>
      </c>
      <c r="AC109" s="245">
        <f t="shared" si="42"/>
        <v>40</v>
      </c>
      <c r="AD109" s="247">
        <f t="shared" si="43"/>
        <v>10000000</v>
      </c>
      <c r="AE109" s="245">
        <f t="shared" si="44"/>
        <v>18</v>
      </c>
      <c r="AF109" s="247">
        <f t="shared" si="45"/>
        <v>100000000</v>
      </c>
      <c r="AG109" s="245">
        <f t="shared" si="46"/>
        <v>0</v>
      </c>
      <c r="AH109" s="230" t="str">
        <f t="shared" si="47"/>
        <v>-</v>
      </c>
      <c r="AI109" s="231">
        <v>1</v>
      </c>
      <c r="AJ109" s="230">
        <f t="shared" si="39"/>
        <v>190000000000001</v>
      </c>
      <c r="AL109" s="231">
        <v>900</v>
      </c>
      <c r="AM109" s="270">
        <f t="shared" si="48"/>
        <v>345.67901234568029</v>
      </c>
      <c r="AN109" s="231">
        <v>500</v>
      </c>
      <c r="AO109" s="270">
        <f t="shared" si="49"/>
        <v>2016.0000000000075</v>
      </c>
      <c r="AP109" s="231">
        <v>350</v>
      </c>
      <c r="AQ109" s="270">
        <f t="shared" si="50"/>
        <v>5877.5510204081857</v>
      </c>
      <c r="AR109" s="231">
        <v>300</v>
      </c>
      <c r="AS109" s="270">
        <f t="shared" si="51"/>
        <v>9333.3333333333685</v>
      </c>
      <c r="AT109" s="231">
        <v>250</v>
      </c>
      <c r="AU109" s="270">
        <f t="shared" si="52"/>
        <v>16128.00000000006</v>
      </c>
      <c r="AV109" s="231">
        <v>200</v>
      </c>
      <c r="AW109" s="270">
        <f t="shared" si="53"/>
        <v>31500.00000000012</v>
      </c>
    </row>
    <row r="110" spans="1:49" ht="12.75" customHeight="1" x14ac:dyDescent="0.2">
      <c r="A110" s="204">
        <f>'Raw Data'!A131</f>
        <v>106</v>
      </c>
      <c r="B110" s="204" t="str">
        <f>'Raw Data'!B131</f>
        <v>verified</v>
      </c>
      <c r="C110" s="176" t="str">
        <f>'Raw Data'!C131 &amp;" "&amp;'Raw Data'!G131</f>
        <v>BP'08 F2 Seawater CP</v>
      </c>
      <c r="D110" s="206" t="str">
        <f>'Raw Data'!E131</f>
        <v>[10]</v>
      </c>
      <c r="E110" s="206">
        <f>'Raw Data'!F131</f>
        <v>4</v>
      </c>
      <c r="F110" s="17">
        <f>10^'Raw Data'!J131</f>
        <v>171000000000.00055</v>
      </c>
      <c r="G110" s="178">
        <f>'Raw Data'!K131</f>
        <v>3</v>
      </c>
      <c r="H110" s="162">
        <f>IF($E110&gt;1,'Raw Data'!L131,NA())</f>
        <v>1027798.6476333616</v>
      </c>
      <c r="I110" s="137">
        <f>IF($E110&gt;1,'Raw Data'!M131,NA())</f>
        <v>55</v>
      </c>
      <c r="J110" s="17">
        <f>IF($E110&gt;1,10^'Raw Data'!N131,NA())</f>
        <v>518000000000002.12</v>
      </c>
      <c r="K110" s="130">
        <f>IF($E110&gt;1,'Raw Data'!O131,NA())</f>
        <v>5</v>
      </c>
      <c r="L110" s="162">
        <f>IF($E110&gt;2,'Raw Data'!P131,NA())</f>
        <v>10000000</v>
      </c>
      <c r="M110" s="137">
        <f>IF($E110&gt;2,'Raw Data'!Q131,NA())</f>
        <v>35</v>
      </c>
      <c r="N110" s="17">
        <f>IF($E110&gt;2,10^'Raw Data'!R131,NA())</f>
        <v>431000000000.00067</v>
      </c>
      <c r="O110" s="130">
        <f>IF($E110&gt;2,'Raw Data'!S131,NA())</f>
        <v>3</v>
      </c>
      <c r="P110" s="162">
        <f>IF($E110&gt;3,'Raw Data'!T131,NA())</f>
        <v>100000000</v>
      </c>
      <c r="Q110" s="137">
        <f>IF($E110&gt;3,'Raw Data'!U131,NA())</f>
        <v>16</v>
      </c>
      <c r="R110" s="17">
        <f>IF($E110&gt;3,10^'Raw Data'!V131,NA())</f>
        <v>105000000000000.16</v>
      </c>
      <c r="S110" s="130">
        <f>IF($E110&gt;3,'Raw Data'!W131,NA())</f>
        <v>5</v>
      </c>
      <c r="T110" s="219" t="str">
        <f>'Raw Data'!X131</f>
        <v>-</v>
      </c>
      <c r="U110" s="218">
        <v>0</v>
      </c>
      <c r="V110" s="164">
        <f>'Raw Data'!Z131</f>
        <v>25</v>
      </c>
      <c r="W110" s="172">
        <f>'Raw Data'!AA131</f>
        <v>0.15</v>
      </c>
      <c r="X110" s="252"/>
      <c r="Y110" s="231">
        <v>1000</v>
      </c>
      <c r="Z110" s="230">
        <f t="shared" si="38"/>
        <v>171.00000000000054</v>
      </c>
      <c r="AA110" s="245">
        <f t="shared" si="40"/>
        <v>55</v>
      </c>
      <c r="AB110" s="246">
        <f t="shared" si="41"/>
        <v>1027798.6476333616</v>
      </c>
      <c r="AC110" s="245">
        <f t="shared" si="42"/>
        <v>35</v>
      </c>
      <c r="AD110" s="247">
        <f t="shared" si="43"/>
        <v>10000000</v>
      </c>
      <c r="AE110" s="245">
        <f t="shared" si="44"/>
        <v>16</v>
      </c>
      <c r="AF110" s="247">
        <f t="shared" si="45"/>
        <v>100000000</v>
      </c>
      <c r="AG110" s="245">
        <f t="shared" si="46"/>
        <v>0</v>
      </c>
      <c r="AH110" s="230" t="str">
        <f t="shared" si="47"/>
        <v>-</v>
      </c>
      <c r="AI110" s="231">
        <v>1</v>
      </c>
      <c r="AJ110" s="230">
        <f t="shared" si="39"/>
        <v>105000000000000.16</v>
      </c>
      <c r="AL110" s="231">
        <v>900</v>
      </c>
      <c r="AM110" s="270">
        <f t="shared" si="48"/>
        <v>234.56790123456867</v>
      </c>
      <c r="AN110" s="231">
        <v>500</v>
      </c>
      <c r="AO110" s="270">
        <f t="shared" si="49"/>
        <v>1368.0000000000043</v>
      </c>
      <c r="AP110" s="231">
        <v>350</v>
      </c>
      <c r="AQ110" s="270">
        <f t="shared" si="50"/>
        <v>3988.3381924198379</v>
      </c>
      <c r="AR110" s="231">
        <v>300</v>
      </c>
      <c r="AS110" s="270">
        <f t="shared" si="51"/>
        <v>6333.3333333333539</v>
      </c>
      <c r="AT110" s="231">
        <v>250</v>
      </c>
      <c r="AU110" s="270">
        <f t="shared" si="52"/>
        <v>10944.000000000035</v>
      </c>
      <c r="AV110" s="231">
        <v>200</v>
      </c>
      <c r="AW110" s="270">
        <f t="shared" si="53"/>
        <v>21375.000000000069</v>
      </c>
    </row>
    <row r="111" spans="1:49" ht="12.75" customHeight="1" x14ac:dyDescent="0.2">
      <c r="A111" s="204">
        <f>'Raw Data'!A132</f>
        <v>107</v>
      </c>
      <c r="B111" s="204" t="str">
        <f>'Raw Data'!B132</f>
        <v>verified</v>
      </c>
      <c r="C111" s="176" t="str">
        <f>'Raw Data'!C132 &amp;" "&amp;'Raw Data'!G132</f>
        <v>BP'08 G  Seawater CP</v>
      </c>
      <c r="D111" s="206" t="str">
        <f>'Raw Data'!E132</f>
        <v>[10]</v>
      </c>
      <c r="E111" s="206">
        <f>'Raw Data'!F132</f>
        <v>4</v>
      </c>
      <c r="F111" s="17">
        <f>10^'Raw Data'!J132</f>
        <v>100000000000</v>
      </c>
      <c r="G111" s="178">
        <f>'Raw Data'!K132</f>
        <v>3</v>
      </c>
      <c r="H111" s="162">
        <f>IF($E111&gt;1,'Raw Data'!L132,NA())</f>
        <v>1027369.1131749816</v>
      </c>
      <c r="I111" s="137">
        <f>IF($E111&gt;1,'Raw Data'!M132,NA())</f>
        <v>46</v>
      </c>
      <c r="J111" s="17">
        <f>IF($E111&gt;1,10^'Raw Data'!N132,NA())</f>
        <v>211000000000000.78</v>
      </c>
      <c r="K111" s="130">
        <f>IF($E111&gt;1,'Raw Data'!O132,NA())</f>
        <v>5</v>
      </c>
      <c r="L111" s="162">
        <f>IF($E111&gt;2,'Raw Data'!P132,NA())</f>
        <v>10000000</v>
      </c>
      <c r="M111" s="137">
        <f>IF($E111&gt;2,'Raw Data'!Q132,NA())</f>
        <v>29</v>
      </c>
      <c r="N111" s="17">
        <f>IF($E111&gt;2,10^'Raw Data'!R132,NA())</f>
        <v>250000000000.00061</v>
      </c>
      <c r="O111" s="130">
        <f>IF($E111&gt;2,'Raw Data'!S132,NA())</f>
        <v>3</v>
      </c>
      <c r="P111" s="162">
        <f>IF($E111&gt;3,'Raw Data'!T132,NA())</f>
        <v>100000000</v>
      </c>
      <c r="Q111" s="137">
        <f>IF($E111&gt;3,'Raw Data'!U132,NA())</f>
        <v>14</v>
      </c>
      <c r="R111" s="17">
        <f>IF($E111&gt;3,10^'Raw Data'!V132,NA())</f>
        <v>53800000000000.039</v>
      </c>
      <c r="S111" s="130">
        <f>IF($E111&gt;3,'Raw Data'!W132,NA())</f>
        <v>5</v>
      </c>
      <c r="T111" s="219" t="str">
        <f>'Raw Data'!X132</f>
        <v>-</v>
      </c>
      <c r="U111" s="218">
        <v>0</v>
      </c>
      <c r="V111" s="164">
        <f>'Raw Data'!Z132</f>
        <v>25</v>
      </c>
      <c r="W111" s="172">
        <f>'Raw Data'!AA132</f>
        <v>0.15</v>
      </c>
      <c r="X111" s="252"/>
      <c r="Y111" s="231">
        <v>1000</v>
      </c>
      <c r="Z111" s="230">
        <f t="shared" si="38"/>
        <v>100</v>
      </c>
      <c r="AA111" s="245">
        <f t="shared" si="40"/>
        <v>46</v>
      </c>
      <c r="AB111" s="246">
        <f t="shared" si="41"/>
        <v>1027369.1131749816</v>
      </c>
      <c r="AC111" s="245">
        <f t="shared" si="42"/>
        <v>29</v>
      </c>
      <c r="AD111" s="247">
        <f t="shared" si="43"/>
        <v>10000000</v>
      </c>
      <c r="AE111" s="245">
        <f t="shared" si="44"/>
        <v>14</v>
      </c>
      <c r="AF111" s="247">
        <f t="shared" si="45"/>
        <v>100000000</v>
      </c>
      <c r="AG111" s="245">
        <f t="shared" si="46"/>
        <v>0</v>
      </c>
      <c r="AH111" s="230" t="str">
        <f t="shared" si="47"/>
        <v>-</v>
      </c>
      <c r="AI111" s="231">
        <v>1</v>
      </c>
      <c r="AJ111" s="230">
        <f t="shared" si="39"/>
        <v>53800000000000.039</v>
      </c>
      <c r="AL111" s="231">
        <v>900</v>
      </c>
      <c r="AM111" s="270">
        <f t="shared" si="48"/>
        <v>137.17421124828533</v>
      </c>
      <c r="AN111" s="231">
        <v>500</v>
      </c>
      <c r="AO111" s="270">
        <f t="shared" si="49"/>
        <v>800</v>
      </c>
      <c r="AP111" s="231">
        <v>350</v>
      </c>
      <c r="AQ111" s="270">
        <f t="shared" si="50"/>
        <v>2332.3615160349855</v>
      </c>
      <c r="AR111" s="231">
        <v>300</v>
      </c>
      <c r="AS111" s="270">
        <f t="shared" si="51"/>
        <v>3703.7037037037039</v>
      </c>
      <c r="AT111" s="231">
        <v>250</v>
      </c>
      <c r="AU111" s="270">
        <f t="shared" si="52"/>
        <v>6400</v>
      </c>
      <c r="AV111" s="231">
        <v>200</v>
      </c>
      <c r="AW111" s="270">
        <f t="shared" si="53"/>
        <v>12500</v>
      </c>
    </row>
    <row r="112" spans="1:49" ht="12.75" customHeight="1" x14ac:dyDescent="0.2">
      <c r="A112" s="204">
        <f>'Raw Data'!A133</f>
        <v>108</v>
      </c>
      <c r="B112" s="204" t="str">
        <f>'Raw Data'!B133</f>
        <v>verified</v>
      </c>
      <c r="C112" s="176" t="str">
        <f>'Raw Data'!C133 &amp;" "&amp;'Raw Data'!G133</f>
        <v>BP'08 Wa Seawater CP</v>
      </c>
      <c r="D112" s="206" t="str">
        <f>'Raw Data'!E133</f>
        <v>[10]</v>
      </c>
      <c r="E112" s="206">
        <f>'Raw Data'!F133</f>
        <v>4</v>
      </c>
      <c r="F112" s="17">
        <f>10^'Raw Data'!J133</f>
        <v>37300000000.000046</v>
      </c>
      <c r="G112" s="178">
        <f>'Raw Data'!K133</f>
        <v>3</v>
      </c>
      <c r="H112" s="162">
        <f>IF($E112&gt;1,'Raw Data'!L133,NA())</f>
        <v>1037927.4842084772</v>
      </c>
      <c r="I112" s="137">
        <f>IF($E112&gt;1,'Raw Data'!M133,NA())</f>
        <v>33</v>
      </c>
      <c r="J112" s="17">
        <f>IF($E112&gt;1,10^'Raw Data'!N133,NA())</f>
        <v>40200000000000.133</v>
      </c>
      <c r="K112" s="130">
        <f>IF($E112&gt;1,'Raw Data'!O133,NA())</f>
        <v>5</v>
      </c>
      <c r="L112" s="162">
        <f>IF($E112&gt;2,'Raw Data'!P133,NA())</f>
        <v>10000000</v>
      </c>
      <c r="M112" s="137">
        <f>IF($E112&gt;2,'Raw Data'!Q133,NA())</f>
        <v>21</v>
      </c>
      <c r="N112" s="17">
        <f>IF($E112&gt;2,10^'Raw Data'!R133,NA())</f>
        <v>93300000000.000504</v>
      </c>
      <c r="O112" s="130">
        <f>IF($E112&gt;2,'Raw Data'!S133,NA())</f>
        <v>3</v>
      </c>
      <c r="P112" s="162">
        <f>IF($E112&gt;3,'Raw Data'!T133,NA())</f>
        <v>100000000</v>
      </c>
      <c r="Q112" s="137">
        <f>IF($E112&gt;3,'Raw Data'!U133,NA())</f>
        <v>10</v>
      </c>
      <c r="R112" s="17">
        <f>IF($E112&gt;3,10^'Raw Data'!V133,NA())</f>
        <v>10000000000000</v>
      </c>
      <c r="S112" s="130">
        <f>IF($E112&gt;3,'Raw Data'!W133,NA())</f>
        <v>5</v>
      </c>
      <c r="T112" s="219" t="str">
        <f>'Raw Data'!X133</f>
        <v>-</v>
      </c>
      <c r="U112" s="218">
        <v>0</v>
      </c>
      <c r="V112" s="164">
        <f>'Raw Data'!Z133</f>
        <v>25</v>
      </c>
      <c r="W112" s="172">
        <f>'Raw Data'!AA133</f>
        <v>0.15</v>
      </c>
      <c r="X112" s="252"/>
      <c r="Y112" s="231">
        <v>1000</v>
      </c>
      <c r="Z112" s="230">
        <f t="shared" si="38"/>
        <v>37.300000000000047</v>
      </c>
      <c r="AA112" s="245">
        <f t="shared" si="40"/>
        <v>33</v>
      </c>
      <c r="AB112" s="246">
        <f t="shared" si="41"/>
        <v>1037927.4842084772</v>
      </c>
      <c r="AC112" s="245">
        <f t="shared" si="42"/>
        <v>21</v>
      </c>
      <c r="AD112" s="247">
        <f t="shared" si="43"/>
        <v>10000000</v>
      </c>
      <c r="AE112" s="245">
        <f t="shared" si="44"/>
        <v>10</v>
      </c>
      <c r="AF112" s="247">
        <f t="shared" si="45"/>
        <v>100000000</v>
      </c>
      <c r="AG112" s="245">
        <f t="shared" si="46"/>
        <v>0</v>
      </c>
      <c r="AH112" s="230" t="str">
        <f t="shared" si="47"/>
        <v>-</v>
      </c>
      <c r="AI112" s="231">
        <v>1</v>
      </c>
      <c r="AJ112" s="230">
        <f t="shared" si="39"/>
        <v>10000000000000</v>
      </c>
      <c r="AL112" s="231">
        <v>900</v>
      </c>
      <c r="AM112" s="270">
        <f t="shared" si="48"/>
        <v>51.165980795610487</v>
      </c>
      <c r="AN112" s="231">
        <v>500</v>
      </c>
      <c r="AO112" s="270">
        <f t="shared" si="49"/>
        <v>298.40000000000038</v>
      </c>
      <c r="AP112" s="231">
        <v>350</v>
      </c>
      <c r="AQ112" s="270">
        <f t="shared" si="50"/>
        <v>869.97084548105067</v>
      </c>
      <c r="AR112" s="231">
        <v>300</v>
      </c>
      <c r="AS112" s="270">
        <f t="shared" si="51"/>
        <v>1381.4814814814831</v>
      </c>
      <c r="AT112" s="231">
        <v>250</v>
      </c>
      <c r="AU112" s="270">
        <f t="shared" si="52"/>
        <v>2387.200000000003</v>
      </c>
      <c r="AV112" s="231">
        <v>200</v>
      </c>
      <c r="AW112" s="270">
        <f t="shared" si="53"/>
        <v>4662.5000000000055</v>
      </c>
    </row>
    <row r="113" spans="1:49" ht="12.75" customHeight="1" x14ac:dyDescent="0.2">
      <c r="A113" s="204">
        <f>'Raw Data'!A134</f>
        <v>109</v>
      </c>
      <c r="B113" s="204" t="str">
        <f>'Raw Data'!B134</f>
        <v>verified</v>
      </c>
      <c r="C113" s="176" t="str">
        <f>'Raw Data'!C134 &amp;" "&amp;'Raw Data'!G134</f>
        <v>Norsok'98 B1 Seawater CP</v>
      </c>
      <c r="D113" s="206" t="str">
        <f>'Raw Data'!E134</f>
        <v>[3]</v>
      </c>
      <c r="E113" s="206">
        <f>'Raw Data'!F134</f>
        <v>2</v>
      </c>
      <c r="F113" s="17">
        <f>10^'Raw Data'!J134</f>
        <v>3258367010020.0986</v>
      </c>
      <c r="G113" s="178">
        <f>'Raw Data'!K134</f>
        <v>3</v>
      </c>
      <c r="H113" s="162">
        <f>IF($E113&gt;1,'Raw Data'!L134,NA())</f>
        <v>1000000</v>
      </c>
      <c r="I113" s="137">
        <f>IF($E113&gt;1,'Raw Data'!M134,NA())</f>
        <v>148.3200967181877</v>
      </c>
      <c r="J113" s="17">
        <f>IF($E113&gt;1,10^'Raw Data'!N134,NA())</f>
        <v>7.1779429127136648E+16</v>
      </c>
      <c r="K113" s="130">
        <f>IF($E113&gt;1,'Raw Data'!O134,NA())</f>
        <v>5</v>
      </c>
      <c r="L113" s="162" t="e">
        <f>IF($E113&gt;2,'Raw Data'!P134,NA())</f>
        <v>#N/A</v>
      </c>
      <c r="M113" s="137" t="e">
        <f>IF($E113&gt;2,'Raw Data'!Q134,NA())</f>
        <v>#N/A</v>
      </c>
      <c r="N113" s="17" t="e">
        <f>IF($E113&gt;2,10^'Raw Data'!R134,NA())</f>
        <v>#N/A</v>
      </c>
      <c r="O113" s="130" t="e">
        <f>IF($E113&gt;2,'Raw Data'!S134,NA())</f>
        <v>#N/A</v>
      </c>
      <c r="P113" s="162" t="e">
        <f>IF($E113&gt;3,'Raw Data'!T134,NA())</f>
        <v>#N/A</v>
      </c>
      <c r="Q113" s="137" t="e">
        <f>IF($E113&gt;3,'Raw Data'!U134,NA())</f>
        <v>#N/A</v>
      </c>
      <c r="R113" s="17" t="e">
        <f>IF($E113&gt;3,10^'Raw Data'!V134,NA())</f>
        <v>#N/A</v>
      </c>
      <c r="S113" s="130" t="e">
        <f>IF($E113&gt;3,'Raw Data'!W134,NA())</f>
        <v>#N/A</v>
      </c>
      <c r="T113" s="219">
        <f>'Raw Data'!X134</f>
        <v>10000000</v>
      </c>
      <c r="U113" s="218">
        <v>0</v>
      </c>
      <c r="V113" s="164">
        <f>'Raw Data'!Z134</f>
        <v>25</v>
      </c>
      <c r="W113" s="172">
        <f>'Raw Data'!AA134</f>
        <v>0</v>
      </c>
      <c r="X113" s="252"/>
      <c r="Y113" s="231">
        <v>1000</v>
      </c>
      <c r="Z113" s="230">
        <f t="shared" si="38"/>
        <v>3258.3670100200989</v>
      </c>
      <c r="AA113" s="245">
        <f t="shared" si="40"/>
        <v>148.3200967181877</v>
      </c>
      <c r="AB113" s="246">
        <f t="shared" si="41"/>
        <v>1000000</v>
      </c>
      <c r="AC113" s="245" t="e">
        <f t="shared" si="42"/>
        <v>#N/A</v>
      </c>
      <c r="AD113" s="247" t="e">
        <f t="shared" si="43"/>
        <v>#N/A</v>
      </c>
      <c r="AE113" s="245" t="e">
        <f t="shared" si="44"/>
        <v>#N/A</v>
      </c>
      <c r="AF113" s="247" t="e">
        <f t="shared" si="45"/>
        <v>#N/A</v>
      </c>
      <c r="AG113" s="245">
        <f t="shared" si="46"/>
        <v>0</v>
      </c>
      <c r="AH113" s="230">
        <f t="shared" si="47"/>
        <v>10000000</v>
      </c>
      <c r="AI113" s="231">
        <v>1</v>
      </c>
      <c r="AJ113" s="230">
        <f t="shared" si="39"/>
        <v>7.1779429127136648E+16</v>
      </c>
      <c r="AL113" s="231">
        <v>900</v>
      </c>
      <c r="AM113" s="270">
        <f t="shared" si="48"/>
        <v>4469.6392455694086</v>
      </c>
      <c r="AN113" s="231">
        <v>500</v>
      </c>
      <c r="AO113" s="270">
        <f t="shared" si="49"/>
        <v>26066.936080160791</v>
      </c>
      <c r="AP113" s="231">
        <v>350</v>
      </c>
      <c r="AQ113" s="270">
        <f t="shared" si="50"/>
        <v>75996.898192888591</v>
      </c>
      <c r="AR113" s="231">
        <v>300</v>
      </c>
      <c r="AS113" s="270">
        <f t="shared" si="51"/>
        <v>120680.25963037403</v>
      </c>
      <c r="AT113" s="231">
        <v>250</v>
      </c>
      <c r="AU113" s="270">
        <f t="shared" si="52"/>
        <v>208535.48864128633</v>
      </c>
      <c r="AV113" s="231">
        <v>200</v>
      </c>
      <c r="AW113" s="270">
        <f t="shared" si="53"/>
        <v>407295.87625251233</v>
      </c>
    </row>
    <row r="114" spans="1:49" ht="12.75" customHeight="1" x14ac:dyDescent="0.2">
      <c r="A114" s="204">
        <f>'Raw Data'!A135</f>
        <v>110</v>
      </c>
      <c r="B114" s="204" t="str">
        <f>'Raw Data'!B135</f>
        <v>verified</v>
      </c>
      <c r="C114" s="176" t="str">
        <f>'Raw Data'!C135 &amp;" "&amp;'Raw Data'!G135</f>
        <v>Norsok'98 B2 Seawater CP</v>
      </c>
      <c r="D114" s="206" t="str">
        <f>'Raw Data'!E135</f>
        <v>[3]</v>
      </c>
      <c r="E114" s="206">
        <f>'Raw Data'!F135</f>
        <v>2</v>
      </c>
      <c r="F114" s="17">
        <f>10^'Raw Data'!J135</f>
        <v>2182729911843.0063</v>
      </c>
      <c r="G114" s="178">
        <f>'Raw Data'!K135</f>
        <v>3</v>
      </c>
      <c r="H114" s="162">
        <f>IF($E114&gt;1,'Raw Data'!L135,NA())</f>
        <v>1000000</v>
      </c>
      <c r="I114" s="137">
        <f>IF($E114&gt;1,'Raw Data'!M135,NA())</f>
        <v>129.77767816857823</v>
      </c>
      <c r="J114" s="17">
        <f>IF($E114&gt;1,10^'Raw Data'!N135,NA())</f>
        <v>3.6812897364253232E+16</v>
      </c>
      <c r="K114" s="130">
        <f>IF($E114&gt;1,'Raw Data'!O135,NA())</f>
        <v>5</v>
      </c>
      <c r="L114" s="162" t="e">
        <f>IF($E114&gt;2,'Raw Data'!P135,NA())</f>
        <v>#N/A</v>
      </c>
      <c r="M114" s="137" t="e">
        <f>IF($E114&gt;2,'Raw Data'!Q135,NA())</f>
        <v>#N/A</v>
      </c>
      <c r="N114" s="17" t="e">
        <f>IF($E114&gt;2,10^'Raw Data'!R135,NA())</f>
        <v>#N/A</v>
      </c>
      <c r="O114" s="130" t="e">
        <f>IF($E114&gt;2,'Raw Data'!S135,NA())</f>
        <v>#N/A</v>
      </c>
      <c r="P114" s="162" t="e">
        <f>IF($E114&gt;3,'Raw Data'!T135,NA())</f>
        <v>#N/A</v>
      </c>
      <c r="Q114" s="137" t="e">
        <f>IF($E114&gt;3,'Raw Data'!U135,NA())</f>
        <v>#N/A</v>
      </c>
      <c r="R114" s="17" t="e">
        <f>IF($E114&gt;3,10^'Raw Data'!V135,NA())</f>
        <v>#N/A</v>
      </c>
      <c r="S114" s="130" t="e">
        <f>IF($E114&gt;3,'Raw Data'!W135,NA())</f>
        <v>#N/A</v>
      </c>
      <c r="T114" s="219">
        <f>'Raw Data'!X135</f>
        <v>10000000</v>
      </c>
      <c r="U114" s="218">
        <v>0</v>
      </c>
      <c r="V114" s="164">
        <f>'Raw Data'!Z135</f>
        <v>25</v>
      </c>
      <c r="W114" s="172">
        <f>'Raw Data'!AA135</f>
        <v>0</v>
      </c>
      <c r="X114" s="252"/>
      <c r="Y114" s="231">
        <v>1000</v>
      </c>
      <c r="Z114" s="230">
        <f t="shared" si="38"/>
        <v>2182.7299118430064</v>
      </c>
      <c r="AA114" s="245">
        <f t="shared" si="40"/>
        <v>129.77767816857823</v>
      </c>
      <c r="AB114" s="246">
        <f t="shared" si="41"/>
        <v>1000000</v>
      </c>
      <c r="AC114" s="245" t="e">
        <f t="shared" si="42"/>
        <v>#N/A</v>
      </c>
      <c r="AD114" s="247" t="e">
        <f t="shared" si="43"/>
        <v>#N/A</v>
      </c>
      <c r="AE114" s="245" t="e">
        <f t="shared" si="44"/>
        <v>#N/A</v>
      </c>
      <c r="AF114" s="247" t="e">
        <f t="shared" si="45"/>
        <v>#N/A</v>
      </c>
      <c r="AG114" s="245">
        <f t="shared" si="46"/>
        <v>0</v>
      </c>
      <c r="AH114" s="230">
        <f t="shared" si="47"/>
        <v>10000000</v>
      </c>
      <c r="AI114" s="231">
        <v>1</v>
      </c>
      <c r="AJ114" s="230">
        <f t="shared" si="39"/>
        <v>3.6812897364253232E+16</v>
      </c>
      <c r="AL114" s="231">
        <v>900</v>
      </c>
      <c r="AM114" s="270">
        <f t="shared" si="48"/>
        <v>2994.1425402510376</v>
      </c>
      <c r="AN114" s="231">
        <v>500</v>
      </c>
      <c r="AO114" s="270">
        <f t="shared" si="49"/>
        <v>17461.839294744052</v>
      </c>
      <c r="AP114" s="231">
        <v>350</v>
      </c>
      <c r="AQ114" s="270">
        <f t="shared" si="50"/>
        <v>50909.152462810642</v>
      </c>
      <c r="AR114" s="231">
        <v>300</v>
      </c>
      <c r="AS114" s="270">
        <f t="shared" si="51"/>
        <v>80841.848586778011</v>
      </c>
      <c r="AT114" s="231">
        <v>250</v>
      </c>
      <c r="AU114" s="270">
        <f t="shared" si="52"/>
        <v>139694.71435795241</v>
      </c>
      <c r="AV114" s="231">
        <v>200</v>
      </c>
      <c r="AW114" s="270">
        <f t="shared" si="53"/>
        <v>272841.23898037581</v>
      </c>
    </row>
    <row r="115" spans="1:49" ht="12.75" customHeight="1" x14ac:dyDescent="0.2">
      <c r="A115" s="204">
        <f>'Raw Data'!A136</f>
        <v>111</v>
      </c>
      <c r="B115" s="204" t="str">
        <f>'Raw Data'!B136</f>
        <v>verified</v>
      </c>
      <c r="C115" s="176" t="str">
        <f>'Raw Data'!C136 &amp;" "&amp;'Raw Data'!G136</f>
        <v>Norsok'98 C Seawater CP</v>
      </c>
      <c r="D115" s="206" t="str">
        <f>'Raw Data'!E136</f>
        <v>[3]</v>
      </c>
      <c r="E115" s="206">
        <f>'Raw Data'!F136</f>
        <v>2</v>
      </c>
      <c r="F115" s="17">
        <f>10^'Raw Data'!J136</f>
        <v>1555965631605.0779</v>
      </c>
      <c r="G115" s="178">
        <f>'Raw Data'!K136</f>
        <v>3</v>
      </c>
      <c r="H115" s="162">
        <f>IF($E115&gt;1,'Raw Data'!L136,NA())</f>
        <v>1000000</v>
      </c>
      <c r="I115" s="137">
        <f>IF($E115&gt;1,'Raw Data'!M136,NA())</f>
        <v>115.8777356155128</v>
      </c>
      <c r="J115" s="17">
        <f>IF($E115&gt;1,10^'Raw Data'!N136,NA())</f>
        <v>2.0892961308540552E+16</v>
      </c>
      <c r="K115" s="130">
        <f>IF($E115&gt;1,'Raw Data'!O136,NA())</f>
        <v>5</v>
      </c>
      <c r="L115" s="162" t="e">
        <f>IF($E115&gt;2,'Raw Data'!P136,NA())</f>
        <v>#N/A</v>
      </c>
      <c r="M115" s="137" t="e">
        <f>IF($E115&gt;2,'Raw Data'!Q136,NA())</f>
        <v>#N/A</v>
      </c>
      <c r="N115" s="17" t="e">
        <f>IF($E115&gt;2,10^'Raw Data'!R136,NA())</f>
        <v>#N/A</v>
      </c>
      <c r="O115" s="130" t="e">
        <f>IF($E115&gt;2,'Raw Data'!S136,NA())</f>
        <v>#N/A</v>
      </c>
      <c r="P115" s="162" t="e">
        <f>IF($E115&gt;3,'Raw Data'!T136,NA())</f>
        <v>#N/A</v>
      </c>
      <c r="Q115" s="137" t="e">
        <f>IF($E115&gt;3,'Raw Data'!U136,NA())</f>
        <v>#N/A</v>
      </c>
      <c r="R115" s="17" t="e">
        <f>IF($E115&gt;3,10^'Raw Data'!V136,NA())</f>
        <v>#N/A</v>
      </c>
      <c r="S115" s="130" t="e">
        <f>IF($E115&gt;3,'Raw Data'!W136,NA())</f>
        <v>#N/A</v>
      </c>
      <c r="T115" s="219">
        <f>'Raw Data'!X136</f>
        <v>10000000</v>
      </c>
      <c r="U115" s="218">
        <v>0</v>
      </c>
      <c r="V115" s="164">
        <f>'Raw Data'!Z136</f>
        <v>25</v>
      </c>
      <c r="W115" s="172">
        <f>'Raw Data'!AA136</f>
        <v>0.15</v>
      </c>
      <c r="X115" s="252"/>
      <c r="Y115" s="231">
        <v>1000</v>
      </c>
      <c r="Z115" s="230">
        <f t="shared" si="38"/>
        <v>1555.965631605078</v>
      </c>
      <c r="AA115" s="245">
        <f t="shared" si="40"/>
        <v>115.8777356155128</v>
      </c>
      <c r="AB115" s="246">
        <f t="shared" si="41"/>
        <v>1000000</v>
      </c>
      <c r="AC115" s="245" t="e">
        <f t="shared" si="42"/>
        <v>#N/A</v>
      </c>
      <c r="AD115" s="247" t="e">
        <f t="shared" si="43"/>
        <v>#N/A</v>
      </c>
      <c r="AE115" s="245" t="e">
        <f t="shared" si="44"/>
        <v>#N/A</v>
      </c>
      <c r="AF115" s="247" t="e">
        <f t="shared" si="45"/>
        <v>#N/A</v>
      </c>
      <c r="AG115" s="245">
        <f t="shared" si="46"/>
        <v>0</v>
      </c>
      <c r="AH115" s="230">
        <f t="shared" si="47"/>
        <v>10000000</v>
      </c>
      <c r="AI115" s="231">
        <v>1</v>
      </c>
      <c r="AJ115" s="230">
        <f t="shared" si="39"/>
        <v>2.0892961308540552E+16</v>
      </c>
      <c r="AL115" s="231">
        <v>900</v>
      </c>
      <c r="AM115" s="270">
        <f t="shared" si="48"/>
        <v>2134.3835824486664</v>
      </c>
      <c r="AN115" s="231">
        <v>500</v>
      </c>
      <c r="AO115" s="270">
        <f t="shared" si="49"/>
        <v>12447.725052840624</v>
      </c>
      <c r="AP115" s="231">
        <v>350</v>
      </c>
      <c r="AQ115" s="270">
        <f t="shared" si="50"/>
        <v>36290.743594287531</v>
      </c>
      <c r="AR115" s="231">
        <v>300</v>
      </c>
      <c r="AS115" s="270">
        <f t="shared" si="51"/>
        <v>57628.356726113998</v>
      </c>
      <c r="AT115" s="231">
        <v>250</v>
      </c>
      <c r="AU115" s="270">
        <f t="shared" si="52"/>
        <v>99581.800422724991</v>
      </c>
      <c r="AV115" s="231">
        <v>200</v>
      </c>
      <c r="AW115" s="270">
        <f t="shared" si="53"/>
        <v>194495.70395063472</v>
      </c>
    </row>
    <row r="116" spans="1:49" ht="12.75" customHeight="1" x14ac:dyDescent="0.2">
      <c r="A116" s="204">
        <f>'Raw Data'!A137</f>
        <v>112</v>
      </c>
      <c r="B116" s="204" t="str">
        <f>'Raw Data'!B137</f>
        <v>verified</v>
      </c>
      <c r="C116" s="176" t="str">
        <f>'Raw Data'!C137 &amp;" "&amp;'Raw Data'!G137</f>
        <v>Norsok'98 C1 Seawater CP</v>
      </c>
      <c r="D116" s="206" t="str">
        <f>'Raw Data'!E137</f>
        <v>[3]</v>
      </c>
      <c r="E116" s="206">
        <f>'Raw Data'!F137</f>
        <v>2</v>
      </c>
      <c r="F116" s="17">
        <f>10^'Raw Data'!J137</f>
        <v>1119437883467.1531</v>
      </c>
      <c r="G116" s="178">
        <f>'Raw Data'!K137</f>
        <v>3</v>
      </c>
      <c r="H116" s="162">
        <f>IF($E116&gt;1,'Raw Data'!L137,NA())</f>
        <v>1000000</v>
      </c>
      <c r="I116" s="137">
        <f>IF($E116&gt;1,'Raw Data'!M137,NA())</f>
        <v>103.8006325345066</v>
      </c>
      <c r="J116" s="17">
        <f>IF($E116&gt;1,10^'Raw Data'!N137,NA())</f>
        <v>1.2050359403717974E+16</v>
      </c>
      <c r="K116" s="130">
        <f>IF($E116&gt;1,'Raw Data'!O137,NA())</f>
        <v>5</v>
      </c>
      <c r="L116" s="162" t="e">
        <f>IF($E116&gt;2,'Raw Data'!P137,NA())</f>
        <v>#N/A</v>
      </c>
      <c r="M116" s="137" t="e">
        <f>IF($E116&gt;2,'Raw Data'!Q137,NA())</f>
        <v>#N/A</v>
      </c>
      <c r="N116" s="17" t="e">
        <f>IF($E116&gt;2,10^'Raw Data'!R137,NA())</f>
        <v>#N/A</v>
      </c>
      <c r="O116" s="130" t="e">
        <f>IF($E116&gt;2,'Raw Data'!S137,NA())</f>
        <v>#N/A</v>
      </c>
      <c r="P116" s="162" t="e">
        <f>IF($E116&gt;3,'Raw Data'!T137,NA())</f>
        <v>#N/A</v>
      </c>
      <c r="Q116" s="137" t="e">
        <f>IF($E116&gt;3,'Raw Data'!U137,NA())</f>
        <v>#N/A</v>
      </c>
      <c r="R116" s="17" t="e">
        <f>IF($E116&gt;3,10^'Raw Data'!V137,NA())</f>
        <v>#N/A</v>
      </c>
      <c r="S116" s="130" t="e">
        <f>IF($E116&gt;3,'Raw Data'!W137,NA())</f>
        <v>#N/A</v>
      </c>
      <c r="T116" s="219">
        <f>'Raw Data'!X137</f>
        <v>10000000</v>
      </c>
      <c r="U116" s="218">
        <v>0</v>
      </c>
      <c r="V116" s="164">
        <f>'Raw Data'!Z137</f>
        <v>25</v>
      </c>
      <c r="W116" s="172">
        <f>'Raw Data'!AA137</f>
        <v>0.15</v>
      </c>
      <c r="X116" s="252"/>
      <c r="Y116" s="231">
        <v>1000</v>
      </c>
      <c r="Z116" s="230">
        <f t="shared" si="38"/>
        <v>1119.4378834671531</v>
      </c>
      <c r="AA116" s="245">
        <f t="shared" si="40"/>
        <v>103.8006325345066</v>
      </c>
      <c r="AB116" s="246">
        <f t="shared" si="41"/>
        <v>1000000</v>
      </c>
      <c r="AC116" s="245" t="e">
        <f t="shared" si="42"/>
        <v>#N/A</v>
      </c>
      <c r="AD116" s="247" t="e">
        <f t="shared" si="43"/>
        <v>#N/A</v>
      </c>
      <c r="AE116" s="245" t="e">
        <f t="shared" si="44"/>
        <v>#N/A</v>
      </c>
      <c r="AF116" s="247" t="e">
        <f t="shared" si="45"/>
        <v>#N/A</v>
      </c>
      <c r="AG116" s="245">
        <f t="shared" si="46"/>
        <v>0</v>
      </c>
      <c r="AH116" s="230">
        <f t="shared" si="47"/>
        <v>10000000</v>
      </c>
      <c r="AI116" s="231">
        <v>1</v>
      </c>
      <c r="AJ116" s="230">
        <f t="shared" si="39"/>
        <v>1.2050359403717974E+16</v>
      </c>
      <c r="AL116" s="231">
        <v>900</v>
      </c>
      <c r="AM116" s="270">
        <f t="shared" si="48"/>
        <v>1535.5800870605667</v>
      </c>
      <c r="AN116" s="231">
        <v>500</v>
      </c>
      <c r="AO116" s="270">
        <f t="shared" si="49"/>
        <v>8955.5030677372251</v>
      </c>
      <c r="AP116" s="231">
        <v>350</v>
      </c>
      <c r="AQ116" s="270">
        <f t="shared" si="50"/>
        <v>26109.338389904446</v>
      </c>
      <c r="AR116" s="231">
        <v>300</v>
      </c>
      <c r="AS116" s="270">
        <f t="shared" si="51"/>
        <v>41460.662350635299</v>
      </c>
      <c r="AT116" s="231">
        <v>250</v>
      </c>
      <c r="AU116" s="270">
        <f t="shared" si="52"/>
        <v>71644.024541897801</v>
      </c>
      <c r="AV116" s="231">
        <v>200</v>
      </c>
      <c r="AW116" s="270">
        <f t="shared" si="53"/>
        <v>139929.73543339415</v>
      </c>
    </row>
    <row r="117" spans="1:49" ht="12.75" customHeight="1" x14ac:dyDescent="0.2">
      <c r="A117" s="204">
        <f>'Raw Data'!A138</f>
        <v>113</v>
      </c>
      <c r="B117" s="204" t="str">
        <f>'Raw Data'!B138</f>
        <v>verified</v>
      </c>
      <c r="C117" s="176" t="str">
        <f>'Raw Data'!C138 &amp;" "&amp;'Raw Data'!G138</f>
        <v>Norsok'98 C2 Seawater CP</v>
      </c>
      <c r="D117" s="206" t="str">
        <f>'Raw Data'!E138</f>
        <v>[3]</v>
      </c>
      <c r="E117" s="206">
        <f>'Raw Data'!F138</f>
        <v>2</v>
      </c>
      <c r="F117" s="17">
        <f>10^'Raw Data'!J138</f>
        <v>796159350417.31934</v>
      </c>
      <c r="G117" s="178">
        <f>'Raw Data'!K138</f>
        <v>3</v>
      </c>
      <c r="H117" s="162">
        <f>IF($E117&gt;1,'Raw Data'!L138,NA())</f>
        <v>1000000</v>
      </c>
      <c r="I117" s="137">
        <f>IF($E117&gt;1,'Raw Data'!M138,NA())</f>
        <v>92.682982337935044</v>
      </c>
      <c r="J117" s="17">
        <f>IF($E117&gt;1,10^'Raw Data'!N138,NA())</f>
        <v>6839116472814328</v>
      </c>
      <c r="K117" s="130">
        <f>IF($E117&gt;1,'Raw Data'!O138,NA())</f>
        <v>5</v>
      </c>
      <c r="L117" s="162" t="e">
        <f>IF($E117&gt;2,'Raw Data'!P138,NA())</f>
        <v>#N/A</v>
      </c>
      <c r="M117" s="137" t="e">
        <f>IF($E117&gt;2,'Raw Data'!Q138,NA())</f>
        <v>#N/A</v>
      </c>
      <c r="N117" s="17" t="e">
        <f>IF($E117&gt;2,10^'Raw Data'!R138,NA())</f>
        <v>#N/A</v>
      </c>
      <c r="O117" s="130" t="e">
        <f>IF($E117&gt;2,'Raw Data'!S138,NA())</f>
        <v>#N/A</v>
      </c>
      <c r="P117" s="162" t="e">
        <f>IF($E117&gt;3,'Raw Data'!T138,NA())</f>
        <v>#N/A</v>
      </c>
      <c r="Q117" s="137" t="e">
        <f>IF($E117&gt;3,'Raw Data'!U138,NA())</f>
        <v>#N/A</v>
      </c>
      <c r="R117" s="17" t="e">
        <f>IF($E117&gt;3,10^'Raw Data'!V138,NA())</f>
        <v>#N/A</v>
      </c>
      <c r="S117" s="130" t="e">
        <f>IF($E117&gt;3,'Raw Data'!W138,NA())</f>
        <v>#N/A</v>
      </c>
      <c r="T117" s="219">
        <f>'Raw Data'!X138</f>
        <v>10000000</v>
      </c>
      <c r="U117" s="218">
        <v>0</v>
      </c>
      <c r="V117" s="164">
        <f>'Raw Data'!Z138</f>
        <v>25</v>
      </c>
      <c r="W117" s="172">
        <f>'Raw Data'!AA138</f>
        <v>0.15</v>
      </c>
      <c r="X117" s="252"/>
      <c r="Y117" s="231">
        <v>1000</v>
      </c>
      <c r="Z117" s="230">
        <f t="shared" si="38"/>
        <v>796.15935041731939</v>
      </c>
      <c r="AA117" s="245">
        <f t="shared" si="40"/>
        <v>92.682982337935044</v>
      </c>
      <c r="AB117" s="246">
        <f t="shared" si="41"/>
        <v>1000000</v>
      </c>
      <c r="AC117" s="245" t="e">
        <f t="shared" si="42"/>
        <v>#N/A</v>
      </c>
      <c r="AD117" s="247" t="e">
        <f t="shared" si="43"/>
        <v>#N/A</v>
      </c>
      <c r="AE117" s="245" t="e">
        <f t="shared" si="44"/>
        <v>#N/A</v>
      </c>
      <c r="AF117" s="247" t="e">
        <f t="shared" si="45"/>
        <v>#N/A</v>
      </c>
      <c r="AG117" s="245">
        <f t="shared" si="46"/>
        <v>0</v>
      </c>
      <c r="AH117" s="230">
        <f t="shared" si="47"/>
        <v>10000000</v>
      </c>
      <c r="AI117" s="231">
        <v>1</v>
      </c>
      <c r="AJ117" s="230">
        <f t="shared" si="39"/>
        <v>6839116472814328</v>
      </c>
      <c r="AL117" s="231">
        <v>900</v>
      </c>
      <c r="AM117" s="270">
        <f t="shared" si="48"/>
        <v>1092.1253092144298</v>
      </c>
      <c r="AN117" s="231">
        <v>500</v>
      </c>
      <c r="AO117" s="270">
        <f t="shared" si="49"/>
        <v>6369.2748033385551</v>
      </c>
      <c r="AP117" s="231">
        <v>350</v>
      </c>
      <c r="AQ117" s="270">
        <f t="shared" si="50"/>
        <v>18569.314295447683</v>
      </c>
      <c r="AR117" s="231">
        <v>300</v>
      </c>
      <c r="AS117" s="270">
        <f t="shared" si="51"/>
        <v>29487.383348789604</v>
      </c>
      <c r="AT117" s="231">
        <v>250</v>
      </c>
      <c r="AU117" s="270">
        <f t="shared" si="52"/>
        <v>50954.198426708441</v>
      </c>
      <c r="AV117" s="231">
        <v>200</v>
      </c>
      <c r="AW117" s="270">
        <f t="shared" si="53"/>
        <v>99519.918802164917</v>
      </c>
    </row>
    <row r="118" spans="1:49" ht="12.75" customHeight="1" x14ac:dyDescent="0.2">
      <c r="A118" s="204">
        <f>'Raw Data'!A139</f>
        <v>114</v>
      </c>
      <c r="B118" s="204" t="str">
        <f>'Raw Data'!B139</f>
        <v>verified</v>
      </c>
      <c r="C118" s="176" t="str">
        <f>'Raw Data'!C139 &amp;" "&amp;'Raw Data'!G139</f>
        <v>Norsok'98 D Seawater CP</v>
      </c>
      <c r="D118" s="206" t="str">
        <f>'Raw Data'!E139</f>
        <v>[3]</v>
      </c>
      <c r="E118" s="206">
        <f>'Raw Data'!F139</f>
        <v>2</v>
      </c>
      <c r="F118" s="17">
        <f>10^'Raw Data'!J139</f>
        <v>580764417521.31238</v>
      </c>
      <c r="G118" s="178">
        <f>'Raw Data'!K139</f>
        <v>3</v>
      </c>
      <c r="H118" s="162">
        <f>IF($E118&gt;1,'Raw Data'!L139,NA())</f>
        <v>1000000</v>
      </c>
      <c r="I118" s="137">
        <f>IF($E118&gt;1,'Raw Data'!M139,NA())</f>
        <v>83.406519740866386</v>
      </c>
      <c r="J118" s="17">
        <f>IF($E118&gt;1,10^'Raw Data'!N139,NA())</f>
        <v>4036453929676067.5</v>
      </c>
      <c r="K118" s="130">
        <f>IF($E118&gt;1,'Raw Data'!O139,NA())</f>
        <v>5</v>
      </c>
      <c r="L118" s="162" t="e">
        <f>IF($E118&gt;2,'Raw Data'!P139,NA())</f>
        <v>#N/A</v>
      </c>
      <c r="M118" s="137" t="e">
        <f>IF($E118&gt;2,'Raw Data'!Q139,NA())</f>
        <v>#N/A</v>
      </c>
      <c r="N118" s="17" t="e">
        <f>IF($E118&gt;2,10^'Raw Data'!R139,NA())</f>
        <v>#N/A</v>
      </c>
      <c r="O118" s="130" t="e">
        <f>IF($E118&gt;2,'Raw Data'!S139,NA())</f>
        <v>#N/A</v>
      </c>
      <c r="P118" s="162" t="e">
        <f>IF($E118&gt;3,'Raw Data'!T139,NA())</f>
        <v>#N/A</v>
      </c>
      <c r="Q118" s="137" t="e">
        <f>IF($E118&gt;3,'Raw Data'!U139,NA())</f>
        <v>#N/A</v>
      </c>
      <c r="R118" s="17" t="e">
        <f>IF($E118&gt;3,10^'Raw Data'!V139,NA())</f>
        <v>#N/A</v>
      </c>
      <c r="S118" s="130" t="e">
        <f>IF($E118&gt;3,'Raw Data'!W139,NA())</f>
        <v>#N/A</v>
      </c>
      <c r="T118" s="219">
        <f>'Raw Data'!X139</f>
        <v>10000000</v>
      </c>
      <c r="U118" s="218">
        <v>0</v>
      </c>
      <c r="V118" s="164">
        <f>'Raw Data'!Z139</f>
        <v>25</v>
      </c>
      <c r="W118" s="172">
        <f>'Raw Data'!AA139</f>
        <v>0.2</v>
      </c>
      <c r="X118" s="252"/>
      <c r="Y118" s="231">
        <v>1000</v>
      </c>
      <c r="Z118" s="230">
        <f t="shared" si="38"/>
        <v>580.76441752131234</v>
      </c>
      <c r="AA118" s="245">
        <f t="shared" si="40"/>
        <v>83.406519740866386</v>
      </c>
      <c r="AB118" s="246">
        <f t="shared" si="41"/>
        <v>1000000</v>
      </c>
      <c r="AC118" s="245" t="e">
        <f t="shared" si="42"/>
        <v>#N/A</v>
      </c>
      <c r="AD118" s="247" t="e">
        <f t="shared" si="43"/>
        <v>#N/A</v>
      </c>
      <c r="AE118" s="245" t="e">
        <f t="shared" si="44"/>
        <v>#N/A</v>
      </c>
      <c r="AF118" s="247" t="e">
        <f t="shared" si="45"/>
        <v>#N/A</v>
      </c>
      <c r="AG118" s="245">
        <f t="shared" si="46"/>
        <v>0</v>
      </c>
      <c r="AH118" s="230">
        <f t="shared" si="47"/>
        <v>10000000</v>
      </c>
      <c r="AI118" s="231">
        <v>1</v>
      </c>
      <c r="AJ118" s="230">
        <f t="shared" si="39"/>
        <v>4036453929676067.5</v>
      </c>
      <c r="AL118" s="231">
        <v>900</v>
      </c>
      <c r="AM118" s="270">
        <f t="shared" si="48"/>
        <v>796.65900894555887</v>
      </c>
      <c r="AN118" s="231">
        <v>500</v>
      </c>
      <c r="AO118" s="270">
        <f t="shared" si="49"/>
        <v>4646.1153401704987</v>
      </c>
      <c r="AP118" s="231">
        <v>350</v>
      </c>
      <c r="AQ118" s="270">
        <f t="shared" si="50"/>
        <v>13545.525773091835</v>
      </c>
      <c r="AR118" s="231">
        <v>300</v>
      </c>
      <c r="AS118" s="270">
        <f t="shared" si="51"/>
        <v>21509.793241530089</v>
      </c>
      <c r="AT118" s="231">
        <v>250</v>
      </c>
      <c r="AU118" s="270">
        <f t="shared" si="52"/>
        <v>37168.92272136399</v>
      </c>
      <c r="AV118" s="231">
        <v>200</v>
      </c>
      <c r="AW118" s="270">
        <f t="shared" si="53"/>
        <v>72595.552190164046</v>
      </c>
    </row>
    <row r="119" spans="1:49" ht="12.75" customHeight="1" x14ac:dyDescent="0.2">
      <c r="A119" s="204">
        <f>'Raw Data'!A140</f>
        <v>115</v>
      </c>
      <c r="B119" s="204" t="str">
        <f>'Raw Data'!B140</f>
        <v>verified</v>
      </c>
      <c r="C119" s="176" t="str">
        <f>'Raw Data'!C140 &amp;" "&amp;'Raw Data'!G140</f>
        <v>Norsok'98 E Seawater CP</v>
      </c>
      <c r="D119" s="206" t="str">
        <f>'Raw Data'!E140</f>
        <v>[3]</v>
      </c>
      <c r="E119" s="206">
        <f>'Raw Data'!F140</f>
        <v>2</v>
      </c>
      <c r="F119" s="17">
        <f>10^'Raw Data'!J140</f>
        <v>407380277804.11389</v>
      </c>
      <c r="G119" s="178">
        <f>'Raw Data'!K140</f>
        <v>3</v>
      </c>
      <c r="H119" s="162">
        <f>IF($E119&gt;1,'Raw Data'!L140,NA())</f>
        <v>1000000</v>
      </c>
      <c r="I119" s="137">
        <f>IF($E119&gt;1,'Raw Data'!M140,NA())</f>
        <v>74.131024130091816</v>
      </c>
      <c r="J119" s="17">
        <f>IF($E119&gt;1,10^'Raw Data'!N140,NA())</f>
        <v>2238721138568345.5</v>
      </c>
      <c r="K119" s="130">
        <f>IF($E119&gt;1,'Raw Data'!O140,NA())</f>
        <v>5</v>
      </c>
      <c r="L119" s="162" t="e">
        <f>IF($E119&gt;2,'Raw Data'!P140,NA())</f>
        <v>#N/A</v>
      </c>
      <c r="M119" s="137" t="e">
        <f>IF($E119&gt;2,'Raw Data'!Q140,NA())</f>
        <v>#N/A</v>
      </c>
      <c r="N119" s="17" t="e">
        <f>IF($E119&gt;2,10^'Raw Data'!R140,NA())</f>
        <v>#N/A</v>
      </c>
      <c r="O119" s="130" t="e">
        <f>IF($E119&gt;2,'Raw Data'!S140,NA())</f>
        <v>#N/A</v>
      </c>
      <c r="P119" s="162" t="e">
        <f>IF($E119&gt;3,'Raw Data'!T140,NA())</f>
        <v>#N/A</v>
      </c>
      <c r="Q119" s="137" t="e">
        <f>IF($E119&gt;3,'Raw Data'!U140,NA())</f>
        <v>#N/A</v>
      </c>
      <c r="R119" s="17" t="e">
        <f>IF($E119&gt;3,10^'Raw Data'!V140,NA())</f>
        <v>#N/A</v>
      </c>
      <c r="S119" s="130" t="e">
        <f>IF($E119&gt;3,'Raw Data'!W140,NA())</f>
        <v>#N/A</v>
      </c>
      <c r="T119" s="219">
        <f>'Raw Data'!X140</f>
        <v>10000000</v>
      </c>
      <c r="U119" s="218">
        <v>0</v>
      </c>
      <c r="V119" s="164">
        <f>'Raw Data'!Z140</f>
        <v>25</v>
      </c>
      <c r="W119" s="172">
        <f>'Raw Data'!AA140</f>
        <v>0.2</v>
      </c>
      <c r="X119" s="252"/>
      <c r="Y119" s="231">
        <v>1000</v>
      </c>
      <c r="Z119" s="230">
        <f t="shared" si="38"/>
        <v>407.38027780411392</v>
      </c>
      <c r="AA119" s="245">
        <f t="shared" si="40"/>
        <v>74.131024130091816</v>
      </c>
      <c r="AB119" s="246">
        <f t="shared" si="41"/>
        <v>1000000</v>
      </c>
      <c r="AC119" s="245" t="e">
        <f t="shared" si="42"/>
        <v>#N/A</v>
      </c>
      <c r="AD119" s="247" t="e">
        <f t="shared" si="43"/>
        <v>#N/A</v>
      </c>
      <c r="AE119" s="245" t="e">
        <f t="shared" si="44"/>
        <v>#N/A</v>
      </c>
      <c r="AF119" s="247" t="e">
        <f t="shared" si="45"/>
        <v>#N/A</v>
      </c>
      <c r="AG119" s="245">
        <f t="shared" si="46"/>
        <v>0</v>
      </c>
      <c r="AH119" s="230">
        <f t="shared" si="47"/>
        <v>10000000</v>
      </c>
      <c r="AI119" s="231">
        <v>1</v>
      </c>
      <c r="AJ119" s="230">
        <f t="shared" si="39"/>
        <v>2238721138568345.5</v>
      </c>
      <c r="AL119" s="231">
        <v>900</v>
      </c>
      <c r="AM119" s="270">
        <f t="shared" si="48"/>
        <v>558.8206828588668</v>
      </c>
      <c r="AN119" s="231">
        <v>500</v>
      </c>
      <c r="AO119" s="270">
        <f t="shared" si="49"/>
        <v>3259.0422224329113</v>
      </c>
      <c r="AP119" s="231">
        <v>350</v>
      </c>
      <c r="AQ119" s="270">
        <f t="shared" si="50"/>
        <v>9501.5808234195665</v>
      </c>
      <c r="AR119" s="231">
        <v>300</v>
      </c>
      <c r="AS119" s="270">
        <f t="shared" si="51"/>
        <v>15088.158437189404</v>
      </c>
      <c r="AT119" s="231">
        <v>250</v>
      </c>
      <c r="AU119" s="270">
        <f t="shared" si="52"/>
        <v>26072.337779463291</v>
      </c>
      <c r="AV119" s="231">
        <v>200</v>
      </c>
      <c r="AW119" s="270">
        <f t="shared" si="53"/>
        <v>50922.534725514233</v>
      </c>
    </row>
    <row r="120" spans="1:49" ht="12.75" customHeight="1" x14ac:dyDescent="0.2">
      <c r="A120" s="204">
        <f>'Raw Data'!A141</f>
        <v>116</v>
      </c>
      <c r="B120" s="204" t="str">
        <f>'Raw Data'!B141</f>
        <v>verified</v>
      </c>
      <c r="C120" s="176" t="str">
        <f>'Raw Data'!C141 &amp;" "&amp;'Raw Data'!G141</f>
        <v>Norsok'98 F Seawater CP</v>
      </c>
      <c r="D120" s="206" t="str">
        <f>'Raw Data'!E141</f>
        <v>[3]</v>
      </c>
      <c r="E120" s="206">
        <f>'Raw Data'!F141</f>
        <v>2</v>
      </c>
      <c r="F120" s="17">
        <f>10^'Raw Data'!J141</f>
        <v>285101826750.39215</v>
      </c>
      <c r="G120" s="178">
        <f>'Raw Data'!K141</f>
        <v>3</v>
      </c>
      <c r="H120" s="162">
        <f>IF($E120&gt;1,'Raw Data'!L141,NA())</f>
        <v>1000000</v>
      </c>
      <c r="I120" s="137">
        <f>IF($E120&gt;1,'Raw Data'!M141,NA())</f>
        <v>65.796076972934131</v>
      </c>
      <c r="J120" s="17">
        <f>IF($E120&gt;1,10^'Raw Data'!N141,NA())</f>
        <v>1233104833228911.7</v>
      </c>
      <c r="K120" s="130">
        <f>IF($E120&gt;1,'Raw Data'!O141,NA())</f>
        <v>5</v>
      </c>
      <c r="L120" s="162" t="e">
        <f>IF($E120&gt;2,'Raw Data'!P141,NA())</f>
        <v>#N/A</v>
      </c>
      <c r="M120" s="137" t="e">
        <f>IF($E120&gt;2,'Raw Data'!Q141,NA())</f>
        <v>#N/A</v>
      </c>
      <c r="N120" s="17" t="e">
        <f>IF($E120&gt;2,10^'Raw Data'!R141,NA())</f>
        <v>#N/A</v>
      </c>
      <c r="O120" s="130" t="e">
        <f>IF($E120&gt;2,'Raw Data'!S141,NA())</f>
        <v>#N/A</v>
      </c>
      <c r="P120" s="162" t="e">
        <f>IF($E120&gt;3,'Raw Data'!T141,NA())</f>
        <v>#N/A</v>
      </c>
      <c r="Q120" s="137" t="e">
        <f>IF($E120&gt;3,'Raw Data'!U141,NA())</f>
        <v>#N/A</v>
      </c>
      <c r="R120" s="17" t="e">
        <f>IF($E120&gt;3,10^'Raw Data'!V141,NA())</f>
        <v>#N/A</v>
      </c>
      <c r="S120" s="130" t="e">
        <f>IF($E120&gt;3,'Raw Data'!W141,NA())</f>
        <v>#N/A</v>
      </c>
      <c r="T120" s="219">
        <f>'Raw Data'!X141</f>
        <v>10000000</v>
      </c>
      <c r="U120" s="218">
        <v>0</v>
      </c>
      <c r="V120" s="164">
        <f>'Raw Data'!Z141</f>
        <v>25</v>
      </c>
      <c r="W120" s="172">
        <f>'Raw Data'!AA141</f>
        <v>0.25</v>
      </c>
      <c r="X120" s="252"/>
      <c r="Y120" s="231">
        <v>1000</v>
      </c>
      <c r="Z120" s="230">
        <f t="shared" si="38"/>
        <v>285.10182675039215</v>
      </c>
      <c r="AA120" s="245">
        <f t="shared" si="40"/>
        <v>65.796076972934131</v>
      </c>
      <c r="AB120" s="246">
        <f t="shared" si="41"/>
        <v>1000000</v>
      </c>
      <c r="AC120" s="245" t="e">
        <f t="shared" si="42"/>
        <v>#N/A</v>
      </c>
      <c r="AD120" s="247" t="e">
        <f t="shared" si="43"/>
        <v>#N/A</v>
      </c>
      <c r="AE120" s="245" t="e">
        <f t="shared" si="44"/>
        <v>#N/A</v>
      </c>
      <c r="AF120" s="247" t="e">
        <f t="shared" si="45"/>
        <v>#N/A</v>
      </c>
      <c r="AG120" s="245">
        <f t="shared" si="46"/>
        <v>0</v>
      </c>
      <c r="AH120" s="230">
        <f t="shared" si="47"/>
        <v>10000000</v>
      </c>
      <c r="AI120" s="231">
        <v>1</v>
      </c>
      <c r="AJ120" s="230">
        <f t="shared" si="39"/>
        <v>1233104833228911.7</v>
      </c>
      <c r="AL120" s="231">
        <v>900</v>
      </c>
      <c r="AM120" s="270">
        <f t="shared" si="48"/>
        <v>391.08618209930336</v>
      </c>
      <c r="AN120" s="231">
        <v>500</v>
      </c>
      <c r="AO120" s="270">
        <f t="shared" si="49"/>
        <v>2280.8146140031372</v>
      </c>
      <c r="AP120" s="231">
        <v>350</v>
      </c>
      <c r="AQ120" s="270">
        <f t="shared" si="50"/>
        <v>6649.6052886388843</v>
      </c>
      <c r="AR120" s="231">
        <v>300</v>
      </c>
      <c r="AS120" s="270">
        <f t="shared" si="51"/>
        <v>10559.326916681192</v>
      </c>
      <c r="AT120" s="231">
        <v>250</v>
      </c>
      <c r="AU120" s="270">
        <f t="shared" si="52"/>
        <v>18246.516912025098</v>
      </c>
      <c r="AV120" s="231">
        <v>200</v>
      </c>
      <c r="AW120" s="270">
        <f t="shared" si="53"/>
        <v>35637.728343799019</v>
      </c>
    </row>
    <row r="121" spans="1:49" ht="12.75" customHeight="1" x14ac:dyDescent="0.2">
      <c r="A121" s="204">
        <f>'Raw Data'!A142</f>
        <v>117</v>
      </c>
      <c r="B121" s="204" t="str">
        <f>'Raw Data'!B142</f>
        <v>verified</v>
      </c>
      <c r="C121" s="176" t="str">
        <f>'Raw Data'!C142 &amp;" "&amp;'Raw Data'!G142</f>
        <v>Norsok'98 F1 Seawater CP</v>
      </c>
      <c r="D121" s="206" t="str">
        <f>'Raw Data'!E142</f>
        <v>[3]</v>
      </c>
      <c r="E121" s="206">
        <f>'Raw Data'!F142</f>
        <v>2</v>
      </c>
      <c r="F121" s="17">
        <f>10^'Raw Data'!J142</f>
        <v>199067333898.71896</v>
      </c>
      <c r="G121" s="178">
        <f>'Raw Data'!K142</f>
        <v>3</v>
      </c>
      <c r="H121" s="162">
        <f>IF($E121&gt;1,'Raw Data'!L142,NA())</f>
        <v>1000000</v>
      </c>
      <c r="I121" s="137">
        <f>IF($E121&gt;1,'Raw Data'!M142,NA())</f>
        <v>58.398272461893079</v>
      </c>
      <c r="J121" s="17">
        <f>IF($E121&gt;1,10^'Raw Data'!N142,NA())</f>
        <v>679203632617185.75</v>
      </c>
      <c r="K121" s="130">
        <f>IF($E121&gt;1,'Raw Data'!O142,NA())</f>
        <v>5</v>
      </c>
      <c r="L121" s="162" t="e">
        <f>IF($E121&gt;2,'Raw Data'!P142,NA())</f>
        <v>#N/A</v>
      </c>
      <c r="M121" s="137" t="e">
        <f>IF($E121&gt;2,'Raw Data'!Q142,NA())</f>
        <v>#N/A</v>
      </c>
      <c r="N121" s="17" t="e">
        <f>IF($E121&gt;2,10^'Raw Data'!R142,NA())</f>
        <v>#N/A</v>
      </c>
      <c r="O121" s="130" t="e">
        <f>IF($E121&gt;2,'Raw Data'!S142,NA())</f>
        <v>#N/A</v>
      </c>
      <c r="P121" s="162" t="e">
        <f>IF($E121&gt;3,'Raw Data'!T142,NA())</f>
        <v>#N/A</v>
      </c>
      <c r="Q121" s="137" t="e">
        <f>IF($E121&gt;3,'Raw Data'!U142,NA())</f>
        <v>#N/A</v>
      </c>
      <c r="R121" s="17" t="e">
        <f>IF($E121&gt;3,10^'Raw Data'!V142,NA())</f>
        <v>#N/A</v>
      </c>
      <c r="S121" s="130" t="e">
        <f>IF($E121&gt;3,'Raw Data'!W142,NA())</f>
        <v>#N/A</v>
      </c>
      <c r="T121" s="219">
        <f>'Raw Data'!X142</f>
        <v>10000000</v>
      </c>
      <c r="U121" s="218">
        <v>0</v>
      </c>
      <c r="V121" s="164">
        <f>'Raw Data'!Z142</f>
        <v>25</v>
      </c>
      <c r="W121" s="172">
        <f>'Raw Data'!AA142</f>
        <v>0.25</v>
      </c>
      <c r="X121" s="252"/>
      <c r="Y121" s="231">
        <v>1000</v>
      </c>
      <c r="Z121" s="230">
        <f t="shared" si="38"/>
        <v>199.06733389871897</v>
      </c>
      <c r="AA121" s="245">
        <f t="shared" si="40"/>
        <v>58.398272461893079</v>
      </c>
      <c r="AB121" s="246">
        <f t="shared" si="41"/>
        <v>1000000</v>
      </c>
      <c r="AC121" s="245" t="e">
        <f t="shared" si="42"/>
        <v>#N/A</v>
      </c>
      <c r="AD121" s="247" t="e">
        <f t="shared" si="43"/>
        <v>#N/A</v>
      </c>
      <c r="AE121" s="245" t="e">
        <f t="shared" si="44"/>
        <v>#N/A</v>
      </c>
      <c r="AF121" s="247" t="e">
        <f t="shared" si="45"/>
        <v>#N/A</v>
      </c>
      <c r="AG121" s="245">
        <f t="shared" si="46"/>
        <v>0</v>
      </c>
      <c r="AH121" s="230">
        <f t="shared" si="47"/>
        <v>10000000</v>
      </c>
      <c r="AI121" s="231">
        <v>1</v>
      </c>
      <c r="AJ121" s="230">
        <f t="shared" si="39"/>
        <v>679203632617185.75</v>
      </c>
      <c r="AL121" s="231">
        <v>900</v>
      </c>
      <c r="AM121" s="270">
        <f t="shared" si="48"/>
        <v>273.06904512855823</v>
      </c>
      <c r="AN121" s="231">
        <v>500</v>
      </c>
      <c r="AO121" s="270">
        <f t="shared" si="49"/>
        <v>1592.5386711897518</v>
      </c>
      <c r="AP121" s="231">
        <v>350</v>
      </c>
      <c r="AQ121" s="270">
        <f t="shared" si="50"/>
        <v>4642.9698868505884</v>
      </c>
      <c r="AR121" s="231">
        <v>300</v>
      </c>
      <c r="AS121" s="270">
        <f t="shared" si="51"/>
        <v>7372.8642184710725</v>
      </c>
      <c r="AT121" s="231">
        <v>250</v>
      </c>
      <c r="AU121" s="270">
        <f t="shared" si="52"/>
        <v>12740.309369518014</v>
      </c>
      <c r="AV121" s="231">
        <v>200</v>
      </c>
      <c r="AW121" s="270">
        <f t="shared" si="53"/>
        <v>24883.41673733987</v>
      </c>
    </row>
    <row r="122" spans="1:49" ht="12.75" customHeight="1" x14ac:dyDescent="0.2">
      <c r="A122" s="204">
        <f>'Raw Data'!A143</f>
        <v>118</v>
      </c>
      <c r="B122" s="204" t="str">
        <f>'Raw Data'!B143</f>
        <v>verified</v>
      </c>
      <c r="C122" s="176" t="str">
        <f>'Raw Data'!C143 &amp;" "&amp;'Raw Data'!G143</f>
        <v>Norsok'98 F3 Seawater CP</v>
      </c>
      <c r="D122" s="206" t="str">
        <f>'Raw Data'!E143</f>
        <v>[3]</v>
      </c>
      <c r="E122" s="206">
        <f>'Raw Data'!F143</f>
        <v>2</v>
      </c>
      <c r="F122" s="17">
        <f>10^'Raw Data'!J143</f>
        <v>139958732257.26242</v>
      </c>
      <c r="G122" s="178">
        <f>'Raw Data'!K143</f>
        <v>3</v>
      </c>
      <c r="H122" s="162">
        <f>IF($E122&gt;1,'Raw Data'!L143,NA())</f>
        <v>1000000</v>
      </c>
      <c r="I122" s="137">
        <f>IF($E122&gt;1,'Raw Data'!M143,NA())</f>
        <v>51.903901019708307</v>
      </c>
      <c r="J122" s="17">
        <f>IF($E122&gt;1,10^'Raw Data'!N143,NA())</f>
        <v>376703798983911.56</v>
      </c>
      <c r="K122" s="130">
        <f>IF($E122&gt;1,'Raw Data'!O143,NA())</f>
        <v>5</v>
      </c>
      <c r="L122" s="162" t="e">
        <f>IF($E122&gt;2,'Raw Data'!P143,NA())</f>
        <v>#N/A</v>
      </c>
      <c r="M122" s="137" t="e">
        <f>IF($E122&gt;2,'Raw Data'!Q143,NA())</f>
        <v>#N/A</v>
      </c>
      <c r="N122" s="17" t="e">
        <f>IF($E122&gt;2,10^'Raw Data'!R143,NA())</f>
        <v>#N/A</v>
      </c>
      <c r="O122" s="130" t="e">
        <f>IF($E122&gt;2,'Raw Data'!S143,NA())</f>
        <v>#N/A</v>
      </c>
      <c r="P122" s="162" t="e">
        <f>IF($E122&gt;3,'Raw Data'!T143,NA())</f>
        <v>#N/A</v>
      </c>
      <c r="Q122" s="137" t="e">
        <f>IF($E122&gt;3,'Raw Data'!U143,NA())</f>
        <v>#N/A</v>
      </c>
      <c r="R122" s="17" t="e">
        <f>IF($E122&gt;3,10^'Raw Data'!V143,NA())</f>
        <v>#N/A</v>
      </c>
      <c r="S122" s="130" t="e">
        <f>IF($E122&gt;3,'Raw Data'!W143,NA())</f>
        <v>#N/A</v>
      </c>
      <c r="T122" s="219">
        <f>'Raw Data'!X143</f>
        <v>10000000</v>
      </c>
      <c r="U122" s="218">
        <v>0</v>
      </c>
      <c r="V122" s="164">
        <f>'Raw Data'!Z143</f>
        <v>25</v>
      </c>
      <c r="W122" s="172">
        <f>'Raw Data'!AA143</f>
        <v>0.25</v>
      </c>
      <c r="X122" s="252"/>
      <c r="Y122" s="231">
        <v>1000</v>
      </c>
      <c r="Z122" s="230">
        <f t="shared" si="38"/>
        <v>139.95873225726243</v>
      </c>
      <c r="AA122" s="245">
        <f t="shared" si="40"/>
        <v>51.903901019708307</v>
      </c>
      <c r="AB122" s="246">
        <f t="shared" si="41"/>
        <v>1000000</v>
      </c>
      <c r="AC122" s="245" t="e">
        <f t="shared" si="42"/>
        <v>#N/A</v>
      </c>
      <c r="AD122" s="247" t="e">
        <f t="shared" si="43"/>
        <v>#N/A</v>
      </c>
      <c r="AE122" s="245" t="e">
        <f t="shared" si="44"/>
        <v>#N/A</v>
      </c>
      <c r="AF122" s="247" t="e">
        <f t="shared" si="45"/>
        <v>#N/A</v>
      </c>
      <c r="AG122" s="245">
        <f t="shared" si="46"/>
        <v>0</v>
      </c>
      <c r="AH122" s="230">
        <f t="shared" si="47"/>
        <v>10000000</v>
      </c>
      <c r="AI122" s="231">
        <v>1</v>
      </c>
      <c r="AJ122" s="230">
        <f t="shared" si="39"/>
        <v>376703798983911.56</v>
      </c>
      <c r="AL122" s="231">
        <v>900</v>
      </c>
      <c r="AM122" s="270">
        <f t="shared" si="48"/>
        <v>191.9872870469992</v>
      </c>
      <c r="AN122" s="231">
        <v>500</v>
      </c>
      <c r="AO122" s="270">
        <f t="shared" si="49"/>
        <v>1119.6698580580994</v>
      </c>
      <c r="AP122" s="231">
        <v>350</v>
      </c>
      <c r="AQ122" s="270">
        <f t="shared" si="50"/>
        <v>3264.3436094988319</v>
      </c>
      <c r="AR122" s="231">
        <v>300</v>
      </c>
      <c r="AS122" s="270">
        <f t="shared" si="51"/>
        <v>5183.6567502689786</v>
      </c>
      <c r="AT122" s="231">
        <v>250</v>
      </c>
      <c r="AU122" s="270">
        <f t="shared" si="52"/>
        <v>8957.3588644647953</v>
      </c>
      <c r="AV122" s="231">
        <v>200</v>
      </c>
      <c r="AW122" s="270">
        <f t="shared" si="53"/>
        <v>17494.841532157803</v>
      </c>
    </row>
    <row r="123" spans="1:49" ht="12.75" customHeight="1" x14ac:dyDescent="0.2">
      <c r="A123" s="204">
        <f>'Raw Data'!A144</f>
        <v>119</v>
      </c>
      <c r="B123" s="204" t="str">
        <f>'Raw Data'!B144</f>
        <v>verified</v>
      </c>
      <c r="C123" s="176" t="str">
        <f>'Raw Data'!C144 &amp;" "&amp;'Raw Data'!G144</f>
        <v>Norsok'98 G Seawater CP</v>
      </c>
      <c r="D123" s="206" t="str">
        <f>'Raw Data'!E144</f>
        <v>[3]</v>
      </c>
      <c r="E123" s="206">
        <f>'Raw Data'!F144</f>
        <v>2</v>
      </c>
      <c r="F123" s="17">
        <f>10^'Raw Data'!J144</f>
        <v>99540541735.15271</v>
      </c>
      <c r="G123" s="178">
        <f>'Raw Data'!K144</f>
        <v>3</v>
      </c>
      <c r="H123" s="162">
        <f>IF($E123&gt;1,'Raw Data'!L144,NA())</f>
        <v>1000000</v>
      </c>
      <c r="I123" s="137">
        <f>IF($E123&gt;1,'Raw Data'!M144,NA())</f>
        <v>46.344691973628855</v>
      </c>
      <c r="J123" s="17">
        <f>IF($E123&gt;1,10^'Raw Data'!N144,NA())</f>
        <v>213796208950224.31</v>
      </c>
      <c r="K123" s="130">
        <f>IF($E123&gt;1,'Raw Data'!O144,NA())</f>
        <v>5</v>
      </c>
      <c r="L123" s="162" t="e">
        <f>IF($E123&gt;2,'Raw Data'!P144,NA())</f>
        <v>#N/A</v>
      </c>
      <c r="M123" s="137" t="e">
        <f>IF($E123&gt;2,'Raw Data'!Q144,NA())</f>
        <v>#N/A</v>
      </c>
      <c r="N123" s="17" t="e">
        <f>IF($E123&gt;2,10^'Raw Data'!R144,NA())</f>
        <v>#N/A</v>
      </c>
      <c r="O123" s="130" t="e">
        <f>IF($E123&gt;2,'Raw Data'!S144,NA())</f>
        <v>#N/A</v>
      </c>
      <c r="P123" s="162" t="e">
        <f>IF($E123&gt;3,'Raw Data'!T144,NA())</f>
        <v>#N/A</v>
      </c>
      <c r="Q123" s="137" t="e">
        <f>IF($E123&gt;3,'Raw Data'!U144,NA())</f>
        <v>#N/A</v>
      </c>
      <c r="R123" s="17" t="e">
        <f>IF($E123&gt;3,10^'Raw Data'!V144,NA())</f>
        <v>#N/A</v>
      </c>
      <c r="S123" s="130" t="e">
        <f>IF($E123&gt;3,'Raw Data'!W144,NA())</f>
        <v>#N/A</v>
      </c>
      <c r="T123" s="219">
        <f>'Raw Data'!X144</f>
        <v>10000000</v>
      </c>
      <c r="U123" s="218">
        <v>0</v>
      </c>
      <c r="V123" s="164">
        <f>'Raw Data'!Z144</f>
        <v>25</v>
      </c>
      <c r="W123" s="172">
        <f>'Raw Data'!AA144</f>
        <v>0.25</v>
      </c>
      <c r="X123" s="252"/>
      <c r="Y123" s="231">
        <v>1000</v>
      </c>
      <c r="Z123" s="230">
        <f t="shared" si="38"/>
        <v>99.540541735152715</v>
      </c>
      <c r="AA123" s="245">
        <f t="shared" si="40"/>
        <v>46.344691973628855</v>
      </c>
      <c r="AB123" s="246">
        <f t="shared" si="41"/>
        <v>1000000</v>
      </c>
      <c r="AC123" s="245" t="e">
        <f t="shared" si="42"/>
        <v>#N/A</v>
      </c>
      <c r="AD123" s="247" t="e">
        <f t="shared" si="43"/>
        <v>#N/A</v>
      </c>
      <c r="AE123" s="245" t="e">
        <f t="shared" si="44"/>
        <v>#N/A</v>
      </c>
      <c r="AF123" s="247" t="e">
        <f t="shared" si="45"/>
        <v>#N/A</v>
      </c>
      <c r="AG123" s="245">
        <f t="shared" si="46"/>
        <v>0</v>
      </c>
      <c r="AH123" s="230">
        <f t="shared" si="47"/>
        <v>10000000</v>
      </c>
      <c r="AI123" s="231">
        <v>1</v>
      </c>
      <c r="AJ123" s="230">
        <f t="shared" si="39"/>
        <v>213796208950224.31</v>
      </c>
      <c r="AL123" s="231">
        <v>900</v>
      </c>
      <c r="AM123" s="270">
        <f t="shared" si="48"/>
        <v>136.54395299746599</v>
      </c>
      <c r="AN123" s="231">
        <v>500</v>
      </c>
      <c r="AO123" s="270">
        <f t="shared" si="49"/>
        <v>796.32433388122172</v>
      </c>
      <c r="AP123" s="231">
        <v>350</v>
      </c>
      <c r="AQ123" s="270">
        <f t="shared" si="50"/>
        <v>2321.6452882834451</v>
      </c>
      <c r="AR123" s="231">
        <v>300</v>
      </c>
      <c r="AS123" s="270">
        <f t="shared" si="51"/>
        <v>3686.6867309315817</v>
      </c>
      <c r="AT123" s="231">
        <v>250</v>
      </c>
      <c r="AU123" s="270">
        <f t="shared" si="52"/>
        <v>6370.5946710497738</v>
      </c>
      <c r="AV123" s="231">
        <v>200</v>
      </c>
      <c r="AW123" s="270">
        <f t="shared" si="53"/>
        <v>12442.567716894089</v>
      </c>
    </row>
    <row r="124" spans="1:49" ht="12.75" customHeight="1" x14ac:dyDescent="0.2">
      <c r="A124" s="204">
        <f>'Raw Data'!A145</f>
        <v>120</v>
      </c>
      <c r="B124" s="204" t="str">
        <f>'Raw Data'!B145</f>
        <v>verified</v>
      </c>
      <c r="C124" s="176" t="str">
        <f>'Raw Data'!C145 &amp;" "&amp;'Raw Data'!G145</f>
        <v>Norsok'98 W1 Seawater CP</v>
      </c>
      <c r="D124" s="206" t="str">
        <f>'Raw Data'!E145</f>
        <v>[3]</v>
      </c>
      <c r="E124" s="206">
        <f>'Raw Data'!F145</f>
        <v>2</v>
      </c>
      <c r="F124" s="17">
        <f>10^'Raw Data'!J145</f>
        <v>72610595743.515732</v>
      </c>
      <c r="G124" s="178">
        <f>'Raw Data'!K145</f>
        <v>3</v>
      </c>
      <c r="H124" s="162">
        <f>IF($E124&gt;1,'Raw Data'!L145,NA())</f>
        <v>1000000</v>
      </c>
      <c r="I124" s="137">
        <f>IF($E124&gt;1,'Raw Data'!M145,NA())</f>
        <v>41.706140312672304</v>
      </c>
      <c r="J124" s="17">
        <f>IF($E124&gt;1,10^'Raw Data'!N145,NA())</f>
        <v>126182753459067.64</v>
      </c>
      <c r="K124" s="130">
        <f>IF($E124&gt;1,'Raw Data'!O145,NA())</f>
        <v>5</v>
      </c>
      <c r="L124" s="162" t="e">
        <f>IF($E124&gt;2,'Raw Data'!P145,NA())</f>
        <v>#N/A</v>
      </c>
      <c r="M124" s="137" t="e">
        <f>IF($E124&gt;2,'Raw Data'!Q145,NA())</f>
        <v>#N/A</v>
      </c>
      <c r="N124" s="17" t="e">
        <f>IF($E124&gt;2,10^'Raw Data'!R145,NA())</f>
        <v>#N/A</v>
      </c>
      <c r="O124" s="130" t="e">
        <f>IF($E124&gt;2,'Raw Data'!S145,NA())</f>
        <v>#N/A</v>
      </c>
      <c r="P124" s="162" t="e">
        <f>IF($E124&gt;3,'Raw Data'!T145,NA())</f>
        <v>#N/A</v>
      </c>
      <c r="Q124" s="137" t="e">
        <f>IF($E124&gt;3,'Raw Data'!U145,NA())</f>
        <v>#N/A</v>
      </c>
      <c r="R124" s="17" t="e">
        <f>IF($E124&gt;3,10^'Raw Data'!V145,NA())</f>
        <v>#N/A</v>
      </c>
      <c r="S124" s="130" t="e">
        <f>IF($E124&gt;3,'Raw Data'!W145,NA())</f>
        <v>#N/A</v>
      </c>
      <c r="T124" s="219">
        <f>'Raw Data'!X145</f>
        <v>10000000</v>
      </c>
      <c r="U124" s="218">
        <v>0</v>
      </c>
      <c r="V124" s="164">
        <f>'Raw Data'!Z145</f>
        <v>25</v>
      </c>
      <c r="W124" s="172">
        <f>'Raw Data'!AA145</f>
        <v>0.25</v>
      </c>
      <c r="X124" s="252"/>
      <c r="Y124" s="231">
        <v>1000</v>
      </c>
      <c r="Z124" s="230">
        <f t="shared" si="38"/>
        <v>72.610595743515731</v>
      </c>
      <c r="AA124" s="245">
        <f t="shared" si="40"/>
        <v>41.706140312672304</v>
      </c>
      <c r="AB124" s="246">
        <f t="shared" si="41"/>
        <v>1000000</v>
      </c>
      <c r="AC124" s="245" t="e">
        <f t="shared" si="42"/>
        <v>#N/A</v>
      </c>
      <c r="AD124" s="247" t="e">
        <f t="shared" si="43"/>
        <v>#N/A</v>
      </c>
      <c r="AE124" s="245" t="e">
        <f t="shared" si="44"/>
        <v>#N/A</v>
      </c>
      <c r="AF124" s="247" t="e">
        <f t="shared" si="45"/>
        <v>#N/A</v>
      </c>
      <c r="AG124" s="245">
        <f t="shared" si="46"/>
        <v>0</v>
      </c>
      <c r="AH124" s="230">
        <f t="shared" si="47"/>
        <v>10000000</v>
      </c>
      <c r="AI124" s="231">
        <v>1</v>
      </c>
      <c r="AJ124" s="230">
        <f t="shared" si="39"/>
        <v>126182753459067.64</v>
      </c>
      <c r="AL124" s="231">
        <v>900</v>
      </c>
      <c r="AM124" s="270">
        <f t="shared" si="48"/>
        <v>99.603011993848739</v>
      </c>
      <c r="AN124" s="231">
        <v>500</v>
      </c>
      <c r="AO124" s="270">
        <f t="shared" si="49"/>
        <v>580.88476594812585</v>
      </c>
      <c r="AP124" s="231">
        <v>350</v>
      </c>
      <c r="AQ124" s="270">
        <f t="shared" si="50"/>
        <v>1693.5415916854981</v>
      </c>
      <c r="AR124" s="231">
        <v>300</v>
      </c>
      <c r="AS124" s="270">
        <f t="shared" si="51"/>
        <v>2689.2813238339158</v>
      </c>
      <c r="AT124" s="231">
        <v>250</v>
      </c>
      <c r="AU124" s="270">
        <f t="shared" si="52"/>
        <v>4647.0781275850068</v>
      </c>
      <c r="AV124" s="231">
        <v>200</v>
      </c>
      <c r="AW124" s="270">
        <f t="shared" si="53"/>
        <v>9076.3244679394666</v>
      </c>
    </row>
    <row r="125" spans="1:49" ht="12.75" customHeight="1" x14ac:dyDescent="0.2">
      <c r="A125" s="204">
        <f>'Raw Data'!A146</f>
        <v>121</v>
      </c>
      <c r="B125" s="204" t="str">
        <f>'Raw Data'!B146</f>
        <v>verified</v>
      </c>
      <c r="C125" s="176" t="str">
        <f>'Raw Data'!C146 &amp;" "&amp;'Raw Data'!G146</f>
        <v>Norsok'98 W2 Seawater CP</v>
      </c>
      <c r="D125" s="206" t="str">
        <f>'Raw Data'!E146</f>
        <v>[3]</v>
      </c>
      <c r="E125" s="206">
        <f>'Raw Data'!F146</f>
        <v>2</v>
      </c>
      <c r="F125" s="17">
        <f>10^'Raw Data'!J146</f>
        <v>50933087105.719833</v>
      </c>
      <c r="G125" s="178">
        <f>'Raw Data'!K146</f>
        <v>3</v>
      </c>
      <c r="H125" s="162">
        <f>IF($E125&gt;1,'Raw Data'!L146,NA())</f>
        <v>1000000</v>
      </c>
      <c r="I125" s="137">
        <f>IF($E125&gt;1,'Raw Data'!M146,NA())</f>
        <v>37.06807217825763</v>
      </c>
      <c r="J125" s="17">
        <f>IF($E125&gt;1,10^'Raw Data'!N146,NA())</f>
        <v>69984199600227.539</v>
      </c>
      <c r="K125" s="130">
        <f>IF($E125&gt;1,'Raw Data'!O146,NA())</f>
        <v>5</v>
      </c>
      <c r="L125" s="162" t="e">
        <f>IF($E125&gt;2,'Raw Data'!P146,NA())</f>
        <v>#N/A</v>
      </c>
      <c r="M125" s="137" t="e">
        <f>IF($E125&gt;2,'Raw Data'!Q146,NA())</f>
        <v>#N/A</v>
      </c>
      <c r="N125" s="17" t="e">
        <f>IF($E125&gt;2,10^'Raw Data'!R146,NA())</f>
        <v>#N/A</v>
      </c>
      <c r="O125" s="130" t="e">
        <f>IF($E125&gt;2,'Raw Data'!S146,NA())</f>
        <v>#N/A</v>
      </c>
      <c r="P125" s="162" t="e">
        <f>IF($E125&gt;3,'Raw Data'!T146,NA())</f>
        <v>#N/A</v>
      </c>
      <c r="Q125" s="137" t="e">
        <f>IF($E125&gt;3,'Raw Data'!U146,NA())</f>
        <v>#N/A</v>
      </c>
      <c r="R125" s="17" t="e">
        <f>IF($E125&gt;3,10^'Raw Data'!V146,NA())</f>
        <v>#N/A</v>
      </c>
      <c r="S125" s="130" t="e">
        <f>IF($E125&gt;3,'Raw Data'!W146,NA())</f>
        <v>#N/A</v>
      </c>
      <c r="T125" s="219">
        <f>'Raw Data'!X146</f>
        <v>10000000</v>
      </c>
      <c r="U125" s="218">
        <v>0</v>
      </c>
      <c r="V125" s="164">
        <f>'Raw Data'!Z146</f>
        <v>25</v>
      </c>
      <c r="W125" s="172">
        <f>'Raw Data'!AA146</f>
        <v>0.25</v>
      </c>
      <c r="X125" s="252"/>
      <c r="Y125" s="231">
        <v>1000</v>
      </c>
      <c r="Z125" s="230">
        <f t="shared" si="38"/>
        <v>50.933087105719835</v>
      </c>
      <c r="AA125" s="245">
        <f t="shared" si="40"/>
        <v>37.06807217825763</v>
      </c>
      <c r="AB125" s="246">
        <f t="shared" si="41"/>
        <v>1000000</v>
      </c>
      <c r="AC125" s="245" t="e">
        <f t="shared" si="42"/>
        <v>#N/A</v>
      </c>
      <c r="AD125" s="247" t="e">
        <f t="shared" si="43"/>
        <v>#N/A</v>
      </c>
      <c r="AE125" s="245" t="e">
        <f t="shared" si="44"/>
        <v>#N/A</v>
      </c>
      <c r="AF125" s="247" t="e">
        <f t="shared" si="45"/>
        <v>#N/A</v>
      </c>
      <c r="AG125" s="245">
        <f t="shared" si="46"/>
        <v>0</v>
      </c>
      <c r="AH125" s="230">
        <f t="shared" si="47"/>
        <v>10000000</v>
      </c>
      <c r="AI125" s="231">
        <v>1</v>
      </c>
      <c r="AJ125" s="230">
        <f t="shared" si="39"/>
        <v>69984199600227.539</v>
      </c>
      <c r="AL125" s="231">
        <v>900</v>
      </c>
      <c r="AM125" s="270">
        <f t="shared" si="48"/>
        <v>69.867060501673294</v>
      </c>
      <c r="AN125" s="231">
        <v>500</v>
      </c>
      <c r="AO125" s="270">
        <f t="shared" si="49"/>
        <v>407.46469684575868</v>
      </c>
      <c r="AP125" s="231">
        <v>350</v>
      </c>
      <c r="AQ125" s="270">
        <f t="shared" si="50"/>
        <v>1187.9437225823867</v>
      </c>
      <c r="AR125" s="231">
        <v>300</v>
      </c>
      <c r="AS125" s="270">
        <f t="shared" si="51"/>
        <v>1886.4106335451791</v>
      </c>
      <c r="AT125" s="231">
        <v>250</v>
      </c>
      <c r="AU125" s="270">
        <f t="shared" si="52"/>
        <v>3259.7175747660694</v>
      </c>
      <c r="AV125" s="231">
        <v>200</v>
      </c>
      <c r="AW125" s="270">
        <f t="shared" si="53"/>
        <v>6366.6358882149789</v>
      </c>
    </row>
    <row r="126" spans="1:49" ht="12.75" customHeight="1" x14ac:dyDescent="0.2">
      <c r="A126" s="204">
        <f>'Raw Data'!A147</f>
        <v>122</v>
      </c>
      <c r="B126" s="204" t="str">
        <f>'Raw Data'!B147</f>
        <v>verified</v>
      </c>
      <c r="C126" s="176" t="str">
        <f>'Raw Data'!C147 &amp;" "&amp;'Raw Data'!G147</f>
        <v>Norsok'98 W3 Seawater CP</v>
      </c>
      <c r="D126" s="206" t="str">
        <f>'Raw Data'!E147</f>
        <v>[3]</v>
      </c>
      <c r="E126" s="206">
        <f>'Raw Data'!F147</f>
        <v>2</v>
      </c>
      <c r="F126" s="17">
        <f>10^'Raw Data'!J147</f>
        <v>37153522909.717331</v>
      </c>
      <c r="G126" s="178">
        <f>'Raw Data'!K147</f>
        <v>3</v>
      </c>
      <c r="H126" s="162">
        <f>IF($E126&gt;1,'Raw Data'!L147,NA())</f>
        <v>1000000</v>
      </c>
      <c r="I126" s="137">
        <f>IF($E126&gt;1,'Raw Data'!M147,NA())</f>
        <v>33.373365130514919</v>
      </c>
      <c r="J126" s="17">
        <f>IF($E126&gt;1,10^'Raw Data'!N147,NA())</f>
        <v>41399967481973.305</v>
      </c>
      <c r="K126" s="130">
        <f>IF($E126&gt;1,'Raw Data'!O147,NA())</f>
        <v>5</v>
      </c>
      <c r="L126" s="162" t="e">
        <f>IF($E126&gt;2,'Raw Data'!P147,NA())</f>
        <v>#N/A</v>
      </c>
      <c r="M126" s="137" t="e">
        <f>IF($E126&gt;2,'Raw Data'!Q147,NA())</f>
        <v>#N/A</v>
      </c>
      <c r="N126" s="17" t="e">
        <f>IF($E126&gt;2,10^'Raw Data'!R147,NA())</f>
        <v>#N/A</v>
      </c>
      <c r="O126" s="130" t="e">
        <f>IF($E126&gt;2,'Raw Data'!S147,NA())</f>
        <v>#N/A</v>
      </c>
      <c r="P126" s="162" t="e">
        <f>IF($E126&gt;3,'Raw Data'!T147,NA())</f>
        <v>#N/A</v>
      </c>
      <c r="Q126" s="137" t="e">
        <f>IF($E126&gt;3,'Raw Data'!U147,NA())</f>
        <v>#N/A</v>
      </c>
      <c r="R126" s="17" t="e">
        <f>IF($E126&gt;3,10^'Raw Data'!V147,NA())</f>
        <v>#N/A</v>
      </c>
      <c r="S126" s="130" t="e">
        <f>IF($E126&gt;3,'Raw Data'!W147,NA())</f>
        <v>#N/A</v>
      </c>
      <c r="T126" s="219">
        <f>'Raw Data'!X147</f>
        <v>10000000</v>
      </c>
      <c r="U126" s="218">
        <v>0</v>
      </c>
      <c r="V126" s="164">
        <f>'Raw Data'!Z147</f>
        <v>25</v>
      </c>
      <c r="W126" s="172">
        <f>'Raw Data'!AA147</f>
        <v>0.25</v>
      </c>
      <c r="X126" s="252"/>
      <c r="Y126" s="231">
        <v>1000</v>
      </c>
      <c r="Z126" s="230">
        <f t="shared" si="38"/>
        <v>37.153522909717331</v>
      </c>
      <c r="AA126" s="245">
        <f t="shared" si="40"/>
        <v>33.373365130514919</v>
      </c>
      <c r="AB126" s="246">
        <f t="shared" si="41"/>
        <v>1000000</v>
      </c>
      <c r="AC126" s="245" t="e">
        <f t="shared" si="42"/>
        <v>#N/A</v>
      </c>
      <c r="AD126" s="247" t="e">
        <f t="shared" si="43"/>
        <v>#N/A</v>
      </c>
      <c r="AE126" s="245" t="e">
        <f t="shared" si="44"/>
        <v>#N/A</v>
      </c>
      <c r="AF126" s="247" t="e">
        <f t="shared" si="45"/>
        <v>#N/A</v>
      </c>
      <c r="AG126" s="245">
        <f t="shared" si="46"/>
        <v>0</v>
      </c>
      <c r="AH126" s="230">
        <f t="shared" si="47"/>
        <v>10000000</v>
      </c>
      <c r="AI126" s="231">
        <v>1</v>
      </c>
      <c r="AJ126" s="230">
        <f t="shared" si="39"/>
        <v>41399967481973.305</v>
      </c>
      <c r="AL126" s="231">
        <v>900</v>
      </c>
      <c r="AM126" s="270">
        <f t="shared" si="48"/>
        <v>50.965052002355733</v>
      </c>
      <c r="AN126" s="231">
        <v>500</v>
      </c>
      <c r="AO126" s="270">
        <f t="shared" si="49"/>
        <v>297.22818327773865</v>
      </c>
      <c r="AP126" s="231">
        <v>350</v>
      </c>
      <c r="AQ126" s="270">
        <f t="shared" si="50"/>
        <v>866.55447019748874</v>
      </c>
      <c r="AR126" s="231">
        <v>300</v>
      </c>
      <c r="AS126" s="270">
        <f t="shared" si="51"/>
        <v>1376.0564040636048</v>
      </c>
      <c r="AT126" s="231">
        <v>250</v>
      </c>
      <c r="AU126" s="270">
        <f t="shared" si="52"/>
        <v>2377.8254662219092</v>
      </c>
      <c r="AV126" s="231">
        <v>200</v>
      </c>
      <c r="AW126" s="270">
        <f t="shared" si="53"/>
        <v>4644.1903637146661</v>
      </c>
    </row>
    <row r="127" spans="1:49" ht="12.75" customHeight="1" x14ac:dyDescent="0.2">
      <c r="A127" s="204">
        <f>'Raw Data'!A148</f>
        <v>123</v>
      </c>
      <c r="B127" s="204" t="str">
        <f>'Raw Data'!B148</f>
        <v>verified</v>
      </c>
      <c r="C127" s="176" t="str">
        <f>'Raw Data'!C148 &amp;" "&amp;'Raw Data'!G148</f>
        <v>Norsok'98 T Seawater CP</v>
      </c>
      <c r="D127" s="206" t="str">
        <f>'Raw Data'!E148</f>
        <v>[3]</v>
      </c>
      <c r="E127" s="206">
        <f>'Raw Data'!F148</f>
        <v>2</v>
      </c>
      <c r="F127" s="17">
        <f>10^'Raw Data'!J148</f>
        <v>580764417521.31238</v>
      </c>
      <c r="G127" s="178">
        <f>'Raw Data'!K148</f>
        <v>3</v>
      </c>
      <c r="H127" s="162">
        <f>IF($E127&gt;1,'Raw Data'!L148,NA())</f>
        <v>1000000</v>
      </c>
      <c r="I127" s="137">
        <f>IF($E127&gt;1,'Raw Data'!M148,NA())</f>
        <v>83.406519740866386</v>
      </c>
      <c r="J127" s="17">
        <f>IF($E127&gt;1,10^'Raw Data'!N148,NA())</f>
        <v>4036453929676067.5</v>
      </c>
      <c r="K127" s="130">
        <f>IF($E127&gt;1,'Raw Data'!O148,NA())</f>
        <v>5</v>
      </c>
      <c r="L127" s="162" t="e">
        <f>IF($E127&gt;2,'Raw Data'!P148,NA())</f>
        <v>#N/A</v>
      </c>
      <c r="M127" s="137" t="e">
        <f>IF($E127&gt;2,'Raw Data'!Q148,NA())</f>
        <v>#N/A</v>
      </c>
      <c r="N127" s="17" t="e">
        <f>IF($E127&gt;2,10^'Raw Data'!R148,NA())</f>
        <v>#N/A</v>
      </c>
      <c r="O127" s="130" t="e">
        <f>IF($E127&gt;2,'Raw Data'!S148,NA())</f>
        <v>#N/A</v>
      </c>
      <c r="P127" s="162" t="e">
        <f>IF($E127&gt;3,'Raw Data'!T148,NA())</f>
        <v>#N/A</v>
      </c>
      <c r="Q127" s="137" t="e">
        <f>IF($E127&gt;3,'Raw Data'!U148,NA())</f>
        <v>#N/A</v>
      </c>
      <c r="R127" s="17" t="e">
        <f>IF($E127&gt;3,10^'Raw Data'!V148,NA())</f>
        <v>#N/A</v>
      </c>
      <c r="S127" s="130" t="e">
        <f>IF($E127&gt;3,'Raw Data'!W148,NA())</f>
        <v>#N/A</v>
      </c>
      <c r="T127" s="219">
        <f>'Raw Data'!X148</f>
        <v>10000000</v>
      </c>
      <c r="U127" s="218">
        <v>0</v>
      </c>
      <c r="V127" s="164">
        <f>'Raw Data'!Z148</f>
        <v>25</v>
      </c>
      <c r="W127" s="172">
        <f>'Raw Data'!AA148</f>
        <v>0.25</v>
      </c>
      <c r="X127" s="252"/>
      <c r="Y127" s="231">
        <v>1000</v>
      </c>
      <c r="Z127" s="230">
        <f t="shared" si="38"/>
        <v>580.76441752131234</v>
      </c>
      <c r="AA127" s="245">
        <f t="shared" si="40"/>
        <v>83.406519740866386</v>
      </c>
      <c r="AB127" s="246">
        <f t="shared" si="41"/>
        <v>1000000</v>
      </c>
      <c r="AC127" s="245" t="e">
        <f t="shared" si="42"/>
        <v>#N/A</v>
      </c>
      <c r="AD127" s="247" t="e">
        <f t="shared" si="43"/>
        <v>#N/A</v>
      </c>
      <c r="AE127" s="245" t="e">
        <f t="shared" si="44"/>
        <v>#N/A</v>
      </c>
      <c r="AF127" s="247" t="e">
        <f t="shared" si="45"/>
        <v>#N/A</v>
      </c>
      <c r="AG127" s="245">
        <f t="shared" si="46"/>
        <v>0</v>
      </c>
      <c r="AH127" s="230">
        <f t="shared" si="47"/>
        <v>10000000</v>
      </c>
      <c r="AI127" s="231">
        <v>1</v>
      </c>
      <c r="AJ127" s="230">
        <f t="shared" si="39"/>
        <v>4036453929676067.5</v>
      </c>
      <c r="AL127" s="231">
        <v>900</v>
      </c>
      <c r="AM127" s="270">
        <f t="shared" si="48"/>
        <v>796.65900894555887</v>
      </c>
      <c r="AN127" s="231">
        <v>500</v>
      </c>
      <c r="AO127" s="270">
        <f t="shared" si="49"/>
        <v>4646.1153401704987</v>
      </c>
      <c r="AP127" s="231">
        <v>350</v>
      </c>
      <c r="AQ127" s="270">
        <f t="shared" si="50"/>
        <v>13545.525773091835</v>
      </c>
      <c r="AR127" s="231">
        <v>300</v>
      </c>
      <c r="AS127" s="270">
        <f t="shared" si="51"/>
        <v>21509.793241530089</v>
      </c>
      <c r="AT127" s="231">
        <v>250</v>
      </c>
      <c r="AU127" s="270">
        <f t="shared" si="52"/>
        <v>37168.92272136399</v>
      </c>
      <c r="AV127" s="231">
        <v>200</v>
      </c>
      <c r="AW127" s="270">
        <f t="shared" si="53"/>
        <v>72595.552190164046</v>
      </c>
    </row>
    <row r="128" spans="1:49" ht="12.75" customHeight="1" x14ac:dyDescent="0.2">
      <c r="A128" s="204">
        <f>'Raw Data'!A149</f>
        <v>124</v>
      </c>
      <c r="B128" s="204" t="str">
        <f>'Raw Data'!B149</f>
        <v>Guidance not finalized</v>
      </c>
      <c r="C128" s="176" t="str">
        <f>'Raw Data'!C149 &amp;" "&amp;'Raw Data'!G149</f>
        <v>BP TH (C-Mn steel pipes) Sour service</v>
      </c>
      <c r="D128" s="206" t="str">
        <f>'Raw Data'!E149</f>
        <v>[10]</v>
      </c>
      <c r="E128" s="206">
        <f>'Raw Data'!F149</f>
        <v>3</v>
      </c>
      <c r="F128" s="17">
        <f>10^'Raw Data'!J149</f>
        <v>3505000000000.0073</v>
      </c>
      <c r="G128" s="178">
        <f>'Raw Data'!K149</f>
        <v>3.68</v>
      </c>
      <c r="H128" s="162">
        <f>IF($E128&gt;1,'Raw Data'!L149,NA())</f>
        <v>5010104111.3690357</v>
      </c>
      <c r="I128" s="137">
        <f>IF($E128&gt;1,'Raw Data'!M149,NA())</f>
        <v>5.93</v>
      </c>
      <c r="J128" s="17">
        <f>IF($E128&gt;1,10^'Raw Data'!N149,NA())</f>
        <v>515000000000002.81</v>
      </c>
      <c r="K128" s="130">
        <f>IF($E128&gt;1,'Raw Data'!O149,NA())</f>
        <v>0</v>
      </c>
      <c r="L128" s="162">
        <f>IF($E128&gt;2,'Raw Data'!P149,NA())</f>
        <v>70231794008.006073</v>
      </c>
      <c r="M128" s="137">
        <f>IF($E128&gt;2,'Raw Data'!Q149,NA())</f>
        <v>5.93</v>
      </c>
      <c r="N128" s="17">
        <f>IF($E128&gt;2,10^'Raw Data'!R149,NA())</f>
        <v>515000000000002.81</v>
      </c>
      <c r="O128" s="130">
        <f>IF($E128&gt;2,'Raw Data'!S149,NA())</f>
        <v>5</v>
      </c>
      <c r="P128" s="162" t="e">
        <f>IF($E128&gt;3,'Raw Data'!T149,NA())</f>
        <v>#N/A</v>
      </c>
      <c r="Q128" s="137" t="e">
        <f>IF($E128&gt;3,'Raw Data'!U149,NA())</f>
        <v>#N/A</v>
      </c>
      <c r="R128" s="17" t="e">
        <f>IF($E128&gt;3,10^'Raw Data'!V149,NA())</f>
        <v>#N/A</v>
      </c>
      <c r="S128" s="130" t="e">
        <f>IF($E128&gt;3,'Raw Data'!W149,NA())</f>
        <v>#N/A</v>
      </c>
      <c r="T128" s="219" t="str">
        <f>'Raw Data'!X149</f>
        <v>-</v>
      </c>
      <c r="U128" s="218">
        <v>0</v>
      </c>
      <c r="V128" s="164">
        <f>'Raw Data'!Z149</f>
        <v>25</v>
      </c>
      <c r="W128" s="172">
        <f>'Raw Data'!AA149</f>
        <v>0.15</v>
      </c>
      <c r="X128" s="252"/>
      <c r="Y128" s="231">
        <v>1000</v>
      </c>
      <c r="Z128" s="230">
        <f t="shared" si="38"/>
        <v>31.965979919424669</v>
      </c>
      <c r="AA128" s="245">
        <f>I128</f>
        <v>5.93</v>
      </c>
      <c r="AB128" s="246">
        <f>H128</f>
        <v>5010104111.3690357</v>
      </c>
      <c r="AC128" s="245">
        <f>M128</f>
        <v>5.93</v>
      </c>
      <c r="AD128" s="247">
        <f>L128</f>
        <v>70231794008.006073</v>
      </c>
      <c r="AE128" s="245" t="e">
        <f>Q128</f>
        <v>#N/A</v>
      </c>
      <c r="AF128" s="247" t="e">
        <f>P128</f>
        <v>#N/A</v>
      </c>
      <c r="AG128" s="245">
        <f>U128</f>
        <v>0</v>
      </c>
      <c r="AH128" s="230" t="str">
        <f>T128</f>
        <v>-</v>
      </c>
      <c r="AI128" s="231">
        <v>1</v>
      </c>
      <c r="AJ128" s="230">
        <f t="shared" si="39"/>
        <v>515000000000002.81</v>
      </c>
      <c r="AL128" s="231">
        <v>900</v>
      </c>
      <c r="AM128" s="270">
        <f t="shared" si="48"/>
        <v>47.105930562861353</v>
      </c>
      <c r="AN128" s="231">
        <v>500</v>
      </c>
      <c r="AO128" s="270">
        <f t="shared" si="49"/>
        <v>409.71173793737438</v>
      </c>
      <c r="AP128" s="231">
        <v>350</v>
      </c>
      <c r="AQ128" s="270">
        <f t="shared" si="50"/>
        <v>1522.3608929906654</v>
      </c>
      <c r="AR128" s="231">
        <v>300</v>
      </c>
      <c r="AS128" s="270">
        <f t="shared" si="51"/>
        <v>2684.6137173390089</v>
      </c>
      <c r="AT128" s="231">
        <v>250</v>
      </c>
      <c r="AU128" s="270">
        <f t="shared" si="52"/>
        <v>5251.3237081043744</v>
      </c>
      <c r="AV128" s="231">
        <v>200</v>
      </c>
      <c r="AW128" s="270">
        <f t="shared" si="53"/>
        <v>11937.067186677899</v>
      </c>
    </row>
    <row r="129" spans="1:49" ht="12.75" customHeight="1" x14ac:dyDescent="0.2">
      <c r="A129" s="204">
        <f>'Raw Data'!A150</f>
        <v>125</v>
      </c>
      <c r="B129" s="204" t="str">
        <f>'Raw Data'!B150</f>
        <v>No Data</v>
      </c>
      <c r="C129" s="176" t="str">
        <f>'Raw Data'!C150 &amp;" "&amp;'Raw Data'!G150</f>
        <v xml:space="preserve">DOE-T '95 </v>
      </c>
      <c r="D129" s="206">
        <f>'Raw Data'!E150</f>
        <v>0</v>
      </c>
      <c r="E129" s="206">
        <f>'Raw Data'!F150</f>
        <v>0</v>
      </c>
      <c r="F129" s="17">
        <f>10^'Raw Data'!J150</f>
        <v>1</v>
      </c>
      <c r="G129" s="178">
        <f>'Raw Data'!K150</f>
        <v>0</v>
      </c>
      <c r="H129" s="162" t="e">
        <f>IF($E129&gt;1,'Raw Data'!L150,NA())</f>
        <v>#N/A</v>
      </c>
      <c r="I129" s="137" t="e">
        <f>IF($E129&gt;1,'Raw Data'!M150,NA())</f>
        <v>#N/A</v>
      </c>
      <c r="J129" s="17" t="e">
        <f>IF($E129&gt;1,10^'Raw Data'!N150,NA())</f>
        <v>#N/A</v>
      </c>
      <c r="K129" s="130" t="e">
        <f>IF($E129&gt;1,'Raw Data'!O150,NA())</f>
        <v>#N/A</v>
      </c>
      <c r="L129" s="162" t="e">
        <f>IF($E129&gt;2,'Raw Data'!P150,NA())</f>
        <v>#N/A</v>
      </c>
      <c r="M129" s="137" t="e">
        <f>IF($E129&gt;2,'Raw Data'!Q150,NA())</f>
        <v>#N/A</v>
      </c>
      <c r="N129" s="17" t="e">
        <f>IF($E129&gt;2,10^'Raw Data'!R150,NA())</f>
        <v>#N/A</v>
      </c>
      <c r="O129" s="130" t="e">
        <f>IF($E129&gt;2,'Raw Data'!S150,NA())</f>
        <v>#N/A</v>
      </c>
      <c r="P129" s="162" t="e">
        <f>IF($E129&gt;3,'Raw Data'!T150,NA())</f>
        <v>#N/A</v>
      </c>
      <c r="Q129" s="137" t="e">
        <f>IF($E129&gt;3,'Raw Data'!U150,NA())</f>
        <v>#N/A</v>
      </c>
      <c r="R129" s="17" t="e">
        <f>IF($E129&gt;3,10^'Raw Data'!V150,NA())</f>
        <v>#N/A</v>
      </c>
      <c r="S129" s="130" t="e">
        <f>IF($E129&gt;3,'Raw Data'!W150,NA())</f>
        <v>#N/A</v>
      </c>
      <c r="T129" s="219">
        <f>'Raw Data'!X150</f>
        <v>0</v>
      </c>
      <c r="U129" s="218">
        <v>0</v>
      </c>
      <c r="V129" s="164">
        <f>'Raw Data'!Z150</f>
        <v>0</v>
      </c>
      <c r="W129" s="172">
        <f>'Raw Data'!AA150</f>
        <v>0</v>
      </c>
      <c r="X129" s="252"/>
      <c r="Y129" s="231">
        <v>1000</v>
      </c>
      <c r="Z129" s="230">
        <f t="shared" si="38"/>
        <v>1</v>
      </c>
      <c r="AA129" s="245" t="e">
        <f t="shared" si="40"/>
        <v>#N/A</v>
      </c>
      <c r="AB129" s="246" t="e">
        <f t="shared" si="41"/>
        <v>#N/A</v>
      </c>
      <c r="AC129" s="245" t="e">
        <f t="shared" si="42"/>
        <v>#N/A</v>
      </c>
      <c r="AD129" s="247" t="e">
        <f t="shared" si="43"/>
        <v>#N/A</v>
      </c>
      <c r="AE129" s="245" t="e">
        <f t="shared" si="44"/>
        <v>#N/A</v>
      </c>
      <c r="AF129" s="247" t="e">
        <f t="shared" si="45"/>
        <v>#N/A</v>
      </c>
      <c r="AG129" s="245">
        <f t="shared" si="46"/>
        <v>0</v>
      </c>
      <c r="AH129" s="230">
        <f t="shared" si="47"/>
        <v>0</v>
      </c>
      <c r="AI129" s="231">
        <v>1</v>
      </c>
      <c r="AJ129" s="230" t="b">
        <f t="shared" si="39"/>
        <v>0</v>
      </c>
      <c r="AL129" s="231">
        <v>900</v>
      </c>
      <c r="AM129" s="270">
        <f t="shared" si="48"/>
        <v>1</v>
      </c>
      <c r="AN129" s="231">
        <v>500</v>
      </c>
      <c r="AO129" s="270">
        <f t="shared" si="49"/>
        <v>1</v>
      </c>
      <c r="AP129" s="231">
        <v>350</v>
      </c>
      <c r="AQ129" s="270">
        <f t="shared" si="50"/>
        <v>1</v>
      </c>
      <c r="AR129" s="231">
        <v>300</v>
      </c>
      <c r="AS129" s="270">
        <f t="shared" si="51"/>
        <v>1</v>
      </c>
      <c r="AT129" s="231">
        <v>250</v>
      </c>
      <c r="AU129" s="270">
        <f t="shared" si="52"/>
        <v>1</v>
      </c>
      <c r="AV129" s="231">
        <v>200</v>
      </c>
      <c r="AW129" s="270">
        <f t="shared" si="53"/>
        <v>1</v>
      </c>
    </row>
    <row r="130" spans="1:49" ht="12.75" customHeight="1" x14ac:dyDescent="0.2">
      <c r="A130" s="204">
        <f>'Raw Data'!A151</f>
        <v>126</v>
      </c>
      <c r="B130" s="204" t="str">
        <f>'Raw Data'!B151</f>
        <v>No Data</v>
      </c>
      <c r="C130" s="176" t="str">
        <f>'Raw Data'!C151 &amp;" "&amp;'Raw Data'!G151</f>
        <v xml:space="preserve">DOE-P '95 </v>
      </c>
      <c r="D130" s="206">
        <f>'Raw Data'!E151</f>
        <v>0</v>
      </c>
      <c r="E130" s="206">
        <f>'Raw Data'!F151</f>
        <v>0</v>
      </c>
      <c r="F130" s="17">
        <f>10^'Raw Data'!J151</f>
        <v>1</v>
      </c>
      <c r="G130" s="178">
        <f>'Raw Data'!K151</f>
        <v>0</v>
      </c>
      <c r="H130" s="162" t="e">
        <f>IF($E130&gt;1,'Raw Data'!L151,NA())</f>
        <v>#N/A</v>
      </c>
      <c r="I130" s="137" t="e">
        <f>IF($E130&gt;1,'Raw Data'!M151,NA())</f>
        <v>#N/A</v>
      </c>
      <c r="J130" s="17" t="e">
        <f>IF($E130&gt;1,10^'Raw Data'!N151,NA())</f>
        <v>#N/A</v>
      </c>
      <c r="K130" s="130" t="e">
        <f>IF($E130&gt;1,'Raw Data'!O151,NA())</f>
        <v>#N/A</v>
      </c>
      <c r="L130" s="162" t="e">
        <f>IF($E130&gt;2,'Raw Data'!P151,NA())</f>
        <v>#N/A</v>
      </c>
      <c r="M130" s="137" t="e">
        <f>IF($E130&gt;2,'Raw Data'!Q151,NA())</f>
        <v>#N/A</v>
      </c>
      <c r="N130" s="17" t="e">
        <f>IF($E130&gt;2,10^'Raw Data'!R151,NA())</f>
        <v>#N/A</v>
      </c>
      <c r="O130" s="130" t="e">
        <f>IF($E130&gt;2,'Raw Data'!S151,NA())</f>
        <v>#N/A</v>
      </c>
      <c r="P130" s="162" t="e">
        <f>IF($E130&gt;3,'Raw Data'!T151,NA())</f>
        <v>#N/A</v>
      </c>
      <c r="Q130" s="137" t="e">
        <f>IF($E130&gt;3,'Raw Data'!U151,NA())</f>
        <v>#N/A</v>
      </c>
      <c r="R130" s="17" t="e">
        <f>IF($E130&gt;3,10^'Raw Data'!V151,NA())</f>
        <v>#N/A</v>
      </c>
      <c r="S130" s="130" t="e">
        <f>IF($E130&gt;3,'Raw Data'!W151,NA())</f>
        <v>#N/A</v>
      </c>
      <c r="T130" s="219">
        <f>'Raw Data'!X151</f>
        <v>0</v>
      </c>
      <c r="U130" s="218">
        <v>0</v>
      </c>
      <c r="V130" s="164">
        <f>'Raw Data'!Z151</f>
        <v>0</v>
      </c>
      <c r="W130" s="172">
        <f>'Raw Data'!AA151</f>
        <v>0</v>
      </c>
      <c r="X130" s="252"/>
      <c r="Y130" s="231">
        <v>1000</v>
      </c>
      <c r="Z130" s="230">
        <f t="shared" si="38"/>
        <v>1</v>
      </c>
      <c r="AA130" s="245" t="e">
        <f t="shared" si="40"/>
        <v>#N/A</v>
      </c>
      <c r="AB130" s="246" t="e">
        <f t="shared" si="41"/>
        <v>#N/A</v>
      </c>
      <c r="AC130" s="245" t="e">
        <f t="shared" si="42"/>
        <v>#N/A</v>
      </c>
      <c r="AD130" s="247" t="e">
        <f t="shared" si="43"/>
        <v>#N/A</v>
      </c>
      <c r="AE130" s="245" t="e">
        <f t="shared" si="44"/>
        <v>#N/A</v>
      </c>
      <c r="AF130" s="247" t="e">
        <f t="shared" si="45"/>
        <v>#N/A</v>
      </c>
      <c r="AG130" s="245">
        <f t="shared" si="46"/>
        <v>0</v>
      </c>
      <c r="AH130" s="230">
        <f t="shared" si="47"/>
        <v>0</v>
      </c>
      <c r="AI130" s="231">
        <v>1</v>
      </c>
      <c r="AJ130" s="230" t="b">
        <f t="shared" si="39"/>
        <v>0</v>
      </c>
      <c r="AL130" s="231">
        <v>900</v>
      </c>
      <c r="AM130" s="270">
        <f t="shared" si="48"/>
        <v>1</v>
      </c>
      <c r="AN130" s="231">
        <v>500</v>
      </c>
      <c r="AO130" s="270">
        <f t="shared" si="49"/>
        <v>1</v>
      </c>
      <c r="AP130" s="231">
        <v>350</v>
      </c>
      <c r="AQ130" s="270">
        <f t="shared" si="50"/>
        <v>1</v>
      </c>
      <c r="AR130" s="231">
        <v>300</v>
      </c>
      <c r="AS130" s="270">
        <f t="shared" si="51"/>
        <v>1</v>
      </c>
      <c r="AT130" s="231">
        <v>250</v>
      </c>
      <c r="AU130" s="270">
        <f t="shared" si="52"/>
        <v>1</v>
      </c>
      <c r="AV130" s="231">
        <v>200</v>
      </c>
      <c r="AW130" s="270">
        <f t="shared" si="53"/>
        <v>1</v>
      </c>
    </row>
    <row r="131" spans="1:49" s="20" customFormat="1" x14ac:dyDescent="0.2">
      <c r="C131" s="14"/>
      <c r="D131" s="207"/>
      <c r="E131" s="207"/>
      <c r="V131" s="14"/>
      <c r="W131" s="14"/>
      <c r="X131" s="160"/>
      <c r="Y131" s="14"/>
      <c r="Z131" s="14"/>
      <c r="AA131" s="14"/>
      <c r="AB131" s="14"/>
      <c r="AC131" s="14"/>
      <c r="AD131" s="14"/>
      <c r="AE131" s="14"/>
      <c r="AF131" s="14"/>
      <c r="AG131" s="14"/>
      <c r="AH131" s="14"/>
      <c r="AI131" s="14"/>
      <c r="AJ131" s="14"/>
    </row>
    <row r="132" spans="1:49" s="20" customFormat="1" x14ac:dyDescent="0.2">
      <c r="C132" s="14"/>
      <c r="D132" s="207"/>
      <c r="E132" s="207"/>
      <c r="V132" s="14"/>
      <c r="W132" s="14"/>
      <c r="X132" s="160"/>
      <c r="Y132" s="14"/>
      <c r="Z132" s="14"/>
      <c r="AA132" s="14"/>
      <c r="AB132" s="14"/>
      <c r="AC132" s="14"/>
      <c r="AD132" s="14"/>
      <c r="AE132" s="14"/>
      <c r="AF132" s="14"/>
      <c r="AG132" s="14"/>
      <c r="AH132" s="14"/>
      <c r="AI132" s="14"/>
      <c r="AJ132" s="14"/>
    </row>
    <row r="133" spans="1:49" s="20" customFormat="1" x14ac:dyDescent="0.2">
      <c r="C133" s="14"/>
      <c r="D133" s="207"/>
      <c r="E133" s="207"/>
      <c r="V133" s="14"/>
      <c r="W133" s="14"/>
      <c r="X133" s="160"/>
      <c r="Y133" s="14"/>
      <c r="Z133" s="14"/>
      <c r="AA133" s="14"/>
      <c r="AB133" s="14"/>
      <c r="AC133" s="14"/>
      <c r="AD133" s="14"/>
      <c r="AE133" s="14"/>
      <c r="AF133" s="14"/>
      <c r="AG133" s="14"/>
      <c r="AH133" s="14"/>
      <c r="AI133" s="14"/>
      <c r="AJ133" s="14"/>
    </row>
    <row r="134" spans="1:49" s="20" customFormat="1" x14ac:dyDescent="0.2">
      <c r="C134" s="14"/>
      <c r="D134" s="207"/>
      <c r="E134" s="207"/>
      <c r="V134" s="14"/>
      <c r="W134" s="14"/>
      <c r="X134" s="160"/>
      <c r="Y134" s="14"/>
      <c r="Z134" s="14"/>
      <c r="AA134" s="14"/>
      <c r="AB134" s="14"/>
      <c r="AC134" s="14"/>
      <c r="AD134" s="14"/>
      <c r="AE134" s="14"/>
      <c r="AF134" s="14"/>
      <c r="AG134" s="14"/>
      <c r="AH134" s="14"/>
      <c r="AI134" s="14"/>
      <c r="AJ134" s="14"/>
    </row>
    <row r="135" spans="1:49" s="20" customFormat="1" x14ac:dyDescent="0.2">
      <c r="C135" s="14"/>
      <c r="D135" s="207"/>
      <c r="E135" s="207"/>
      <c r="V135" s="14"/>
      <c r="W135" s="14"/>
      <c r="X135" s="160"/>
      <c r="Y135" s="14"/>
      <c r="Z135" s="14"/>
      <c r="AA135" s="14"/>
      <c r="AB135" s="14"/>
      <c r="AC135" s="14"/>
      <c r="AD135" s="14"/>
      <c r="AE135" s="14"/>
      <c r="AF135" s="14"/>
      <c r="AG135" s="14"/>
      <c r="AH135" s="14"/>
      <c r="AI135" s="14"/>
      <c r="AJ135" s="14"/>
    </row>
    <row r="136" spans="1:49" s="20" customFormat="1" x14ac:dyDescent="0.2">
      <c r="C136" s="14"/>
      <c r="D136" s="207"/>
      <c r="E136" s="207"/>
      <c r="V136" s="14"/>
      <c r="W136" s="14"/>
      <c r="X136" s="160"/>
      <c r="Y136" s="14"/>
      <c r="Z136" s="14"/>
      <c r="AA136" s="14"/>
      <c r="AB136" s="14"/>
      <c r="AC136" s="14"/>
      <c r="AD136" s="14"/>
      <c r="AE136" s="14"/>
      <c r="AF136" s="14"/>
      <c r="AG136" s="14"/>
      <c r="AH136" s="14"/>
      <c r="AI136" s="14"/>
      <c r="AJ136" s="14"/>
    </row>
    <row r="137" spans="1:49" s="20" customFormat="1" x14ac:dyDescent="0.2">
      <c r="C137" s="14"/>
      <c r="D137" s="207"/>
      <c r="E137" s="207"/>
      <c r="V137" s="14"/>
      <c r="W137" s="14"/>
      <c r="X137" s="160"/>
      <c r="Y137" s="14"/>
      <c r="Z137" s="14"/>
      <c r="AA137" s="14"/>
      <c r="AB137" s="14"/>
      <c r="AC137" s="14"/>
      <c r="AD137" s="14"/>
      <c r="AE137" s="14"/>
      <c r="AF137" s="14"/>
      <c r="AG137" s="14"/>
      <c r="AH137" s="14"/>
      <c r="AI137" s="14"/>
      <c r="AJ137" s="14"/>
    </row>
    <row r="138" spans="1:49" s="20" customFormat="1" x14ac:dyDescent="0.2">
      <c r="C138" s="14"/>
      <c r="D138" s="207"/>
      <c r="E138" s="207"/>
      <c r="V138" s="14"/>
      <c r="W138" s="14"/>
      <c r="X138" s="160"/>
      <c r="Y138" s="14"/>
      <c r="Z138" s="14"/>
      <c r="AA138" s="14"/>
      <c r="AB138" s="14"/>
      <c r="AC138" s="14"/>
      <c r="AD138" s="14"/>
      <c r="AE138" s="14"/>
      <c r="AF138" s="14"/>
      <c r="AG138" s="14"/>
      <c r="AH138" s="14"/>
      <c r="AI138" s="14"/>
      <c r="AJ138" s="14"/>
    </row>
    <row r="139" spans="1:49" s="20" customFormat="1" x14ac:dyDescent="0.2">
      <c r="C139" s="14"/>
      <c r="D139" s="207"/>
      <c r="E139" s="207"/>
      <c r="V139" s="14"/>
      <c r="W139" s="14"/>
      <c r="X139" s="160"/>
      <c r="Y139" s="14"/>
      <c r="Z139" s="14"/>
      <c r="AA139" s="14"/>
      <c r="AB139" s="14"/>
      <c r="AC139" s="14"/>
      <c r="AD139" s="14"/>
      <c r="AE139" s="14"/>
      <c r="AF139" s="14"/>
      <c r="AG139" s="14"/>
      <c r="AH139" s="14"/>
      <c r="AI139" s="14"/>
      <c r="AJ139" s="14"/>
    </row>
    <row r="140" spans="1:49" s="20" customFormat="1" x14ac:dyDescent="0.2">
      <c r="C140" s="14"/>
      <c r="D140" s="207"/>
      <c r="E140" s="207"/>
      <c r="V140" s="14"/>
      <c r="W140" s="14"/>
      <c r="X140" s="160"/>
      <c r="Y140" s="14"/>
      <c r="Z140" s="14"/>
      <c r="AA140" s="14"/>
      <c r="AB140" s="14"/>
      <c r="AC140" s="14"/>
      <c r="AD140" s="14"/>
      <c r="AE140" s="14"/>
      <c r="AF140" s="14"/>
      <c r="AG140" s="14"/>
      <c r="AH140" s="14"/>
      <c r="AI140" s="14"/>
      <c r="AJ140" s="14"/>
    </row>
    <row r="141" spans="1:49" s="20" customFormat="1" x14ac:dyDescent="0.2">
      <c r="C141" s="14"/>
      <c r="D141" s="207"/>
      <c r="E141" s="207"/>
      <c r="V141" s="14"/>
      <c r="W141" s="14"/>
      <c r="X141" s="160"/>
      <c r="Y141" s="14"/>
      <c r="Z141" s="14"/>
      <c r="AA141" s="14"/>
      <c r="AB141" s="14"/>
      <c r="AC141" s="14"/>
      <c r="AD141" s="14"/>
      <c r="AE141" s="14"/>
      <c r="AF141" s="14"/>
      <c r="AG141" s="14"/>
      <c r="AH141" s="14"/>
      <c r="AI141" s="14"/>
      <c r="AJ141" s="14"/>
    </row>
    <row r="142" spans="1:49" s="20" customFormat="1" x14ac:dyDescent="0.2">
      <c r="C142" s="14"/>
      <c r="D142" s="207"/>
      <c r="E142" s="207"/>
      <c r="V142" s="14"/>
      <c r="W142" s="14"/>
      <c r="X142" s="160"/>
      <c r="Y142" s="14"/>
      <c r="Z142" s="14"/>
      <c r="AA142" s="14"/>
      <c r="AB142" s="14"/>
      <c r="AC142" s="14"/>
      <c r="AD142" s="14"/>
      <c r="AE142" s="14"/>
      <c r="AF142" s="14"/>
      <c r="AG142" s="14"/>
      <c r="AH142" s="14"/>
      <c r="AI142" s="14"/>
      <c r="AJ142" s="14"/>
    </row>
    <row r="143" spans="1:49" s="20" customFormat="1" x14ac:dyDescent="0.2">
      <c r="C143" s="14"/>
      <c r="D143" s="207"/>
      <c r="E143" s="207"/>
      <c r="V143" s="14"/>
      <c r="W143" s="14"/>
      <c r="X143" s="160"/>
      <c r="Y143" s="14"/>
      <c r="Z143" s="14"/>
      <c r="AA143" s="14"/>
      <c r="AB143" s="14"/>
      <c r="AC143" s="14"/>
      <c r="AD143" s="14"/>
      <c r="AE143" s="14"/>
      <c r="AF143" s="14"/>
      <c r="AG143" s="14"/>
      <c r="AH143" s="14"/>
      <c r="AI143" s="14"/>
      <c r="AJ143" s="14"/>
    </row>
    <row r="144" spans="1:49" s="20" customFormat="1" x14ac:dyDescent="0.2">
      <c r="C144" s="14"/>
      <c r="D144" s="207"/>
      <c r="E144" s="207"/>
      <c r="V144" s="14"/>
      <c r="W144" s="14"/>
      <c r="X144" s="160"/>
      <c r="Y144" s="14"/>
      <c r="Z144" s="14"/>
      <c r="AA144" s="14"/>
      <c r="AB144" s="14"/>
      <c r="AC144" s="14"/>
      <c r="AD144" s="14"/>
      <c r="AE144" s="14"/>
      <c r="AF144" s="14"/>
      <c r="AG144" s="14"/>
      <c r="AH144" s="14"/>
      <c r="AI144" s="14"/>
      <c r="AJ144" s="14"/>
    </row>
    <row r="145" spans="3:36" s="20" customFormat="1" x14ac:dyDescent="0.2">
      <c r="C145" s="14"/>
      <c r="D145" s="207"/>
      <c r="E145" s="207"/>
      <c r="V145" s="14"/>
      <c r="W145" s="14"/>
      <c r="X145" s="160"/>
      <c r="Y145" s="14"/>
      <c r="Z145" s="14"/>
      <c r="AA145" s="14"/>
      <c r="AB145" s="14"/>
      <c r="AC145" s="14"/>
      <c r="AD145" s="14"/>
      <c r="AE145" s="14"/>
      <c r="AF145" s="14"/>
      <c r="AG145" s="14"/>
      <c r="AH145" s="14"/>
      <c r="AI145" s="14"/>
      <c r="AJ145" s="14"/>
    </row>
    <row r="146" spans="3:36" s="20" customFormat="1" x14ac:dyDescent="0.2">
      <c r="C146" s="14"/>
      <c r="D146" s="207"/>
      <c r="E146" s="207"/>
      <c r="V146" s="14"/>
      <c r="W146" s="14"/>
      <c r="X146" s="160"/>
      <c r="Y146" s="14"/>
      <c r="Z146" s="14"/>
      <c r="AA146" s="14"/>
      <c r="AB146" s="14"/>
      <c r="AC146" s="14"/>
      <c r="AD146" s="14"/>
      <c r="AE146" s="14"/>
      <c r="AF146" s="14"/>
      <c r="AG146" s="14"/>
      <c r="AH146" s="14"/>
      <c r="AI146" s="14"/>
      <c r="AJ146" s="14"/>
    </row>
    <row r="147" spans="3:36" s="20" customFormat="1" x14ac:dyDescent="0.2">
      <c r="C147" s="14"/>
      <c r="D147" s="207"/>
      <c r="E147" s="207"/>
      <c r="V147" s="14"/>
      <c r="W147" s="14"/>
      <c r="X147" s="160"/>
      <c r="Y147" s="14"/>
      <c r="Z147" s="14"/>
      <c r="AA147" s="14"/>
      <c r="AB147" s="14"/>
      <c r="AC147" s="14"/>
      <c r="AD147" s="14"/>
      <c r="AE147" s="14"/>
      <c r="AF147" s="14"/>
      <c r="AG147" s="14"/>
      <c r="AH147" s="14"/>
      <c r="AI147" s="14"/>
      <c r="AJ147" s="14"/>
    </row>
    <row r="148" spans="3:36" s="20" customFormat="1" x14ac:dyDescent="0.2">
      <c r="C148" s="14"/>
      <c r="D148" s="207"/>
      <c r="E148" s="207"/>
      <c r="V148" s="14"/>
      <c r="W148" s="14"/>
      <c r="X148" s="160"/>
      <c r="Y148" s="14"/>
      <c r="Z148" s="14"/>
      <c r="AA148" s="14"/>
      <c r="AB148" s="14"/>
      <c r="AC148" s="14"/>
      <c r="AD148" s="14"/>
      <c r="AE148" s="14"/>
      <c r="AF148" s="14"/>
      <c r="AG148" s="14"/>
      <c r="AH148" s="14"/>
      <c r="AI148" s="14"/>
      <c r="AJ148" s="14"/>
    </row>
    <row r="149" spans="3:36" s="20" customFormat="1" x14ac:dyDescent="0.2">
      <c r="C149" s="14"/>
      <c r="D149" s="207"/>
      <c r="E149" s="207"/>
      <c r="V149" s="14"/>
      <c r="W149" s="14"/>
      <c r="X149" s="160"/>
      <c r="Y149" s="14"/>
      <c r="Z149" s="14"/>
      <c r="AA149" s="14"/>
      <c r="AB149" s="14"/>
      <c r="AC149" s="14"/>
      <c r="AD149" s="14"/>
      <c r="AE149" s="14"/>
      <c r="AF149" s="14"/>
      <c r="AG149" s="14"/>
      <c r="AH149" s="14"/>
      <c r="AI149" s="14"/>
      <c r="AJ149" s="14"/>
    </row>
    <row r="150" spans="3:36" s="20" customFormat="1" x14ac:dyDescent="0.2">
      <c r="C150" s="14"/>
      <c r="D150" s="207"/>
      <c r="E150" s="207"/>
      <c r="V150" s="14"/>
      <c r="W150" s="14"/>
      <c r="X150" s="160"/>
      <c r="Y150" s="14"/>
      <c r="Z150" s="14"/>
      <c r="AA150" s="14"/>
      <c r="AB150" s="14"/>
      <c r="AC150" s="14"/>
      <c r="AD150" s="14"/>
      <c r="AE150" s="14"/>
      <c r="AF150" s="14"/>
      <c r="AG150" s="14"/>
      <c r="AH150" s="14"/>
      <c r="AI150" s="14"/>
      <c r="AJ150" s="14"/>
    </row>
    <row r="151" spans="3:36" s="20" customFormat="1" x14ac:dyDescent="0.2">
      <c r="C151" s="14"/>
      <c r="D151" s="207"/>
      <c r="E151" s="207"/>
      <c r="V151" s="14"/>
      <c r="W151" s="14"/>
      <c r="X151" s="160"/>
      <c r="Y151" s="14"/>
      <c r="Z151" s="14"/>
      <c r="AA151" s="14"/>
      <c r="AB151" s="14"/>
      <c r="AC151" s="14"/>
      <c r="AD151" s="14"/>
      <c r="AE151" s="14"/>
      <c r="AF151" s="14"/>
      <c r="AG151" s="14"/>
      <c r="AH151" s="14"/>
      <c r="AI151" s="14"/>
      <c r="AJ151" s="14"/>
    </row>
    <row r="152" spans="3:36" s="20" customFormat="1" x14ac:dyDescent="0.2">
      <c r="C152" s="14"/>
      <c r="D152" s="207"/>
      <c r="E152" s="207"/>
      <c r="V152" s="14"/>
      <c r="W152" s="14"/>
      <c r="X152" s="160"/>
      <c r="Y152" s="14"/>
      <c r="Z152" s="14"/>
      <c r="AA152" s="14"/>
      <c r="AB152" s="14"/>
      <c r="AC152" s="14"/>
      <c r="AD152" s="14"/>
      <c r="AE152" s="14"/>
      <c r="AF152" s="14"/>
      <c r="AG152" s="14"/>
      <c r="AH152" s="14"/>
      <c r="AI152" s="14"/>
      <c r="AJ152" s="14"/>
    </row>
    <row r="153" spans="3:36" s="20" customFormat="1" x14ac:dyDescent="0.2">
      <c r="C153" s="14"/>
      <c r="D153" s="207"/>
      <c r="E153" s="207"/>
      <c r="V153" s="14"/>
      <c r="W153" s="14"/>
      <c r="X153" s="160"/>
      <c r="Y153" s="14"/>
      <c r="Z153" s="14"/>
      <c r="AA153" s="14"/>
      <c r="AB153" s="14"/>
      <c r="AC153" s="14"/>
      <c r="AD153" s="14"/>
      <c r="AE153" s="14"/>
      <c r="AF153" s="14"/>
      <c r="AG153" s="14"/>
      <c r="AH153" s="14"/>
      <c r="AI153" s="14"/>
      <c r="AJ153" s="14"/>
    </row>
    <row r="154" spans="3:36" s="20" customFormat="1" x14ac:dyDescent="0.2">
      <c r="C154" s="14"/>
      <c r="D154" s="207"/>
      <c r="E154" s="207"/>
      <c r="V154" s="14"/>
      <c r="W154" s="14"/>
      <c r="X154" s="160"/>
      <c r="Y154" s="14"/>
      <c r="Z154" s="14"/>
      <c r="AA154" s="14"/>
      <c r="AB154" s="14"/>
      <c r="AC154" s="14"/>
      <c r="AD154" s="14"/>
      <c r="AE154" s="14"/>
      <c r="AF154" s="14"/>
      <c r="AG154" s="14"/>
      <c r="AH154" s="14"/>
      <c r="AI154" s="14"/>
      <c r="AJ154" s="14"/>
    </row>
    <row r="155" spans="3:36" s="20" customFormat="1" x14ac:dyDescent="0.2">
      <c r="C155" s="14"/>
      <c r="D155" s="207"/>
      <c r="E155" s="207"/>
      <c r="V155" s="14"/>
      <c r="W155" s="14"/>
      <c r="X155" s="160"/>
      <c r="Y155" s="14"/>
      <c r="Z155" s="14"/>
      <c r="AA155" s="14"/>
      <c r="AB155" s="14"/>
      <c r="AC155" s="14"/>
      <c r="AD155" s="14"/>
      <c r="AE155" s="14"/>
      <c r="AF155" s="14"/>
      <c r="AG155" s="14"/>
      <c r="AH155" s="14"/>
      <c r="AI155" s="14"/>
      <c r="AJ155" s="14"/>
    </row>
    <row r="156" spans="3:36" s="20" customFormat="1" x14ac:dyDescent="0.2">
      <c r="C156" s="14"/>
      <c r="D156" s="207"/>
      <c r="E156" s="207"/>
      <c r="V156" s="14"/>
      <c r="W156" s="14"/>
      <c r="X156" s="160"/>
      <c r="Y156" s="14"/>
      <c r="Z156" s="14"/>
      <c r="AA156" s="14"/>
      <c r="AB156" s="14"/>
      <c r="AC156" s="14"/>
      <c r="AD156" s="14"/>
      <c r="AE156" s="14"/>
      <c r="AF156" s="14"/>
      <c r="AG156" s="14"/>
      <c r="AH156" s="14"/>
      <c r="AI156" s="14"/>
      <c r="AJ156" s="14"/>
    </row>
    <row r="157" spans="3:36" s="20" customFormat="1" x14ac:dyDescent="0.2">
      <c r="C157" s="14"/>
      <c r="D157" s="207"/>
      <c r="E157" s="207"/>
      <c r="V157" s="14"/>
      <c r="W157" s="14"/>
      <c r="X157" s="160"/>
      <c r="Y157" s="14"/>
      <c r="Z157" s="14"/>
      <c r="AA157" s="14"/>
      <c r="AB157" s="14"/>
      <c r="AC157" s="14"/>
      <c r="AD157" s="14"/>
      <c r="AE157" s="14"/>
      <c r="AF157" s="14"/>
      <c r="AG157" s="14"/>
      <c r="AH157" s="14"/>
      <c r="AI157" s="14"/>
      <c r="AJ157" s="14"/>
    </row>
    <row r="158" spans="3:36" s="20" customFormat="1" x14ac:dyDescent="0.2">
      <c r="C158" s="14"/>
      <c r="D158" s="207"/>
      <c r="E158" s="207"/>
      <c r="V158" s="14"/>
      <c r="W158" s="14"/>
      <c r="X158" s="160"/>
      <c r="Y158" s="14"/>
      <c r="Z158" s="14"/>
      <c r="AA158" s="14"/>
      <c r="AB158" s="14"/>
      <c r="AC158" s="14"/>
      <c r="AD158" s="14"/>
      <c r="AE158" s="14"/>
      <c r="AF158" s="14"/>
      <c r="AG158" s="14"/>
      <c r="AH158" s="14"/>
      <c r="AI158" s="14"/>
      <c r="AJ158" s="14"/>
    </row>
    <row r="159" spans="3:36" s="20" customFormat="1" x14ac:dyDescent="0.2">
      <c r="C159" s="14"/>
      <c r="D159" s="207"/>
      <c r="E159" s="207"/>
      <c r="V159" s="14"/>
      <c r="W159" s="14"/>
      <c r="X159" s="160"/>
      <c r="Y159" s="14"/>
      <c r="Z159" s="14"/>
      <c r="AA159" s="14"/>
      <c r="AB159" s="14"/>
      <c r="AC159" s="14"/>
      <c r="AD159" s="14"/>
      <c r="AE159" s="14"/>
      <c r="AF159" s="14"/>
      <c r="AG159" s="14"/>
      <c r="AH159" s="14"/>
      <c r="AI159" s="14"/>
      <c r="AJ159" s="14"/>
    </row>
    <row r="160" spans="3:36" s="20" customFormat="1" x14ac:dyDescent="0.2">
      <c r="C160" s="14"/>
      <c r="D160" s="207"/>
      <c r="E160" s="207"/>
      <c r="V160" s="14"/>
      <c r="W160" s="14"/>
      <c r="X160" s="160"/>
      <c r="Y160" s="14"/>
      <c r="Z160" s="14"/>
      <c r="AA160" s="14"/>
      <c r="AB160" s="14"/>
      <c r="AC160" s="14"/>
      <c r="AD160" s="14"/>
      <c r="AE160" s="14"/>
      <c r="AF160" s="14"/>
      <c r="AG160" s="14"/>
      <c r="AH160" s="14"/>
      <c r="AI160" s="14"/>
      <c r="AJ160" s="14"/>
    </row>
    <row r="161" spans="3:36" s="20" customFormat="1" x14ac:dyDescent="0.2">
      <c r="C161" s="14"/>
      <c r="D161" s="207"/>
      <c r="E161" s="207"/>
      <c r="V161" s="14"/>
      <c r="W161" s="14"/>
      <c r="X161" s="160"/>
      <c r="Y161" s="14"/>
      <c r="Z161" s="14"/>
      <c r="AA161" s="14"/>
      <c r="AB161" s="14"/>
      <c r="AC161" s="14"/>
      <c r="AD161" s="14"/>
      <c r="AE161" s="14"/>
      <c r="AF161" s="14"/>
      <c r="AG161" s="14"/>
      <c r="AH161" s="14"/>
      <c r="AI161" s="14"/>
      <c r="AJ161" s="14"/>
    </row>
    <row r="162" spans="3:36" s="20" customFormat="1" x14ac:dyDescent="0.2">
      <c r="C162" s="14"/>
      <c r="D162" s="207"/>
      <c r="E162" s="207"/>
      <c r="V162" s="14"/>
      <c r="W162" s="14"/>
      <c r="X162" s="160"/>
      <c r="Y162" s="14"/>
      <c r="Z162" s="14"/>
      <c r="AA162" s="14"/>
      <c r="AB162" s="14"/>
      <c r="AC162" s="14"/>
      <c r="AD162" s="14"/>
      <c r="AE162" s="14"/>
      <c r="AF162" s="14"/>
      <c r="AG162" s="14"/>
      <c r="AH162" s="14"/>
      <c r="AI162" s="14"/>
      <c r="AJ162" s="14"/>
    </row>
    <row r="163" spans="3:36" s="20" customFormat="1" ht="13.5" thickBot="1" x14ac:dyDescent="0.25">
      <c r="C163" s="51"/>
      <c r="D163" s="208"/>
      <c r="E163" s="208"/>
      <c r="V163" s="49"/>
      <c r="W163" s="49"/>
      <c r="X163" s="161"/>
      <c r="Y163" s="14"/>
      <c r="Z163" s="14"/>
      <c r="AA163" s="14"/>
      <c r="AB163" s="14"/>
      <c r="AC163" s="14"/>
      <c r="AD163" s="14"/>
      <c r="AE163" s="14"/>
      <c r="AF163" s="14"/>
      <c r="AG163" s="14"/>
      <c r="AH163" s="14"/>
      <c r="AI163" s="14"/>
      <c r="AJ163" s="14"/>
    </row>
    <row r="164" spans="3:36" s="20" customFormat="1" ht="13.5" thickTop="1" x14ac:dyDescent="0.2">
      <c r="C164" s="14"/>
      <c r="D164" s="207"/>
      <c r="E164" s="207"/>
      <c r="V164" s="14"/>
      <c r="W164" s="14"/>
      <c r="X164" s="160"/>
      <c r="Y164" s="14"/>
      <c r="Z164" s="14"/>
      <c r="AA164" s="14"/>
      <c r="AB164" s="14"/>
      <c r="AC164" s="14"/>
      <c r="AD164" s="14"/>
      <c r="AE164" s="14"/>
      <c r="AF164" s="14"/>
      <c r="AG164" s="14"/>
      <c r="AH164" s="14"/>
      <c r="AI164" s="14"/>
      <c r="AJ164" s="14"/>
    </row>
    <row r="165" spans="3:36" s="20" customFormat="1" x14ac:dyDescent="0.2">
      <c r="C165" s="14"/>
      <c r="D165" s="207"/>
      <c r="E165" s="207"/>
      <c r="V165" s="14"/>
      <c r="W165" s="14"/>
      <c r="X165" s="160"/>
      <c r="Y165" s="14"/>
      <c r="Z165" s="14"/>
      <c r="AA165" s="14"/>
      <c r="AB165" s="14"/>
      <c r="AC165" s="14"/>
      <c r="AD165" s="14"/>
      <c r="AE165" s="14"/>
      <c r="AF165" s="14"/>
      <c r="AG165" s="14"/>
      <c r="AH165" s="14"/>
      <c r="AI165" s="14"/>
      <c r="AJ165" s="14"/>
    </row>
    <row r="166" spans="3:36" s="20" customFormat="1" x14ac:dyDescent="0.2">
      <c r="D166" s="21"/>
      <c r="E166" s="21"/>
      <c r="X166" s="253"/>
    </row>
    <row r="167" spans="3:36" s="20" customFormat="1" x14ac:dyDescent="0.2">
      <c r="D167" s="21"/>
      <c r="E167" s="21"/>
      <c r="X167" s="253"/>
    </row>
    <row r="168" spans="3:36" s="20" customFormat="1" x14ac:dyDescent="0.2">
      <c r="D168" s="21"/>
      <c r="E168" s="21"/>
      <c r="X168" s="253"/>
    </row>
    <row r="169" spans="3:36" s="27" customFormat="1" ht="13.5" thickBot="1" x14ac:dyDescent="0.25">
      <c r="D169" s="209"/>
      <c r="E169" s="209"/>
      <c r="V169" s="48"/>
      <c r="W169" s="48"/>
      <c r="X169" s="254"/>
    </row>
    <row r="170" spans="3:36" s="27" customFormat="1" ht="13.5" thickTop="1" x14ac:dyDescent="0.2">
      <c r="D170" s="209"/>
      <c r="E170" s="209"/>
      <c r="X170" s="254"/>
    </row>
    <row r="171" spans="3:36" s="20" customFormat="1" x14ac:dyDescent="0.2">
      <c r="D171" s="21"/>
      <c r="E171" s="21"/>
      <c r="X171" s="253"/>
    </row>
    <row r="172" spans="3:36" s="20" customFormat="1" x14ac:dyDescent="0.2">
      <c r="D172" s="21"/>
      <c r="E172" s="21"/>
      <c r="X172" s="253"/>
    </row>
    <row r="173" spans="3:36" s="20" customFormat="1" x14ac:dyDescent="0.2">
      <c r="D173" s="21"/>
      <c r="E173" s="21"/>
      <c r="X173" s="253"/>
    </row>
    <row r="174" spans="3:36" s="20" customFormat="1" x14ac:dyDescent="0.2">
      <c r="D174" s="21"/>
      <c r="E174" s="21"/>
      <c r="X174" s="253"/>
    </row>
    <row r="175" spans="3:36" s="20" customFormat="1" ht="31.15" customHeight="1" x14ac:dyDescent="0.2">
      <c r="D175" s="21"/>
      <c r="E175" s="21"/>
      <c r="X175" s="253"/>
    </row>
    <row r="176" spans="3:36" s="20" customFormat="1" x14ac:dyDescent="0.2">
      <c r="D176" s="21"/>
      <c r="E176" s="21"/>
      <c r="X176" s="253"/>
    </row>
    <row r="177" spans="4:24" s="20" customFormat="1" x14ac:dyDescent="0.2">
      <c r="D177" s="21"/>
      <c r="E177" s="21"/>
      <c r="X177" s="253"/>
    </row>
    <row r="178" spans="4:24" s="20" customFormat="1" x14ac:dyDescent="0.2">
      <c r="D178" s="21"/>
      <c r="E178" s="21"/>
      <c r="X178" s="253"/>
    </row>
    <row r="179" spans="4:24" s="20" customFormat="1" x14ac:dyDescent="0.2">
      <c r="D179" s="21"/>
      <c r="E179" s="21"/>
      <c r="X179" s="253"/>
    </row>
    <row r="180" spans="4:24" s="20" customFormat="1" x14ac:dyDescent="0.2">
      <c r="D180" s="21"/>
      <c r="E180" s="21"/>
      <c r="X180" s="253"/>
    </row>
    <row r="181" spans="4:24" s="20" customFormat="1" x14ac:dyDescent="0.2">
      <c r="D181" s="21"/>
      <c r="E181" s="21"/>
      <c r="X181" s="253"/>
    </row>
    <row r="182" spans="4:24" s="20" customFormat="1" ht="12" customHeight="1" x14ac:dyDescent="0.2">
      <c r="D182" s="21"/>
      <c r="E182" s="21"/>
      <c r="X182" s="253"/>
    </row>
    <row r="183" spans="4:24" s="20" customFormat="1" x14ac:dyDescent="0.2">
      <c r="D183" s="21"/>
      <c r="E183" s="21"/>
      <c r="X183" s="253"/>
    </row>
    <row r="184" spans="4:24" s="20" customFormat="1" x14ac:dyDescent="0.2">
      <c r="D184" s="21"/>
      <c r="E184" s="21"/>
      <c r="X184" s="253"/>
    </row>
    <row r="185" spans="4:24" s="20" customFormat="1" x14ac:dyDescent="0.2">
      <c r="D185" s="21"/>
      <c r="E185" s="21"/>
      <c r="X185" s="253"/>
    </row>
    <row r="186" spans="4:24" s="20" customFormat="1" x14ac:dyDescent="0.2">
      <c r="D186" s="21"/>
      <c r="E186" s="21"/>
      <c r="X186" s="253"/>
    </row>
    <row r="187" spans="4:24" s="20" customFormat="1" x14ac:dyDescent="0.2">
      <c r="D187" s="21"/>
      <c r="E187" s="21"/>
      <c r="X187" s="253"/>
    </row>
    <row r="188" spans="4:24" s="20" customFormat="1" x14ac:dyDescent="0.2">
      <c r="D188" s="21"/>
      <c r="E188" s="21"/>
      <c r="X188" s="253"/>
    </row>
    <row r="189" spans="4:24" s="20" customFormat="1" ht="30.6" customHeight="1" x14ac:dyDescent="0.2">
      <c r="D189" s="21"/>
      <c r="E189" s="21"/>
      <c r="X189" s="253"/>
    </row>
    <row r="190" spans="4:24" s="20" customFormat="1" x14ac:dyDescent="0.2">
      <c r="D190" s="21"/>
      <c r="E190" s="21"/>
      <c r="X190" s="253"/>
    </row>
    <row r="191" spans="4:24" s="20" customFormat="1" x14ac:dyDescent="0.2">
      <c r="D191" s="21"/>
      <c r="E191" s="21"/>
      <c r="X191" s="253"/>
    </row>
    <row r="192" spans="4:24" s="20" customFormat="1" x14ac:dyDescent="0.2">
      <c r="D192" s="21"/>
      <c r="E192" s="21"/>
      <c r="X192" s="253"/>
    </row>
    <row r="193" spans="1:24" s="20" customFormat="1" x14ac:dyDescent="0.2">
      <c r="D193" s="21"/>
      <c r="E193" s="21"/>
      <c r="X193" s="253"/>
    </row>
    <row r="194" spans="1:24" s="20" customFormat="1" x14ac:dyDescent="0.2">
      <c r="D194" s="21"/>
      <c r="E194" s="21"/>
      <c r="X194" s="253"/>
    </row>
    <row r="195" spans="1:24" s="20" customFormat="1" x14ac:dyDescent="0.2">
      <c r="D195" s="21"/>
      <c r="E195" s="21"/>
      <c r="X195" s="253"/>
    </row>
    <row r="196" spans="1:24" s="20" customFormat="1" x14ac:dyDescent="0.2">
      <c r="D196" s="21"/>
      <c r="E196" s="21"/>
      <c r="X196" s="253"/>
    </row>
    <row r="197" spans="1:24" s="20" customFormat="1" x14ac:dyDescent="0.2">
      <c r="D197" s="21"/>
      <c r="E197" s="21"/>
      <c r="X197" s="253"/>
    </row>
    <row r="198" spans="1:24" s="20" customFormat="1" x14ac:dyDescent="0.2">
      <c r="D198" s="21"/>
      <c r="E198" s="21"/>
      <c r="X198" s="253"/>
    </row>
    <row r="199" spans="1:24" s="20" customFormat="1" x14ac:dyDescent="0.2">
      <c r="D199" s="21"/>
      <c r="E199" s="21"/>
      <c r="X199" s="253"/>
    </row>
    <row r="200" spans="1:24" s="20" customFormat="1" ht="27.6" customHeight="1" x14ac:dyDescent="0.2">
      <c r="D200" s="21"/>
      <c r="E200" s="21"/>
      <c r="X200" s="253"/>
    </row>
    <row r="201" spans="1:24" s="20" customFormat="1" x14ac:dyDescent="0.2">
      <c r="D201" s="21"/>
      <c r="E201" s="21"/>
      <c r="X201" s="253"/>
    </row>
    <row r="202" spans="1:24" s="20" customFormat="1" x14ac:dyDescent="0.2">
      <c r="C202" s="23"/>
      <c r="D202" s="29"/>
      <c r="E202" s="29"/>
      <c r="V202" s="23"/>
      <c r="W202" s="23"/>
      <c r="X202" s="255"/>
    </row>
    <row r="203" spans="1:24" s="20" customFormat="1" x14ac:dyDescent="0.2">
      <c r="C203" s="23"/>
      <c r="D203" s="29"/>
      <c r="E203" s="29"/>
      <c r="V203" s="23"/>
      <c r="W203" s="23"/>
      <c r="X203" s="255"/>
    </row>
    <row r="204" spans="1:24" s="20" customFormat="1" x14ac:dyDescent="0.2">
      <c r="C204" s="23"/>
      <c r="D204" s="29"/>
      <c r="E204" s="29"/>
      <c r="V204" s="23"/>
      <c r="W204" s="23"/>
      <c r="X204" s="255"/>
    </row>
    <row r="205" spans="1:24" s="20" customFormat="1" x14ac:dyDescent="0.2">
      <c r="A205" s="22"/>
      <c r="C205" s="23"/>
      <c r="D205" s="29"/>
      <c r="E205" s="29"/>
      <c r="O205" s="23"/>
      <c r="P205" s="23"/>
      <c r="Q205" s="23"/>
      <c r="R205" s="23"/>
      <c r="S205" s="23"/>
      <c r="T205" s="23"/>
      <c r="U205" s="23"/>
      <c r="V205" s="23"/>
      <c r="W205" s="23"/>
      <c r="X205" s="255"/>
    </row>
    <row r="206" spans="1:24" s="20" customFormat="1" x14ac:dyDescent="0.2">
      <c r="C206" s="23"/>
      <c r="D206" s="29"/>
      <c r="E206" s="29"/>
      <c r="R206" s="23"/>
      <c r="S206" s="23"/>
      <c r="T206" s="23"/>
      <c r="U206" s="23"/>
      <c r="V206" s="23"/>
      <c r="W206" s="23"/>
      <c r="X206" s="255"/>
    </row>
    <row r="207" spans="1:24" s="20" customFormat="1" x14ac:dyDescent="0.2">
      <c r="C207" s="23"/>
      <c r="D207" s="29"/>
      <c r="E207" s="29"/>
      <c r="R207" s="23"/>
      <c r="S207" s="23"/>
      <c r="T207" s="23"/>
      <c r="U207" s="23"/>
      <c r="V207" s="23"/>
      <c r="W207" s="23"/>
      <c r="X207" s="255"/>
    </row>
    <row r="208" spans="1:24" s="20" customFormat="1" x14ac:dyDescent="0.2">
      <c r="C208" s="23"/>
      <c r="D208" s="29"/>
      <c r="E208" s="29"/>
      <c r="O208" s="23"/>
      <c r="R208" s="23"/>
      <c r="S208" s="23"/>
      <c r="T208" s="23"/>
      <c r="U208" s="23"/>
      <c r="V208" s="23"/>
      <c r="W208" s="23"/>
      <c r="X208" s="255"/>
    </row>
    <row r="209" spans="2:24" s="20" customFormat="1" x14ac:dyDescent="0.2">
      <c r="C209" s="23"/>
      <c r="D209" s="29"/>
      <c r="E209" s="29"/>
      <c r="R209" s="23"/>
      <c r="S209" s="23"/>
      <c r="T209" s="23"/>
      <c r="U209" s="23"/>
      <c r="V209" s="23"/>
      <c r="W209" s="23"/>
      <c r="X209" s="255"/>
    </row>
    <row r="210" spans="2:24" s="20" customFormat="1" x14ac:dyDescent="0.2">
      <c r="B210" s="21"/>
      <c r="C210" s="32"/>
      <c r="D210" s="32"/>
      <c r="E210" s="32"/>
      <c r="F210" s="21"/>
      <c r="G210" s="21"/>
      <c r="H210" s="21"/>
      <c r="I210" s="21"/>
      <c r="J210" s="21"/>
      <c r="K210" s="21"/>
      <c r="L210" s="21"/>
      <c r="M210" s="21"/>
      <c r="N210" s="21"/>
      <c r="O210" s="32"/>
      <c r="P210" s="32"/>
      <c r="Q210" s="32"/>
      <c r="R210" s="32"/>
      <c r="S210" s="32"/>
      <c r="T210" s="32"/>
      <c r="U210" s="32"/>
      <c r="V210" s="32"/>
      <c r="W210" s="32"/>
      <c r="X210" s="256"/>
    </row>
    <row r="211" spans="2:24" s="20" customFormat="1" x14ac:dyDescent="0.2">
      <c r="D211" s="21"/>
      <c r="E211" s="21"/>
      <c r="X211" s="253"/>
    </row>
    <row r="212" spans="2:24" s="20" customFormat="1" x14ac:dyDescent="0.2">
      <c r="D212" s="21"/>
      <c r="E212" s="21"/>
      <c r="X212" s="253"/>
    </row>
    <row r="213" spans="2:24" s="20" customFormat="1" x14ac:dyDescent="0.2">
      <c r="D213" s="21"/>
      <c r="E213" s="21"/>
      <c r="X213" s="253"/>
    </row>
    <row r="214" spans="2:24" s="20" customFormat="1" x14ac:dyDescent="0.2">
      <c r="D214" s="21"/>
      <c r="E214" s="21"/>
      <c r="X214" s="253"/>
    </row>
    <row r="215" spans="2:24" s="20" customFormat="1" x14ac:dyDescent="0.2">
      <c r="D215" s="21"/>
      <c r="E215" s="21"/>
      <c r="X215" s="253"/>
    </row>
    <row r="216" spans="2:24" s="20" customFormat="1" x14ac:dyDescent="0.2">
      <c r="D216" s="21"/>
      <c r="E216" s="21"/>
      <c r="X216" s="253"/>
    </row>
    <row r="217" spans="2:24" s="20" customFormat="1" x14ac:dyDescent="0.2">
      <c r="D217" s="21"/>
      <c r="E217" s="21"/>
      <c r="X217" s="253"/>
    </row>
    <row r="218" spans="2:24" s="20" customFormat="1" x14ac:dyDescent="0.2">
      <c r="D218" s="21"/>
      <c r="E218" s="21"/>
      <c r="X218" s="253"/>
    </row>
    <row r="219" spans="2:24" s="20" customFormat="1" x14ac:dyDescent="0.2">
      <c r="D219" s="21"/>
      <c r="E219" s="21"/>
      <c r="X219" s="253"/>
    </row>
    <row r="220" spans="2:24" s="20" customFormat="1" x14ac:dyDescent="0.2">
      <c r="D220" s="21"/>
      <c r="E220" s="21"/>
      <c r="X220" s="253"/>
    </row>
    <row r="221" spans="2:24" s="20" customFormat="1" x14ac:dyDescent="0.2">
      <c r="D221" s="21"/>
      <c r="E221" s="21"/>
      <c r="X221" s="253"/>
    </row>
    <row r="222" spans="2:24" s="20" customFormat="1" x14ac:dyDescent="0.2">
      <c r="D222" s="21"/>
      <c r="E222" s="21"/>
      <c r="X222" s="253"/>
    </row>
    <row r="223" spans="2:24" s="20" customFormat="1" x14ac:dyDescent="0.2">
      <c r="D223" s="21"/>
      <c r="E223" s="21"/>
      <c r="X223" s="253"/>
    </row>
    <row r="224" spans="2:24" s="20" customFormat="1" x14ac:dyDescent="0.2">
      <c r="D224" s="21"/>
      <c r="E224" s="21"/>
      <c r="X224" s="253"/>
    </row>
    <row r="225" spans="4:24" s="20" customFormat="1" x14ac:dyDescent="0.2">
      <c r="D225" s="21"/>
      <c r="E225" s="21"/>
      <c r="X225" s="253"/>
    </row>
    <row r="226" spans="4:24" s="20" customFormat="1" x14ac:dyDescent="0.2">
      <c r="D226" s="21"/>
      <c r="E226" s="21"/>
      <c r="X226" s="253"/>
    </row>
    <row r="227" spans="4:24" s="20" customFormat="1" x14ac:dyDescent="0.2">
      <c r="D227" s="21"/>
      <c r="E227" s="21"/>
      <c r="X227" s="253"/>
    </row>
    <row r="228" spans="4:24" s="20" customFormat="1" x14ac:dyDescent="0.2">
      <c r="D228" s="21"/>
      <c r="E228" s="21"/>
      <c r="X228" s="253"/>
    </row>
    <row r="229" spans="4:24" s="20" customFormat="1" x14ac:dyDescent="0.2">
      <c r="D229" s="21"/>
      <c r="E229" s="21"/>
      <c r="X229" s="253"/>
    </row>
    <row r="230" spans="4:24" s="20" customFormat="1" x14ac:dyDescent="0.2">
      <c r="D230" s="21"/>
      <c r="E230" s="21"/>
      <c r="X230" s="253"/>
    </row>
    <row r="231" spans="4:24" s="20" customFormat="1" x14ac:dyDescent="0.2">
      <c r="D231" s="21"/>
      <c r="E231" s="21"/>
      <c r="X231" s="253"/>
    </row>
    <row r="232" spans="4:24" s="20" customFormat="1" x14ac:dyDescent="0.2">
      <c r="D232" s="21"/>
      <c r="E232" s="21"/>
      <c r="X232" s="253"/>
    </row>
    <row r="233" spans="4:24" s="20" customFormat="1" x14ac:dyDescent="0.2">
      <c r="D233" s="21"/>
      <c r="E233" s="21"/>
      <c r="X233" s="253"/>
    </row>
    <row r="234" spans="4:24" s="20" customFormat="1" x14ac:dyDescent="0.2">
      <c r="D234" s="21"/>
      <c r="E234" s="21"/>
      <c r="X234" s="253"/>
    </row>
    <row r="235" spans="4:24" s="20" customFormat="1" x14ac:dyDescent="0.2">
      <c r="D235" s="21"/>
      <c r="E235" s="21"/>
      <c r="X235" s="253"/>
    </row>
    <row r="236" spans="4:24" s="20" customFormat="1" x14ac:dyDescent="0.2">
      <c r="D236" s="21"/>
      <c r="E236" s="21"/>
      <c r="X236" s="253"/>
    </row>
    <row r="237" spans="4:24" s="20" customFormat="1" x14ac:dyDescent="0.2">
      <c r="D237" s="21"/>
      <c r="E237" s="21"/>
      <c r="X237" s="253"/>
    </row>
    <row r="238" spans="4:24" s="20" customFormat="1" x14ac:dyDescent="0.2">
      <c r="D238" s="21"/>
      <c r="E238" s="21"/>
      <c r="X238" s="253"/>
    </row>
    <row r="239" spans="4:24" s="20" customFormat="1" x14ac:dyDescent="0.2">
      <c r="D239" s="21"/>
      <c r="E239" s="21"/>
      <c r="X239" s="253"/>
    </row>
    <row r="240" spans="4:24" s="20" customFormat="1" x14ac:dyDescent="0.2">
      <c r="D240" s="21"/>
      <c r="E240" s="21"/>
      <c r="X240" s="253"/>
    </row>
    <row r="241" spans="4:24" s="20" customFormat="1" x14ac:dyDescent="0.2">
      <c r="D241" s="21"/>
      <c r="E241" s="21"/>
      <c r="X241" s="253"/>
    </row>
    <row r="242" spans="4:24" s="20" customFormat="1" x14ac:dyDescent="0.2">
      <c r="D242" s="21"/>
      <c r="E242" s="21"/>
      <c r="X242" s="253"/>
    </row>
    <row r="243" spans="4:24" s="20" customFormat="1" x14ac:dyDescent="0.2">
      <c r="D243" s="21"/>
      <c r="E243" s="21"/>
      <c r="X243" s="253"/>
    </row>
    <row r="244" spans="4:24" s="20" customFormat="1" x14ac:dyDescent="0.2">
      <c r="D244" s="21"/>
      <c r="E244" s="21"/>
      <c r="X244" s="253"/>
    </row>
    <row r="245" spans="4:24" s="20" customFormat="1" x14ac:dyDescent="0.2">
      <c r="D245" s="21"/>
      <c r="E245" s="21"/>
      <c r="X245" s="253"/>
    </row>
    <row r="246" spans="4:24" s="20" customFormat="1" x14ac:dyDescent="0.2">
      <c r="D246" s="21"/>
      <c r="E246" s="21"/>
      <c r="X246" s="253"/>
    </row>
    <row r="247" spans="4:24" s="20" customFormat="1" x14ac:dyDescent="0.2">
      <c r="D247" s="21"/>
      <c r="E247" s="21"/>
      <c r="X247" s="253"/>
    </row>
    <row r="248" spans="4:24" s="20" customFormat="1" x14ac:dyDescent="0.2">
      <c r="D248" s="21"/>
      <c r="E248" s="21"/>
      <c r="X248" s="253"/>
    </row>
    <row r="249" spans="4:24" s="20" customFormat="1" x14ac:dyDescent="0.2">
      <c r="D249" s="21"/>
      <c r="E249" s="21"/>
      <c r="X249" s="253"/>
    </row>
    <row r="250" spans="4:24" s="20" customFormat="1" x14ac:dyDescent="0.2">
      <c r="D250" s="21"/>
      <c r="E250" s="21"/>
      <c r="X250" s="253"/>
    </row>
    <row r="251" spans="4:24" s="20" customFormat="1" x14ac:dyDescent="0.2">
      <c r="D251" s="21"/>
      <c r="E251" s="21"/>
      <c r="X251" s="253"/>
    </row>
    <row r="252" spans="4:24" s="20" customFormat="1" x14ac:dyDescent="0.2">
      <c r="D252" s="21"/>
      <c r="E252" s="21"/>
      <c r="X252" s="253"/>
    </row>
    <row r="253" spans="4:24" s="20" customFormat="1" x14ac:dyDescent="0.2">
      <c r="D253" s="21"/>
      <c r="E253" s="21"/>
      <c r="X253" s="253"/>
    </row>
    <row r="254" spans="4:24" s="20" customFormat="1" x14ac:dyDescent="0.2">
      <c r="D254" s="21"/>
      <c r="E254" s="21"/>
      <c r="X254" s="253"/>
    </row>
    <row r="255" spans="4:24" s="20" customFormat="1" x14ac:dyDescent="0.2">
      <c r="D255" s="21"/>
      <c r="E255" s="21"/>
      <c r="X255" s="253"/>
    </row>
    <row r="256" spans="4:24" s="20" customFormat="1" x14ac:dyDescent="0.2">
      <c r="D256" s="21"/>
      <c r="E256" s="21"/>
      <c r="X256" s="253"/>
    </row>
    <row r="257" spans="4:24" s="20" customFormat="1" x14ac:dyDescent="0.2">
      <c r="D257" s="21"/>
      <c r="E257" s="21"/>
      <c r="X257" s="253"/>
    </row>
    <row r="258" spans="4:24" s="20" customFormat="1" x14ac:dyDescent="0.2">
      <c r="D258" s="21"/>
      <c r="E258" s="21"/>
      <c r="X258" s="253"/>
    </row>
    <row r="259" spans="4:24" s="20" customFormat="1" x14ac:dyDescent="0.2">
      <c r="D259" s="21"/>
      <c r="E259" s="21"/>
      <c r="X259" s="253"/>
    </row>
    <row r="260" spans="4:24" s="20" customFormat="1" x14ac:dyDescent="0.2">
      <c r="D260" s="21"/>
      <c r="E260" s="21"/>
      <c r="X260" s="253"/>
    </row>
    <row r="261" spans="4:24" s="20" customFormat="1" x14ac:dyDescent="0.2">
      <c r="D261" s="21"/>
      <c r="E261" s="21"/>
      <c r="X261" s="253"/>
    </row>
    <row r="262" spans="4:24" s="20" customFormat="1" x14ac:dyDescent="0.2">
      <c r="D262" s="21"/>
      <c r="E262" s="21"/>
      <c r="X262" s="253"/>
    </row>
    <row r="263" spans="4:24" s="20" customFormat="1" x14ac:dyDescent="0.2">
      <c r="D263" s="21"/>
      <c r="E263" s="21"/>
      <c r="X263" s="253"/>
    </row>
    <row r="264" spans="4:24" s="20" customFormat="1" x14ac:dyDescent="0.2">
      <c r="D264" s="21"/>
      <c r="E264" s="21"/>
      <c r="X264" s="253"/>
    </row>
    <row r="265" spans="4:24" s="20" customFormat="1" x14ac:dyDescent="0.2">
      <c r="D265" s="21"/>
      <c r="E265" s="21"/>
      <c r="X265" s="253"/>
    </row>
    <row r="266" spans="4:24" s="20" customFormat="1" x14ac:dyDescent="0.2">
      <c r="D266" s="21"/>
      <c r="E266" s="21"/>
      <c r="X266" s="253"/>
    </row>
    <row r="267" spans="4:24" s="20" customFormat="1" x14ac:dyDescent="0.2">
      <c r="D267" s="21"/>
      <c r="E267" s="21"/>
      <c r="X267" s="253"/>
    </row>
    <row r="268" spans="4:24" s="20" customFormat="1" x14ac:dyDescent="0.2">
      <c r="D268" s="21"/>
      <c r="E268" s="21"/>
      <c r="X268" s="253"/>
    </row>
    <row r="269" spans="4:24" s="20" customFormat="1" x14ac:dyDescent="0.2">
      <c r="D269" s="21"/>
      <c r="E269" s="21"/>
      <c r="X269" s="253"/>
    </row>
    <row r="270" spans="4:24" s="20" customFormat="1" x14ac:dyDescent="0.2">
      <c r="D270" s="21"/>
      <c r="E270" s="21"/>
      <c r="X270" s="253"/>
    </row>
    <row r="271" spans="4:24" s="20" customFormat="1" x14ac:dyDescent="0.2">
      <c r="D271" s="21"/>
      <c r="E271" s="21"/>
      <c r="X271" s="253"/>
    </row>
    <row r="272" spans="4:24" s="20" customFormat="1" x14ac:dyDescent="0.2">
      <c r="D272" s="21"/>
      <c r="E272" s="21"/>
      <c r="X272" s="253"/>
    </row>
    <row r="273" spans="4:24" s="20" customFormat="1" x14ac:dyDescent="0.2">
      <c r="D273" s="21"/>
      <c r="E273" s="21"/>
      <c r="X273" s="253"/>
    </row>
    <row r="274" spans="4:24" s="20" customFormat="1" x14ac:dyDescent="0.2">
      <c r="D274" s="21"/>
      <c r="E274" s="21"/>
      <c r="X274" s="253"/>
    </row>
    <row r="275" spans="4:24" s="20" customFormat="1" x14ac:dyDescent="0.2">
      <c r="D275" s="21"/>
      <c r="E275" s="21"/>
      <c r="X275" s="253"/>
    </row>
    <row r="276" spans="4:24" s="20" customFormat="1" x14ac:dyDescent="0.2">
      <c r="D276" s="21"/>
      <c r="E276" s="21"/>
      <c r="X276" s="253"/>
    </row>
    <row r="277" spans="4:24" s="20" customFormat="1" x14ac:dyDescent="0.2">
      <c r="D277" s="21"/>
      <c r="E277" s="21"/>
      <c r="X277" s="253"/>
    </row>
    <row r="278" spans="4:24" s="20" customFormat="1" x14ac:dyDescent="0.2">
      <c r="D278" s="21"/>
      <c r="E278" s="21"/>
      <c r="X278" s="253"/>
    </row>
    <row r="279" spans="4:24" s="20" customFormat="1" x14ac:dyDescent="0.2">
      <c r="D279" s="21"/>
      <c r="E279" s="21"/>
      <c r="X279" s="253"/>
    </row>
    <row r="280" spans="4:24" s="20" customFormat="1" x14ac:dyDescent="0.2">
      <c r="D280" s="21"/>
      <c r="E280" s="21"/>
      <c r="X280" s="253"/>
    </row>
    <row r="281" spans="4:24" s="20" customFormat="1" x14ac:dyDescent="0.2">
      <c r="D281" s="21"/>
      <c r="E281" s="21"/>
      <c r="X281" s="253"/>
    </row>
    <row r="282" spans="4:24" s="20" customFormat="1" x14ac:dyDescent="0.2">
      <c r="D282" s="21"/>
      <c r="E282" s="21"/>
      <c r="X282" s="253"/>
    </row>
    <row r="283" spans="4:24" s="20" customFormat="1" x14ac:dyDescent="0.2">
      <c r="D283" s="21"/>
      <c r="E283" s="21"/>
      <c r="X283" s="253"/>
    </row>
    <row r="284" spans="4:24" s="20" customFormat="1" x14ac:dyDescent="0.2">
      <c r="D284" s="21"/>
      <c r="E284" s="21"/>
      <c r="X284" s="253"/>
    </row>
    <row r="285" spans="4:24" s="20" customFormat="1" x14ac:dyDescent="0.2">
      <c r="D285" s="21"/>
      <c r="E285" s="21"/>
      <c r="X285" s="253"/>
    </row>
    <row r="286" spans="4:24" s="20" customFormat="1" x14ac:dyDescent="0.2">
      <c r="D286" s="21"/>
      <c r="E286" s="21"/>
      <c r="X286" s="253"/>
    </row>
    <row r="287" spans="4:24" s="20" customFormat="1" x14ac:dyDescent="0.2">
      <c r="D287" s="21"/>
      <c r="E287" s="21"/>
      <c r="X287" s="253"/>
    </row>
    <row r="288" spans="4:24" s="20" customFormat="1" x14ac:dyDescent="0.2">
      <c r="D288" s="21"/>
      <c r="E288" s="21"/>
      <c r="X288" s="253"/>
    </row>
    <row r="289" spans="4:24" s="20" customFormat="1" x14ac:dyDescent="0.2">
      <c r="D289" s="21"/>
      <c r="E289" s="21"/>
      <c r="X289" s="253"/>
    </row>
    <row r="290" spans="4:24" s="20" customFormat="1" x14ac:dyDescent="0.2">
      <c r="D290" s="21"/>
      <c r="E290" s="21"/>
      <c r="X290" s="253"/>
    </row>
    <row r="291" spans="4:24" s="20" customFormat="1" x14ac:dyDescent="0.2">
      <c r="D291" s="21"/>
      <c r="E291" s="21"/>
      <c r="X291" s="253"/>
    </row>
    <row r="292" spans="4:24" s="20" customFormat="1" x14ac:dyDescent="0.2">
      <c r="D292" s="21"/>
      <c r="E292" s="21"/>
      <c r="X292" s="253"/>
    </row>
    <row r="293" spans="4:24" s="20" customFormat="1" x14ac:dyDescent="0.2">
      <c r="D293" s="21"/>
      <c r="E293" s="21"/>
      <c r="X293" s="253"/>
    </row>
    <row r="294" spans="4:24" s="20" customFormat="1" x14ac:dyDescent="0.2">
      <c r="D294" s="21"/>
      <c r="E294" s="21"/>
      <c r="X294" s="253"/>
    </row>
    <row r="295" spans="4:24" s="20" customFormat="1" x14ac:dyDescent="0.2">
      <c r="D295" s="21"/>
      <c r="E295" s="21"/>
      <c r="X295" s="253"/>
    </row>
    <row r="296" spans="4:24" s="20" customFormat="1" x14ac:dyDescent="0.2">
      <c r="D296" s="21"/>
      <c r="E296" s="21"/>
      <c r="X296" s="253"/>
    </row>
    <row r="297" spans="4:24" s="20" customFormat="1" x14ac:dyDescent="0.2">
      <c r="D297" s="21"/>
      <c r="E297" s="21"/>
      <c r="X297" s="253"/>
    </row>
    <row r="298" spans="4:24" s="20" customFormat="1" x14ac:dyDescent="0.2">
      <c r="D298" s="21"/>
      <c r="E298" s="21"/>
      <c r="X298" s="253"/>
    </row>
    <row r="299" spans="4:24" s="20" customFormat="1" x14ac:dyDescent="0.2">
      <c r="D299" s="21"/>
      <c r="E299" s="21"/>
      <c r="X299" s="253"/>
    </row>
    <row r="300" spans="4:24" s="20" customFormat="1" x14ac:dyDescent="0.2">
      <c r="D300" s="21"/>
      <c r="E300" s="21"/>
      <c r="X300" s="253"/>
    </row>
    <row r="301" spans="4:24" s="20" customFormat="1" x14ac:dyDescent="0.2">
      <c r="D301" s="21"/>
      <c r="E301" s="21"/>
      <c r="X301" s="253"/>
    </row>
    <row r="302" spans="4:24" s="20" customFormat="1" x14ac:dyDescent="0.2">
      <c r="D302" s="21"/>
      <c r="E302" s="21"/>
      <c r="X302" s="253"/>
    </row>
    <row r="303" spans="4:24" s="20" customFormat="1" x14ac:dyDescent="0.2">
      <c r="D303" s="21"/>
      <c r="E303" s="21"/>
      <c r="X303" s="253"/>
    </row>
    <row r="304" spans="4:24" s="20" customFormat="1" x14ac:dyDescent="0.2">
      <c r="D304" s="21"/>
      <c r="E304" s="21"/>
      <c r="X304" s="253"/>
    </row>
    <row r="305" spans="4:24" s="20" customFormat="1" x14ac:dyDescent="0.2">
      <c r="D305" s="21"/>
      <c r="E305" s="21"/>
      <c r="X305" s="253"/>
    </row>
    <row r="306" spans="4:24" s="20" customFormat="1" x14ac:dyDescent="0.2">
      <c r="D306" s="21"/>
      <c r="E306" s="21"/>
      <c r="X306" s="253"/>
    </row>
    <row r="307" spans="4:24" s="20" customFormat="1" x14ac:dyDescent="0.2">
      <c r="D307" s="21"/>
      <c r="E307" s="21"/>
      <c r="X307" s="253"/>
    </row>
    <row r="308" spans="4:24" s="20" customFormat="1" x14ac:dyDescent="0.2">
      <c r="D308" s="21"/>
      <c r="E308" s="21"/>
      <c r="X308" s="253"/>
    </row>
    <row r="309" spans="4:24" s="20" customFormat="1" x14ac:dyDescent="0.2">
      <c r="D309" s="21"/>
      <c r="E309" s="21"/>
      <c r="X309" s="253"/>
    </row>
    <row r="310" spans="4:24" s="20" customFormat="1" x14ac:dyDescent="0.2">
      <c r="D310" s="21"/>
      <c r="E310" s="21"/>
      <c r="X310" s="253"/>
    </row>
    <row r="311" spans="4:24" s="20" customFormat="1" x14ac:dyDescent="0.2">
      <c r="D311" s="21"/>
      <c r="E311" s="21"/>
      <c r="X311" s="253"/>
    </row>
    <row r="312" spans="4:24" s="20" customFormat="1" x14ac:dyDescent="0.2">
      <c r="D312" s="21"/>
      <c r="E312" s="21"/>
      <c r="X312" s="253"/>
    </row>
    <row r="313" spans="4:24" s="20" customFormat="1" x14ac:dyDescent="0.2">
      <c r="D313" s="21"/>
      <c r="E313" s="21"/>
      <c r="X313" s="253"/>
    </row>
    <row r="314" spans="4:24" s="20" customFormat="1" x14ac:dyDescent="0.2">
      <c r="D314" s="21"/>
      <c r="E314" s="21"/>
      <c r="X314" s="253"/>
    </row>
    <row r="315" spans="4:24" s="20" customFormat="1" x14ac:dyDescent="0.2">
      <c r="D315" s="21"/>
      <c r="E315" s="21"/>
      <c r="X315" s="253"/>
    </row>
    <row r="316" spans="4:24" s="20" customFormat="1" x14ac:dyDescent="0.2">
      <c r="D316" s="21"/>
      <c r="E316" s="21"/>
      <c r="X316" s="253"/>
    </row>
    <row r="317" spans="4:24" s="20" customFormat="1" x14ac:dyDescent="0.2">
      <c r="D317" s="21"/>
      <c r="E317" s="21"/>
      <c r="X317" s="253"/>
    </row>
    <row r="318" spans="4:24" s="20" customFormat="1" x14ac:dyDescent="0.2">
      <c r="D318" s="21"/>
      <c r="E318" s="21"/>
      <c r="X318" s="253"/>
    </row>
    <row r="319" spans="4:24" s="20" customFormat="1" x14ac:dyDescent="0.2">
      <c r="D319" s="21"/>
      <c r="E319" s="21"/>
      <c r="X319" s="253"/>
    </row>
    <row r="320" spans="4:24" s="20" customFormat="1" x14ac:dyDescent="0.2">
      <c r="D320" s="21"/>
      <c r="E320" s="21"/>
      <c r="X320" s="253"/>
    </row>
    <row r="321" spans="4:24" s="20" customFormat="1" x14ac:dyDescent="0.2">
      <c r="D321" s="21"/>
      <c r="E321" s="21"/>
      <c r="X321" s="253"/>
    </row>
    <row r="322" spans="4:24" s="20" customFormat="1" x14ac:dyDescent="0.2">
      <c r="D322" s="21"/>
      <c r="E322" s="21"/>
      <c r="X322" s="253"/>
    </row>
    <row r="323" spans="4:24" s="20" customFormat="1" x14ac:dyDescent="0.2">
      <c r="D323" s="21"/>
      <c r="E323" s="21"/>
      <c r="X323" s="253"/>
    </row>
    <row r="324" spans="4:24" s="20" customFormat="1" x14ac:dyDescent="0.2">
      <c r="D324" s="21"/>
      <c r="E324" s="21"/>
      <c r="X324" s="253"/>
    </row>
    <row r="325" spans="4:24" s="20" customFormat="1" x14ac:dyDescent="0.2">
      <c r="D325" s="21"/>
      <c r="E325" s="21"/>
      <c r="X325" s="253"/>
    </row>
    <row r="326" spans="4:24" s="20" customFormat="1" x14ac:dyDescent="0.2">
      <c r="D326" s="21"/>
      <c r="E326" s="21"/>
      <c r="X326" s="253"/>
    </row>
    <row r="327" spans="4:24" s="20" customFormat="1" x14ac:dyDescent="0.2">
      <c r="D327" s="21"/>
      <c r="E327" s="21"/>
      <c r="X327" s="253"/>
    </row>
    <row r="328" spans="4:24" s="20" customFormat="1" x14ac:dyDescent="0.2">
      <c r="D328" s="21"/>
      <c r="E328" s="21"/>
      <c r="X328" s="253"/>
    </row>
    <row r="329" spans="4:24" s="20" customFormat="1" x14ac:dyDescent="0.2">
      <c r="D329" s="21"/>
      <c r="E329" s="21"/>
      <c r="X329" s="253"/>
    </row>
    <row r="330" spans="4:24" s="20" customFormat="1" x14ac:dyDescent="0.2">
      <c r="D330" s="21"/>
      <c r="E330" s="21"/>
      <c r="X330" s="253"/>
    </row>
    <row r="331" spans="4:24" s="20" customFormat="1" x14ac:dyDescent="0.2">
      <c r="D331" s="21"/>
      <c r="E331" s="21"/>
      <c r="X331" s="253"/>
    </row>
    <row r="332" spans="4:24" s="20" customFormat="1" x14ac:dyDescent="0.2">
      <c r="D332" s="21"/>
      <c r="E332" s="21"/>
      <c r="X332" s="253"/>
    </row>
    <row r="333" spans="4:24" s="20" customFormat="1" x14ac:dyDescent="0.2">
      <c r="D333" s="21"/>
      <c r="E333" s="21"/>
      <c r="X333" s="253"/>
    </row>
    <row r="334" spans="4:24" s="20" customFormat="1" x14ac:dyDescent="0.2">
      <c r="D334" s="21"/>
      <c r="E334" s="21"/>
      <c r="X334" s="253"/>
    </row>
    <row r="335" spans="4:24" s="20" customFormat="1" x14ac:dyDescent="0.2">
      <c r="D335" s="21"/>
      <c r="E335" s="21"/>
      <c r="X335" s="253"/>
    </row>
    <row r="336" spans="4:24" s="20" customFormat="1" x14ac:dyDescent="0.2">
      <c r="D336" s="21"/>
      <c r="E336" s="21"/>
      <c r="X336" s="253"/>
    </row>
    <row r="337" spans="4:24" s="20" customFormat="1" x14ac:dyDescent="0.2">
      <c r="D337" s="21"/>
      <c r="E337" s="21"/>
      <c r="X337" s="253"/>
    </row>
    <row r="338" spans="4:24" s="20" customFormat="1" x14ac:dyDescent="0.2">
      <c r="D338" s="21"/>
      <c r="E338" s="21"/>
      <c r="X338" s="253"/>
    </row>
    <row r="339" spans="4:24" s="20" customFormat="1" x14ac:dyDescent="0.2">
      <c r="D339" s="21"/>
      <c r="E339" s="21"/>
      <c r="X339" s="253"/>
    </row>
    <row r="340" spans="4:24" s="20" customFormat="1" x14ac:dyDescent="0.2">
      <c r="D340" s="21"/>
      <c r="E340" s="21"/>
      <c r="X340" s="253"/>
    </row>
    <row r="341" spans="4:24" s="20" customFormat="1" x14ac:dyDescent="0.2">
      <c r="D341" s="21"/>
      <c r="E341" s="21"/>
      <c r="X341" s="253"/>
    </row>
    <row r="342" spans="4:24" s="20" customFormat="1" x14ac:dyDescent="0.2">
      <c r="D342" s="21"/>
      <c r="E342" s="21"/>
      <c r="X342" s="253"/>
    </row>
    <row r="343" spans="4:24" s="20" customFormat="1" x14ac:dyDescent="0.2">
      <c r="D343" s="21"/>
      <c r="E343" s="21"/>
      <c r="X343" s="253"/>
    </row>
    <row r="344" spans="4:24" s="20" customFormat="1" x14ac:dyDescent="0.2">
      <c r="D344" s="21"/>
      <c r="E344" s="21"/>
      <c r="X344" s="253"/>
    </row>
    <row r="345" spans="4:24" s="20" customFormat="1" x14ac:dyDescent="0.2">
      <c r="D345" s="21"/>
      <c r="E345" s="21"/>
      <c r="X345" s="253"/>
    </row>
    <row r="346" spans="4:24" s="20" customFormat="1" x14ac:dyDescent="0.2">
      <c r="D346" s="21"/>
      <c r="E346" s="21"/>
      <c r="X346" s="253"/>
    </row>
    <row r="347" spans="4:24" s="20" customFormat="1" x14ac:dyDescent="0.2">
      <c r="D347" s="21"/>
      <c r="E347" s="21"/>
      <c r="X347" s="253"/>
    </row>
    <row r="348" spans="4:24" s="20" customFormat="1" x14ac:dyDescent="0.2">
      <c r="D348" s="21"/>
      <c r="E348" s="21"/>
      <c r="X348" s="253"/>
    </row>
    <row r="349" spans="4:24" s="20" customFormat="1" x14ac:dyDescent="0.2">
      <c r="D349" s="21"/>
      <c r="E349" s="21"/>
      <c r="X349" s="253"/>
    </row>
    <row r="350" spans="4:24" s="20" customFormat="1" x14ac:dyDescent="0.2">
      <c r="D350" s="21"/>
      <c r="E350" s="21"/>
      <c r="X350" s="253"/>
    </row>
    <row r="351" spans="4:24" s="20" customFormat="1" x14ac:dyDescent="0.2">
      <c r="D351" s="21"/>
      <c r="E351" s="21"/>
      <c r="X351" s="253"/>
    </row>
    <row r="352" spans="4:24" s="20" customFormat="1" x14ac:dyDescent="0.2">
      <c r="D352" s="21"/>
      <c r="E352" s="21"/>
      <c r="X352" s="253"/>
    </row>
    <row r="353" spans="4:24" s="20" customFormat="1" x14ac:dyDescent="0.2">
      <c r="D353" s="21"/>
      <c r="E353" s="21"/>
      <c r="X353" s="253"/>
    </row>
    <row r="354" spans="4:24" s="20" customFormat="1" x14ac:dyDescent="0.2">
      <c r="D354" s="21"/>
      <c r="E354" s="21"/>
      <c r="X354" s="253"/>
    </row>
    <row r="355" spans="4:24" s="20" customFormat="1" x14ac:dyDescent="0.2">
      <c r="D355" s="21"/>
      <c r="E355" s="21"/>
      <c r="X355" s="253"/>
    </row>
    <row r="356" spans="4:24" s="20" customFormat="1" x14ac:dyDescent="0.2">
      <c r="D356" s="21"/>
      <c r="E356" s="21"/>
      <c r="X356" s="253"/>
    </row>
    <row r="357" spans="4:24" s="20" customFormat="1" x14ac:dyDescent="0.2">
      <c r="D357" s="21"/>
      <c r="E357" s="21"/>
      <c r="X357" s="253"/>
    </row>
  </sheetData>
  <mergeCells count="15">
    <mergeCell ref="A2:E2"/>
    <mergeCell ref="F2:W2"/>
    <mergeCell ref="F3:I3"/>
    <mergeCell ref="J3:M3"/>
    <mergeCell ref="N3:Q3"/>
    <mergeCell ref="R3:U3"/>
    <mergeCell ref="V3:W3"/>
    <mergeCell ref="Y3:Z3"/>
    <mergeCell ref="Y2:AJ2"/>
    <mergeCell ref="AL2:AW2"/>
    <mergeCell ref="AC3:AD3"/>
    <mergeCell ref="AE3:AF3"/>
    <mergeCell ref="AG3:AH3"/>
    <mergeCell ref="AA3:AB3"/>
    <mergeCell ref="AI3:AJ3"/>
  </mergeCells>
  <phoneticPr fontId="0" type="noConversion"/>
  <pageMargins left="0.25" right="0.25" top="0.15" bottom="3.7401574999999999E-2" header="0" footer="0"/>
  <pageSetup paperSize="3" scale="48" orientation="landscape" r:id="rId1"/>
  <headerFooter alignWithMargins="0">
    <oddFooter>&amp;L&amp;F&amp;C&amp;A&amp;RSheet &amp;P of &amp;N</oddFooter>
  </headerFooter>
  <rowBreaks count="1" manualBreakCount="1">
    <brk id="136" max="1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0"/>
    <pageSetUpPr fitToPage="1"/>
  </sheetPr>
  <dimension ref="A1:BT84"/>
  <sheetViews>
    <sheetView workbookViewId="0"/>
  </sheetViews>
  <sheetFormatPr defaultColWidth="8.85546875" defaultRowHeight="12.75" x14ac:dyDescent="0.2"/>
  <cols>
    <col min="1" max="1" width="29.140625" style="14" customWidth="1"/>
    <col min="2" max="2" width="33.85546875" style="14" bestFit="1" customWidth="1"/>
    <col min="3" max="6" width="8.85546875" style="14" customWidth="1"/>
    <col min="7" max="7" width="10.42578125" style="14" customWidth="1"/>
    <col min="8" max="8" width="11.42578125" style="14" customWidth="1"/>
    <col min="9" max="10" width="8.85546875" style="14" customWidth="1"/>
    <col min="11" max="11" width="9.140625" style="14" customWidth="1"/>
    <col min="12" max="15" width="8.85546875" style="14"/>
    <col min="16" max="17" width="9.7109375" style="14" customWidth="1"/>
    <col min="18" max="20" width="8.85546875" style="14"/>
    <col min="21" max="21" width="15.140625" style="14" customWidth="1"/>
    <col min="22" max="16384" width="8.85546875" style="14"/>
  </cols>
  <sheetData>
    <row r="1" spans="1:36" x14ac:dyDescent="0.2">
      <c r="A1" s="134" t="s">
        <v>304</v>
      </c>
    </row>
    <row r="3" spans="1:36" x14ac:dyDescent="0.2">
      <c r="A3" s="403" t="s">
        <v>273</v>
      </c>
      <c r="B3" s="404"/>
      <c r="C3" s="404"/>
      <c r="D3" s="404"/>
      <c r="E3" s="404"/>
      <c r="F3" s="404"/>
      <c r="G3" s="404"/>
      <c r="H3" s="404"/>
      <c r="I3" s="404"/>
      <c r="J3" s="404"/>
      <c r="K3" s="404"/>
      <c r="L3" s="404"/>
      <c r="M3" s="404"/>
      <c r="N3" s="404"/>
      <c r="O3" s="404"/>
    </row>
    <row r="4" spans="1:36" ht="51" x14ac:dyDescent="0.2">
      <c r="A4" s="15" t="s">
        <v>80</v>
      </c>
      <c r="B4" s="15" t="s">
        <v>88</v>
      </c>
      <c r="C4" s="232" t="s">
        <v>253</v>
      </c>
      <c r="D4" s="232" t="s">
        <v>254</v>
      </c>
      <c r="E4" s="222" t="s">
        <v>229</v>
      </c>
      <c r="F4" s="222" t="s">
        <v>230</v>
      </c>
      <c r="G4" s="224" t="s">
        <v>233</v>
      </c>
      <c r="H4" s="224" t="s">
        <v>234</v>
      </c>
      <c r="I4" s="226" t="s">
        <v>235</v>
      </c>
      <c r="J4" s="226" t="s">
        <v>236</v>
      </c>
      <c r="K4" s="228" t="s">
        <v>167</v>
      </c>
      <c r="L4" s="228" t="s">
        <v>242</v>
      </c>
      <c r="M4" s="232" t="s">
        <v>231</v>
      </c>
      <c r="N4" s="232" t="s">
        <v>232</v>
      </c>
      <c r="O4" s="258" t="s">
        <v>263</v>
      </c>
    </row>
    <row r="5" spans="1:36" x14ac:dyDescent="0.2">
      <c r="A5" s="400" t="s">
        <v>264</v>
      </c>
      <c r="B5" s="401"/>
      <c r="C5" s="401"/>
      <c r="D5" s="401"/>
      <c r="E5" s="401"/>
      <c r="F5" s="401"/>
      <c r="G5" s="401"/>
      <c r="H5" s="401"/>
      <c r="I5" s="402"/>
      <c r="J5" s="402"/>
      <c r="K5" s="402"/>
      <c r="L5" s="402"/>
      <c r="M5" s="402"/>
      <c r="N5" s="402"/>
      <c r="O5" s="402"/>
    </row>
    <row r="6" spans="1:36" x14ac:dyDescent="0.2">
      <c r="A6" s="15">
        <f>'Input-Output'!$A$6</f>
        <v>31</v>
      </c>
      <c r="B6" s="131" t="str">
        <f>LOOKUP($A6,'Processed Data'!$A$5:$A$223,'Processed Data'!$C$5:$C$223)</f>
        <v>DNV'11 B1 Free Corrosion</v>
      </c>
      <c r="C6" s="137">
        <f>LOOKUP($A6,'Processed Data'!$A$5:$A$223,'Processed Data'!Y$5:Y$223)</f>
        <v>1000</v>
      </c>
      <c r="D6" s="129">
        <f>LOOKUP($A6,'Processed Data'!$A$5:$A$223,'Processed Data'!Z$5:Z$223)</f>
        <v>2728.9777828080482</v>
      </c>
      <c r="E6" s="137" t="e">
        <f>LOOKUP($A6,'Processed Data'!$A$5:$A$223,'Processed Data'!AA$5:AA$223)</f>
        <v>#N/A</v>
      </c>
      <c r="F6" s="129" t="e">
        <f>LOOKUP($A6,'Processed Data'!$A$5:$A$223,'Processed Data'!AB$5:AB$223)</f>
        <v>#N/A</v>
      </c>
      <c r="G6" s="137" t="e">
        <f>LOOKUP($A6,'Processed Data'!$A$5:$A$223,'Processed Data'!AC$5:AC$223)</f>
        <v>#N/A</v>
      </c>
      <c r="H6" s="129" t="e">
        <f>LOOKUP($A6,'Processed Data'!$A$5:$A$223,'Processed Data'!AD$5:AD$223)</f>
        <v>#N/A</v>
      </c>
      <c r="I6" s="137" t="e">
        <f>LOOKUP($A6,'Processed Data'!$A$5:$A$223,'Processed Data'!AE$5:AE$223)</f>
        <v>#N/A</v>
      </c>
      <c r="J6" s="129" t="e">
        <f>LOOKUP($A6,'Processed Data'!$A$5:$A$223,'Processed Data'!AF$5:AF$223)</f>
        <v>#N/A</v>
      </c>
      <c r="K6" s="137">
        <f>LOOKUP($A6,'Processed Data'!$A$5:$A$223,'Processed Data'!AG$5:AG$223)</f>
        <v>0</v>
      </c>
      <c r="L6" s="129" t="str">
        <f>LOOKUP($A6,'Processed Data'!$A$5:$A$223,'Processed Data'!AH$5:AH$223)</f>
        <v>-</v>
      </c>
      <c r="M6" s="137">
        <f>LOOKUP($A6,'Processed Data'!$A$5:$A$223,'Processed Data'!AI$5:AI$223)</f>
        <v>2</v>
      </c>
      <c r="N6" s="129">
        <f>LOOKUP($A6,'Processed Data'!$A$5:$A$223,'Processed Data'!AJ$5:AJ$223)</f>
        <v>341122222851.00604</v>
      </c>
      <c r="O6" s="140" t="s">
        <v>261</v>
      </c>
    </row>
    <row r="7" spans="1:36" x14ac:dyDescent="0.2">
      <c r="A7" s="52">
        <v>1</v>
      </c>
      <c r="B7" s="131" t="str">
        <f>LOOKUP($A7,'Processed Data'!$A$5:$A$223,'Processed Data'!$C$5:$C$223)</f>
        <v>DNV'05/'08/10/11 B1 Seawater CP</v>
      </c>
      <c r="C7" s="137">
        <f>LOOKUP($A7,'Processed Data'!$A$5:$A$223,'Processed Data'!Y$5:Y$223)</f>
        <v>1000</v>
      </c>
      <c r="D7" s="129">
        <f>LOOKUP($A7,'Processed Data'!$A$5:$A$223,'Processed Data'!Z$5:Z$223)</f>
        <v>826.03794957717946</v>
      </c>
      <c r="E7" s="137">
        <f>LOOKUP($A7,'Processed Data'!$A$5:$A$223,'Processed Data'!AA$5:AA$223)</f>
        <v>169.51182515314019</v>
      </c>
      <c r="F7" s="129">
        <f>LOOKUP($A7,'Processed Data'!$A$5:$A$223,'Processed Data'!AB$5:AB$223)</f>
        <v>1000000</v>
      </c>
      <c r="G7" s="137" t="e">
        <f>LOOKUP($A7,'Processed Data'!$A$5:$A$223,'Processed Data'!AC$5:AC$223)</f>
        <v>#N/A</v>
      </c>
      <c r="H7" s="129" t="e">
        <f>LOOKUP($A7,'Processed Data'!$A$5:$A$223,'Processed Data'!AD$5:AD$223)</f>
        <v>#N/A</v>
      </c>
      <c r="I7" s="137" t="e">
        <f>LOOKUP($A7,'Processed Data'!$A$5:$A$223,'Processed Data'!AE$5:AE$223)</f>
        <v>#N/A</v>
      </c>
      <c r="J7" s="129" t="e">
        <f>LOOKUP($A7,'Processed Data'!$A$5:$A$223,'Processed Data'!AF$5:AF$223)</f>
        <v>#N/A</v>
      </c>
      <c r="K7" s="137">
        <f>LOOKUP($A7,'Processed Data'!$A$5:$A$223,'Processed Data'!AG$5:AG$223)</f>
        <v>106.97</v>
      </c>
      <c r="L7" s="129">
        <f>LOOKUP($A7,'Processed Data'!$A$5:$A$223,'Processed Data'!AH$5:AH$223)</f>
        <v>10000000</v>
      </c>
      <c r="M7" s="137">
        <f>LOOKUP($A7,'Processed Data'!$A$5:$A$223,'Processed Data'!AI$5:AI$223)</f>
        <v>1</v>
      </c>
      <c r="N7" s="129">
        <f>LOOKUP($A7,'Processed Data'!$A$5:$A$223,'Processed Data'!AJ$5:AJ$223)</f>
        <v>1.3995873225726235E+17</v>
      </c>
      <c r="O7" s="140" t="s">
        <v>262</v>
      </c>
    </row>
    <row r="8" spans="1:36" x14ac:dyDescent="0.2">
      <c r="A8" s="52">
        <v>18</v>
      </c>
      <c r="B8" s="131" t="str">
        <f>LOOKUP($A8,'Processed Data'!$A$5:$A$223,'Processed Data'!$C$5:$C$223)</f>
        <v>DNV'05/'08/10/11 C In Air</v>
      </c>
      <c r="C8" s="137">
        <f>LOOKUP($A8,'Processed Data'!$A$5:$A$223,'Processed Data'!Y$5:Y$223)</f>
        <v>1000</v>
      </c>
      <c r="D8" s="129">
        <f>LOOKUP($A8,'Processed Data'!$A$5:$A$223,'Processed Data'!Z$5:Z$223)</f>
        <v>3908.4089579240417</v>
      </c>
      <c r="E8" s="137">
        <f>LOOKUP($A8,'Processed Data'!$A$5:$A$223,'Processed Data'!AA$5:AA$223)</f>
        <v>73.11390834834188</v>
      </c>
      <c r="F8" s="129">
        <f>LOOKUP($A8,'Processed Data'!$A$5:$A$223,'Processed Data'!AB$5:AB$223)</f>
        <v>10000000</v>
      </c>
      <c r="G8" s="137" t="e">
        <f>LOOKUP($A8,'Processed Data'!$A$5:$A$223,'Processed Data'!AC$5:AC$223)</f>
        <v>#N/A</v>
      </c>
      <c r="H8" s="129" t="e">
        <f>LOOKUP($A8,'Processed Data'!$A$5:$A$223,'Processed Data'!AD$5:AD$223)</f>
        <v>#N/A</v>
      </c>
      <c r="I8" s="137" t="e">
        <f>LOOKUP($A8,'Processed Data'!$A$5:$A$223,'Processed Data'!AE$5:AE$223)</f>
        <v>#N/A</v>
      </c>
      <c r="J8" s="129" t="e">
        <f>LOOKUP($A8,'Processed Data'!$A$5:$A$223,'Processed Data'!AF$5:AF$223)</f>
        <v>#N/A</v>
      </c>
      <c r="K8" s="137">
        <f>LOOKUP($A8,'Processed Data'!$A$5:$A$223,'Processed Data'!AG$5:AG$223)</f>
        <v>73.099999999999994</v>
      </c>
      <c r="L8" s="129">
        <f>LOOKUP($A8,'Processed Data'!$A$5:$A$223,'Processed Data'!AH$5:AH$223)</f>
        <v>10000000</v>
      </c>
      <c r="M8" s="137">
        <f>LOOKUP($A8,'Processed Data'!$A$5:$A$223,'Processed Data'!AI$5:AI$223)</f>
        <v>1</v>
      </c>
      <c r="N8" s="129">
        <f>LOOKUP($A8,'Processed Data'!$A$5:$A$223,'Processed Data'!AJ$5:AJ$223)</f>
        <v>2.0892961308540552E+16</v>
      </c>
      <c r="O8" s="140" t="s">
        <v>262</v>
      </c>
    </row>
    <row r="9" spans="1:36" x14ac:dyDescent="0.2">
      <c r="A9" s="52">
        <v>3</v>
      </c>
      <c r="B9" s="131" t="str">
        <f>LOOKUP($A9,'Processed Data'!$A$5:$A$223,'Processed Data'!$C$5:$C$223)</f>
        <v>DNV'05/'08/10/11 C Seawater CP</v>
      </c>
      <c r="C9" s="137">
        <f>LOOKUP($A9,'Processed Data'!$A$5:$A$223,'Processed Data'!Y$5:Y$223)</f>
        <v>1000</v>
      </c>
      <c r="D9" s="129">
        <f>LOOKUP($A9,'Processed Data'!$A$5:$A$223,'Processed Data'!Z$5:Z$223)</f>
        <v>1555.965631605078</v>
      </c>
      <c r="E9" s="137">
        <f>LOOKUP($A9,'Processed Data'!$A$5:$A$223,'Processed Data'!AA$5:AA$223)</f>
        <v>115.8777356155128</v>
      </c>
      <c r="F9" s="129">
        <f>LOOKUP($A9,'Processed Data'!$A$5:$A$223,'Processed Data'!AB$5:AB$223)</f>
        <v>1000000</v>
      </c>
      <c r="G9" s="137" t="e">
        <f>LOOKUP($A9,'Processed Data'!$A$5:$A$223,'Processed Data'!AC$5:AC$223)</f>
        <v>#N/A</v>
      </c>
      <c r="H9" s="129" t="e">
        <f>LOOKUP($A9,'Processed Data'!$A$5:$A$223,'Processed Data'!AD$5:AD$223)</f>
        <v>#N/A</v>
      </c>
      <c r="I9" s="137" t="e">
        <f>LOOKUP($A9,'Processed Data'!$A$5:$A$223,'Processed Data'!AE$5:AE$223)</f>
        <v>#N/A</v>
      </c>
      <c r="J9" s="129" t="e">
        <f>LOOKUP($A9,'Processed Data'!$A$5:$A$223,'Processed Data'!AF$5:AF$223)</f>
        <v>#N/A</v>
      </c>
      <c r="K9" s="137">
        <f>LOOKUP($A9,'Processed Data'!$A$5:$A$223,'Processed Data'!AG$5:AG$223)</f>
        <v>73.099999999999994</v>
      </c>
      <c r="L9" s="129">
        <f>LOOKUP($A9,'Processed Data'!$A$5:$A$223,'Processed Data'!AH$5:AH$223)</f>
        <v>10000000</v>
      </c>
      <c r="M9" s="137">
        <f>LOOKUP($A9,'Processed Data'!$A$5:$A$223,'Processed Data'!AI$5:AI$223)</f>
        <v>1</v>
      </c>
      <c r="N9" s="129">
        <f>LOOKUP($A9,'Processed Data'!$A$5:$A$223,'Processed Data'!AJ$5:AJ$223)</f>
        <v>2.0892961308540552E+16</v>
      </c>
      <c r="O9" s="140" t="s">
        <v>262</v>
      </c>
    </row>
    <row r="10" spans="1:36" x14ac:dyDescent="0.2">
      <c r="A10" s="155"/>
      <c r="B10" s="50"/>
      <c r="C10" s="156"/>
      <c r="D10" s="157"/>
      <c r="E10" s="156"/>
      <c r="F10" s="157"/>
      <c r="G10" s="156"/>
      <c r="H10" s="156"/>
    </row>
    <row r="11" spans="1:36" x14ac:dyDescent="0.2">
      <c r="A11" s="405" t="s">
        <v>361</v>
      </c>
      <c r="B11" s="411"/>
      <c r="C11" s="411"/>
      <c r="D11" s="411"/>
      <c r="E11" s="411"/>
      <c r="F11" s="411"/>
      <c r="G11" s="411"/>
      <c r="H11" s="411"/>
      <c r="I11" s="411"/>
      <c r="J11" s="411"/>
      <c r="K11" s="411"/>
      <c r="L11" s="411"/>
      <c r="N11" s="405" t="s">
        <v>274</v>
      </c>
      <c r="O11" s="406"/>
      <c r="P11" s="406"/>
      <c r="Q11" s="406"/>
      <c r="R11" s="406"/>
      <c r="S11" s="406"/>
      <c r="T11" s="406"/>
      <c r="U11" s="406"/>
      <c r="V11" s="407"/>
      <c r="W11" s="407"/>
      <c r="X11" s="407"/>
      <c r="Z11" s="405" t="s">
        <v>275</v>
      </c>
      <c r="AA11" s="406"/>
      <c r="AB11" s="406"/>
      <c r="AC11" s="406"/>
      <c r="AD11" s="406"/>
      <c r="AE11" s="406"/>
      <c r="AF11" s="406"/>
      <c r="AG11" s="406"/>
      <c r="AH11" s="407"/>
      <c r="AI11" s="407"/>
      <c r="AJ11" s="407"/>
    </row>
    <row r="12" spans="1:36" x14ac:dyDescent="0.2">
      <c r="A12" s="89" t="s">
        <v>265</v>
      </c>
      <c r="B12" s="260">
        <v>1</v>
      </c>
      <c r="C12" s="260">
        <f>B12</f>
        <v>1</v>
      </c>
      <c r="E12" s="260">
        <f>B12+1</f>
        <v>2</v>
      </c>
      <c r="F12" s="260">
        <f>C12+1</f>
        <v>2</v>
      </c>
      <c r="H12" s="260">
        <f>E12+1</f>
        <v>3</v>
      </c>
      <c r="I12" s="260">
        <f>F12+1</f>
        <v>3</v>
      </c>
      <c r="K12" s="260">
        <f>H12+1</f>
        <v>4</v>
      </c>
      <c r="L12" s="260">
        <f>I12+1</f>
        <v>4</v>
      </c>
    </row>
    <row r="13" spans="1:36" x14ac:dyDescent="0.2">
      <c r="A13" s="155">
        <v>1</v>
      </c>
      <c r="B13" s="265" t="str">
        <f>INDEX($B$6:$N$9,B$12,$A13)</f>
        <v>DNV'11 B1 Free Corrosion</v>
      </c>
      <c r="C13" s="267" t="str">
        <f>B13&amp;" Without Fatigue Limit"</f>
        <v>DNV'11 B1 Free Corrosion Without Fatigue Limit</v>
      </c>
      <c r="E13" s="265" t="str">
        <f t="shared" ref="E13:E19" si="0">INDEX($B$6:$N$9,E$12,$A13)</f>
        <v>DNV'05/'08/10/11 B1 Seawater CP</v>
      </c>
      <c r="F13" s="267"/>
      <c r="H13" s="265" t="str">
        <f t="shared" ref="H13:H19" si="1">INDEX($B$6:$N$9,H$12,$A13)</f>
        <v>DNV'05/'08/10/11 C In Air</v>
      </c>
      <c r="I13" s="267"/>
      <c r="K13" s="265" t="str">
        <f t="shared" ref="K13:K19" si="2">INDEX($B$6:$N$9,K$12,$A13)</f>
        <v>DNV'05/'08/10/11 C Seawater CP</v>
      </c>
      <c r="L13" s="266"/>
      <c r="N13" s="265" t="str">
        <f>B13</f>
        <v>DNV'11 B1 Free Corrosion</v>
      </c>
      <c r="O13" s="266"/>
      <c r="Q13" s="265" t="str">
        <f>E13</f>
        <v>DNV'05/'08/10/11 B1 Seawater CP</v>
      </c>
      <c r="R13" s="266"/>
      <c r="T13" s="265" t="str">
        <f>H13</f>
        <v>DNV'05/'08/10/11 C In Air</v>
      </c>
      <c r="U13" s="266"/>
      <c r="W13" s="265" t="str">
        <f>K13</f>
        <v>DNV'05/'08/10/11 C Seawater CP</v>
      </c>
      <c r="X13" s="266"/>
      <c r="Z13" s="265" t="str">
        <f t="shared" ref="Z13:Z19" si="3">N13</f>
        <v>DNV'11 B1 Free Corrosion</v>
      </c>
      <c r="AA13" s="266"/>
      <c r="AC13" s="265" t="str">
        <f t="shared" ref="AC13:AC19" si="4">Q13</f>
        <v>DNV'05/'08/10/11 B1 Seawater CP</v>
      </c>
      <c r="AD13" s="266"/>
      <c r="AF13" s="265" t="str">
        <f t="shared" ref="AF13:AF19" si="5">T13</f>
        <v>DNV'05/'08/10/11 C In Air</v>
      </c>
      <c r="AG13" s="266"/>
      <c r="AI13" s="265" t="str">
        <f t="shared" ref="AI13:AI19" si="6">W13</f>
        <v>DNV'05/'08/10/11 C Seawater CP</v>
      </c>
      <c r="AJ13" s="266"/>
    </row>
    <row r="14" spans="1:36" x14ac:dyDescent="0.2">
      <c r="A14" s="155">
        <f t="shared" ref="A14:A19" si="7">A13+2</f>
        <v>3</v>
      </c>
      <c r="B14" s="261">
        <f>INDEX($B$6:$N$9,B$12,$A14)</f>
        <v>2728.9777828080482</v>
      </c>
      <c r="C14" s="262">
        <f t="shared" ref="C14:C19" si="8">INDEX($B$6:$N$9,C$12,$A14-1)</f>
        <v>1000</v>
      </c>
      <c r="E14" s="261">
        <f t="shared" si="0"/>
        <v>826.03794957717946</v>
      </c>
      <c r="F14" s="262">
        <f t="shared" ref="F14:F19" si="9">INDEX($B$6:$N$9,F$12,$A14-1)</f>
        <v>1000</v>
      </c>
      <c r="H14" s="261">
        <f t="shared" si="1"/>
        <v>3908.4089579240417</v>
      </c>
      <c r="I14" s="262">
        <f t="shared" ref="I14:I19" si="10">INDEX($B$6:$N$9,I$12,$A14-1)</f>
        <v>1000</v>
      </c>
      <c r="K14" s="261">
        <f t="shared" si="2"/>
        <v>1555.965631605078</v>
      </c>
      <c r="L14" s="262">
        <f t="shared" ref="L14:L19" si="11">INDEX($B$6:$N$9,L$12,$A14-1)</f>
        <v>1000</v>
      </c>
      <c r="N14" s="261">
        <f>B14</f>
        <v>2728.9777828080482</v>
      </c>
      <c r="O14" s="262">
        <f>C14</f>
        <v>1000</v>
      </c>
      <c r="Q14" s="261">
        <f>E14</f>
        <v>826.03794957717946</v>
      </c>
      <c r="R14" s="262">
        <f>F14</f>
        <v>1000</v>
      </c>
      <c r="T14" s="261">
        <f>H14</f>
        <v>3908.4089579240417</v>
      </c>
      <c r="U14" s="262">
        <f>I14</f>
        <v>1000</v>
      </c>
      <c r="W14" s="261">
        <f>K14</f>
        <v>1555.965631605078</v>
      </c>
      <c r="X14" s="262">
        <f>L14</f>
        <v>1000</v>
      </c>
      <c r="Z14" s="261">
        <f t="shared" si="3"/>
        <v>2728.9777828080482</v>
      </c>
      <c r="AA14" s="262">
        <f>O14*'Raw Data'!$D$18</f>
        <v>145.03799999999998</v>
      </c>
      <c r="AC14" s="261">
        <f t="shared" si="4"/>
        <v>826.03794957717946</v>
      </c>
      <c r="AD14" s="262">
        <f>R14*'Raw Data'!$D$18</f>
        <v>145.03799999999998</v>
      </c>
      <c r="AF14" s="261">
        <f t="shared" si="5"/>
        <v>3908.4089579240417</v>
      </c>
      <c r="AG14" s="262">
        <f>U14*'Raw Data'!$D$18</f>
        <v>145.03799999999998</v>
      </c>
      <c r="AI14" s="261">
        <f t="shared" si="6"/>
        <v>1555.965631605078</v>
      </c>
      <c r="AJ14" s="262">
        <f>X14*'Raw Data'!$D$18</f>
        <v>145.03799999999998</v>
      </c>
    </row>
    <row r="15" spans="1:36" x14ac:dyDescent="0.2">
      <c r="A15" s="155">
        <f t="shared" si="7"/>
        <v>5</v>
      </c>
      <c r="B15" s="261" t="e">
        <f>INDEX($B$6:$N$9,B$12,$A15)</f>
        <v>#N/A</v>
      </c>
      <c r="C15" s="262" t="e">
        <f t="shared" si="8"/>
        <v>#N/A</v>
      </c>
      <c r="E15" s="261">
        <f t="shared" si="0"/>
        <v>1000000</v>
      </c>
      <c r="F15" s="262">
        <f t="shared" si="9"/>
        <v>169.51182515314019</v>
      </c>
      <c r="H15" s="261">
        <f t="shared" si="1"/>
        <v>10000000</v>
      </c>
      <c r="I15" s="262">
        <f t="shared" si="10"/>
        <v>73.11390834834188</v>
      </c>
      <c r="K15" s="261">
        <f t="shared" si="2"/>
        <v>1000000</v>
      </c>
      <c r="L15" s="262">
        <f t="shared" si="11"/>
        <v>115.8777356155128</v>
      </c>
      <c r="N15" s="261" t="e">
        <f>B15</f>
        <v>#N/A</v>
      </c>
      <c r="O15" s="262" t="e">
        <f>C15</f>
        <v>#N/A</v>
      </c>
      <c r="Q15" s="261">
        <f>E15</f>
        <v>1000000</v>
      </c>
      <c r="R15" s="262">
        <f>F15</f>
        <v>169.51182515314019</v>
      </c>
      <c r="T15" s="261">
        <f>H15</f>
        <v>10000000</v>
      </c>
      <c r="U15" s="262">
        <f>I15</f>
        <v>73.11390834834188</v>
      </c>
      <c r="W15" s="261">
        <f>K15</f>
        <v>1000000</v>
      </c>
      <c r="X15" s="262">
        <f>L15</f>
        <v>115.8777356155128</v>
      </c>
      <c r="Z15" s="261" t="e">
        <f t="shared" si="3"/>
        <v>#N/A</v>
      </c>
      <c r="AA15" s="262" t="e">
        <f>O15*'Raw Data'!$D$18</f>
        <v>#N/A</v>
      </c>
      <c r="AC15" s="261">
        <f t="shared" si="4"/>
        <v>1000000</v>
      </c>
      <c r="AD15" s="262">
        <f>R15*'Raw Data'!$D$18</f>
        <v>24.585656096561141</v>
      </c>
      <c r="AF15" s="261">
        <f t="shared" si="5"/>
        <v>10000000</v>
      </c>
      <c r="AG15" s="262">
        <f>U15*'Raw Data'!$D$18</f>
        <v>10.604295039026807</v>
      </c>
      <c r="AI15" s="261">
        <f t="shared" si="6"/>
        <v>1000000</v>
      </c>
      <c r="AJ15" s="262">
        <f>X15*'Raw Data'!$D$18</f>
        <v>16.806675018202743</v>
      </c>
    </row>
    <row r="16" spans="1:36" x14ac:dyDescent="0.2">
      <c r="A16" s="155">
        <f t="shared" si="7"/>
        <v>7</v>
      </c>
      <c r="B16" s="261" t="e">
        <f t="shared" ref="B16:B19" si="12">INDEX($B$6:$N$9,B$12,$A16)</f>
        <v>#N/A</v>
      </c>
      <c r="C16" s="262" t="e">
        <f t="shared" si="8"/>
        <v>#N/A</v>
      </c>
      <c r="E16" s="261" t="e">
        <f t="shared" si="0"/>
        <v>#N/A</v>
      </c>
      <c r="F16" s="262" t="e">
        <f t="shared" si="9"/>
        <v>#N/A</v>
      </c>
      <c r="H16" s="261" t="e">
        <f t="shared" si="1"/>
        <v>#N/A</v>
      </c>
      <c r="I16" s="262" t="e">
        <f t="shared" si="10"/>
        <v>#N/A</v>
      </c>
      <c r="K16" s="261" t="e">
        <f t="shared" si="2"/>
        <v>#N/A</v>
      </c>
      <c r="L16" s="262" t="e">
        <f t="shared" si="11"/>
        <v>#N/A</v>
      </c>
      <c r="N16" s="261" t="e">
        <f>B16</f>
        <v>#N/A</v>
      </c>
      <c r="O16" s="262" t="e">
        <f>C16</f>
        <v>#N/A</v>
      </c>
      <c r="Q16" s="261" t="e">
        <f>E16</f>
        <v>#N/A</v>
      </c>
      <c r="R16" s="262" t="e">
        <f>F16</f>
        <v>#N/A</v>
      </c>
      <c r="T16" s="261" t="e">
        <f>H16</f>
        <v>#N/A</v>
      </c>
      <c r="U16" s="262" t="e">
        <f>I16</f>
        <v>#N/A</v>
      </c>
      <c r="W16" s="261" t="e">
        <f>K16</f>
        <v>#N/A</v>
      </c>
      <c r="X16" s="262" t="e">
        <f>L16</f>
        <v>#N/A</v>
      </c>
      <c r="Z16" s="261" t="e">
        <f t="shared" si="3"/>
        <v>#N/A</v>
      </c>
      <c r="AA16" s="262" t="e">
        <f>O16*'Raw Data'!$D$18</f>
        <v>#N/A</v>
      </c>
      <c r="AC16" s="261" t="e">
        <f t="shared" si="4"/>
        <v>#N/A</v>
      </c>
      <c r="AD16" s="262" t="e">
        <f>R16*'Raw Data'!$D$18</f>
        <v>#N/A</v>
      </c>
      <c r="AF16" s="261" t="e">
        <f t="shared" si="5"/>
        <v>#N/A</v>
      </c>
      <c r="AG16" s="262" t="e">
        <f>U16*'Raw Data'!$D$18</f>
        <v>#N/A</v>
      </c>
      <c r="AI16" s="261" t="e">
        <f t="shared" si="6"/>
        <v>#N/A</v>
      </c>
      <c r="AJ16" s="262" t="e">
        <f>X16*'Raw Data'!$D$18</f>
        <v>#N/A</v>
      </c>
    </row>
    <row r="17" spans="1:36" x14ac:dyDescent="0.2">
      <c r="A17" s="155">
        <f t="shared" si="7"/>
        <v>9</v>
      </c>
      <c r="B17" s="261" t="e">
        <f t="shared" si="12"/>
        <v>#N/A</v>
      </c>
      <c r="C17" s="262" t="e">
        <f t="shared" si="8"/>
        <v>#N/A</v>
      </c>
      <c r="E17" s="261" t="e">
        <f t="shared" si="0"/>
        <v>#N/A</v>
      </c>
      <c r="F17" s="262" t="e">
        <f t="shared" si="9"/>
        <v>#N/A</v>
      </c>
      <c r="H17" s="261" t="e">
        <f t="shared" si="1"/>
        <v>#N/A</v>
      </c>
      <c r="I17" s="262" t="e">
        <f t="shared" si="10"/>
        <v>#N/A</v>
      </c>
      <c r="K17" s="261" t="e">
        <f t="shared" si="2"/>
        <v>#N/A</v>
      </c>
      <c r="L17" s="262" t="e">
        <f t="shared" si="11"/>
        <v>#N/A</v>
      </c>
      <c r="N17" s="261" t="e">
        <f>B17</f>
        <v>#N/A</v>
      </c>
      <c r="O17" s="262" t="e">
        <f>C17</f>
        <v>#N/A</v>
      </c>
      <c r="Q17" s="261" t="e">
        <f>E17</f>
        <v>#N/A</v>
      </c>
      <c r="R17" s="262" t="e">
        <f>F17</f>
        <v>#N/A</v>
      </c>
      <c r="T17" s="261" t="e">
        <f>H17</f>
        <v>#N/A</v>
      </c>
      <c r="U17" s="262" t="e">
        <f>I17</f>
        <v>#N/A</v>
      </c>
      <c r="W17" s="261" t="e">
        <f>K17</f>
        <v>#N/A</v>
      </c>
      <c r="X17" s="262" t="e">
        <f>L17</f>
        <v>#N/A</v>
      </c>
      <c r="Z17" s="261" t="e">
        <f t="shared" si="3"/>
        <v>#N/A</v>
      </c>
      <c r="AA17" s="262" t="e">
        <f>O17*'Raw Data'!$D$18</f>
        <v>#N/A</v>
      </c>
      <c r="AC17" s="261" t="e">
        <f t="shared" si="4"/>
        <v>#N/A</v>
      </c>
      <c r="AD17" s="262" t="e">
        <f>R17*'Raw Data'!$D$18</f>
        <v>#N/A</v>
      </c>
      <c r="AF17" s="261" t="e">
        <f t="shared" si="5"/>
        <v>#N/A</v>
      </c>
      <c r="AG17" s="262" t="e">
        <f>U17*'Raw Data'!$D$18</f>
        <v>#N/A</v>
      </c>
      <c r="AI17" s="261" t="e">
        <f t="shared" si="6"/>
        <v>#N/A</v>
      </c>
      <c r="AJ17" s="262" t="e">
        <f>X17*'Raw Data'!$D$18</f>
        <v>#N/A</v>
      </c>
    </row>
    <row r="18" spans="1:36" x14ac:dyDescent="0.2">
      <c r="A18" s="155">
        <f t="shared" si="7"/>
        <v>11</v>
      </c>
      <c r="B18" s="261" t="str">
        <f t="shared" si="12"/>
        <v>-</v>
      </c>
      <c r="C18" s="262">
        <f t="shared" si="8"/>
        <v>0</v>
      </c>
      <c r="E18" s="261">
        <f t="shared" si="0"/>
        <v>10000000</v>
      </c>
      <c r="F18" s="262">
        <f t="shared" si="9"/>
        <v>106.97</v>
      </c>
      <c r="H18" s="261">
        <f t="shared" si="1"/>
        <v>10000000</v>
      </c>
      <c r="I18" s="262">
        <f t="shared" si="10"/>
        <v>73.099999999999994</v>
      </c>
      <c r="K18" s="261">
        <f>INDEX($B$6:$N$9,K$12,$A18)</f>
        <v>10000000</v>
      </c>
      <c r="L18" s="262">
        <f>INDEX($B$6:$N$9,L$12,$A18-1)</f>
        <v>73.099999999999994</v>
      </c>
      <c r="N18" s="261" t="e">
        <f>IF(C18=0,NA(),B18)</f>
        <v>#N/A</v>
      </c>
      <c r="O18" s="262" t="e">
        <f>IF(C18=0,NA(),C18)</f>
        <v>#N/A</v>
      </c>
      <c r="Q18" s="261">
        <f>IF(F18=0,NA(),E18)</f>
        <v>10000000</v>
      </c>
      <c r="R18" s="262">
        <f>IF(F18=0,NA(),F18)</f>
        <v>106.97</v>
      </c>
      <c r="T18" s="261">
        <f>IF(I18=0,NA(),H18)</f>
        <v>10000000</v>
      </c>
      <c r="U18" s="262">
        <f>IF(I18=0,NA(),I18)</f>
        <v>73.099999999999994</v>
      </c>
      <c r="W18" s="261">
        <f>IF(L18=0,NA(),K18)</f>
        <v>10000000</v>
      </c>
      <c r="X18" s="262">
        <f>IF(L18=0,NA(),L18)</f>
        <v>73.099999999999994</v>
      </c>
      <c r="Z18" s="261" t="e">
        <f t="shared" si="3"/>
        <v>#N/A</v>
      </c>
      <c r="AA18" s="262" t="e">
        <f>O18*'Raw Data'!$D$18</f>
        <v>#N/A</v>
      </c>
      <c r="AC18" s="261">
        <f t="shared" si="4"/>
        <v>10000000</v>
      </c>
      <c r="AD18" s="262">
        <f>R18*'Raw Data'!$D$18</f>
        <v>15.514714859999996</v>
      </c>
      <c r="AF18" s="261">
        <f t="shared" si="5"/>
        <v>10000000</v>
      </c>
      <c r="AG18" s="262">
        <f>U18*'Raw Data'!$D$18</f>
        <v>10.602277799999998</v>
      </c>
      <c r="AI18" s="261">
        <f t="shared" si="6"/>
        <v>10000000</v>
      </c>
      <c r="AJ18" s="262">
        <f>X18*'Raw Data'!$D$18</f>
        <v>10.602277799999998</v>
      </c>
    </row>
    <row r="19" spans="1:36" x14ac:dyDescent="0.2">
      <c r="A19" s="155">
        <f t="shared" si="7"/>
        <v>13</v>
      </c>
      <c r="B19" s="263">
        <f t="shared" si="12"/>
        <v>341122222851.00604</v>
      </c>
      <c r="C19" s="264">
        <f t="shared" si="8"/>
        <v>2</v>
      </c>
      <c r="E19" s="263">
        <f t="shared" si="0"/>
        <v>1.3995873225726235E+17</v>
      </c>
      <c r="F19" s="264">
        <f t="shared" si="9"/>
        <v>1</v>
      </c>
      <c r="H19" s="263">
        <f t="shared" si="1"/>
        <v>2.0892961308540552E+16</v>
      </c>
      <c r="I19" s="264">
        <f t="shared" si="10"/>
        <v>1</v>
      </c>
      <c r="K19" s="263">
        <f t="shared" si="2"/>
        <v>2.0892961308540552E+16</v>
      </c>
      <c r="L19" s="264">
        <f t="shared" si="11"/>
        <v>1</v>
      </c>
      <c r="N19" s="263">
        <f>IF(C18=0,B19,B18*1000)</f>
        <v>341122222851.00604</v>
      </c>
      <c r="O19" s="264">
        <f>IF(C18=0,C19,C18)</f>
        <v>2</v>
      </c>
      <c r="Q19" s="263">
        <f>IF(F18=0,E19,E18*1000)</f>
        <v>10000000000</v>
      </c>
      <c r="R19" s="264">
        <f>IF(F18=0,F19,F18)</f>
        <v>106.97</v>
      </c>
      <c r="T19" s="263">
        <f>IF(I18=0,H19,H18*1000)</f>
        <v>10000000000</v>
      </c>
      <c r="U19" s="264">
        <f>IF(I18=0,I19,I18)</f>
        <v>73.099999999999994</v>
      </c>
      <c r="W19" s="263">
        <f>IF(L18=0,K19,K18*1000)</f>
        <v>10000000000</v>
      </c>
      <c r="X19" s="264">
        <f>IF(L18=0,L19,L18)</f>
        <v>73.099999999999994</v>
      </c>
      <c r="Z19" s="261">
        <f t="shared" si="3"/>
        <v>341122222851.00604</v>
      </c>
      <c r="AA19" s="264">
        <f>O19*'Raw Data'!$D$18</f>
        <v>0.29007599999999995</v>
      </c>
      <c r="AC19" s="261">
        <f t="shared" si="4"/>
        <v>10000000000</v>
      </c>
      <c r="AD19" s="264">
        <f>R19*'Raw Data'!$D$18</f>
        <v>15.514714859999996</v>
      </c>
      <c r="AF19" s="261">
        <f t="shared" si="5"/>
        <v>10000000000</v>
      </c>
      <c r="AG19" s="264">
        <f>U19*'Raw Data'!$D$18</f>
        <v>10.602277799999998</v>
      </c>
      <c r="AI19" s="261">
        <f t="shared" si="6"/>
        <v>10000000000</v>
      </c>
      <c r="AJ19" s="264">
        <f>X19*'Raw Data'!$D$18</f>
        <v>10.602277799999998</v>
      </c>
    </row>
    <row r="20" spans="1:36" x14ac:dyDescent="0.2">
      <c r="A20" s="156"/>
      <c r="B20" s="159"/>
      <c r="C20" s="159"/>
      <c r="D20" s="159"/>
      <c r="E20" s="159"/>
      <c r="F20" s="159"/>
      <c r="G20" s="51"/>
      <c r="H20" s="51"/>
      <c r="I20" s="51"/>
      <c r="J20" s="51"/>
      <c r="K20" s="51"/>
    </row>
    <row r="21" spans="1:36" x14ac:dyDescent="0.2">
      <c r="A21" s="156"/>
    </row>
    <row r="22" spans="1:36" x14ac:dyDescent="0.2">
      <c r="A22" s="403" t="s">
        <v>276</v>
      </c>
      <c r="B22" s="404"/>
      <c r="C22" s="404"/>
      <c r="D22" s="404"/>
      <c r="E22" s="404"/>
      <c r="F22" s="404"/>
      <c r="G22" s="404"/>
      <c r="H22" s="404"/>
      <c r="I22" s="404"/>
      <c r="J22" s="404"/>
      <c r="K22" s="404"/>
      <c r="L22" s="404"/>
      <c r="M22" s="404"/>
      <c r="N22" s="404"/>
      <c r="O22" s="404"/>
    </row>
    <row r="23" spans="1:36" ht="51" x14ac:dyDescent="0.2">
      <c r="A23" s="129"/>
      <c r="B23" s="15" t="s">
        <v>88</v>
      </c>
      <c r="C23" s="232" t="str">
        <f>'Processed Data'!AL4</f>
        <v>High Stress Range 2 (Mpa)</v>
      </c>
      <c r="D23" s="232" t="str">
        <f>'Processed Data'!AM4</f>
        <v>N - High Stress Range 2</v>
      </c>
      <c r="E23" s="232" t="str">
        <f>'Processed Data'!AN4</f>
        <v>High Stress Range 2 (Mpa)</v>
      </c>
      <c r="F23" s="232" t="str">
        <f>'Processed Data'!AO4</f>
        <v>N - High Stress Range 3</v>
      </c>
      <c r="G23" s="232" t="str">
        <f>'Processed Data'!AP4</f>
        <v>High Stress Range 2 (Mpa)</v>
      </c>
      <c r="H23" s="232" t="str">
        <f>'Processed Data'!AQ4</f>
        <v>N - High Stress Range 4</v>
      </c>
      <c r="I23" s="232" t="str">
        <f>'Processed Data'!AR4</f>
        <v>High Stress Range 2 (Mpa)</v>
      </c>
      <c r="J23" s="232" t="str">
        <f>'Processed Data'!AS4</f>
        <v>N - High Stress Range 5</v>
      </c>
      <c r="K23" s="232" t="str">
        <f>'Processed Data'!AT4</f>
        <v>High Stress Range 2 (Mpa)</v>
      </c>
      <c r="L23" s="232" t="str">
        <f>'Processed Data'!AU4</f>
        <v>N - High Stress Range 6</v>
      </c>
      <c r="M23" s="232" t="str">
        <f>'Processed Data'!AV4</f>
        <v>High Stress Range 2 (Mpa)</v>
      </c>
      <c r="N23" s="232" t="str">
        <f>'Processed Data'!AW4</f>
        <v>N - High Stress Range 7</v>
      </c>
      <c r="O23" s="271"/>
      <c r="P23" s="275"/>
      <c r="Q23" s="271"/>
      <c r="R23" s="271"/>
      <c r="S23" s="271"/>
    </row>
    <row r="24" spans="1:36" x14ac:dyDescent="0.2">
      <c r="A24" s="15">
        <f t="shared" ref="A24:B27" si="13">A6</f>
        <v>31</v>
      </c>
      <c r="B24" s="131" t="str">
        <f t="shared" si="13"/>
        <v>DNV'11 B1 Free Corrosion</v>
      </c>
      <c r="C24" s="137">
        <f>LOOKUP($A6,'Processed Data'!$A$5:$A$223,'Processed Data'!AL$5:AL$223)</f>
        <v>900</v>
      </c>
      <c r="D24" s="129">
        <f>LOOKUP($A6,'Processed Data'!$A$5:$A$223,'Processed Data'!AM$5:AM$223)</f>
        <v>3743.4537487078851</v>
      </c>
      <c r="E24" s="137">
        <f>LOOKUP($A6,'Processed Data'!$A$5:$A$223,'Processed Data'!AN$5:AN$223)</f>
        <v>500</v>
      </c>
      <c r="F24" s="129">
        <f>LOOKUP($A6,'Processed Data'!$A$5:$A$223,'Processed Data'!AO$5:AO$223)</f>
        <v>21831.822262464386</v>
      </c>
      <c r="G24" s="137">
        <f>LOOKUP($A6,'Processed Data'!$A$5:$A$223,'Processed Data'!AP$5:AP$223)</f>
        <v>350</v>
      </c>
      <c r="H24" s="129">
        <f>LOOKUP($A6,'Processed Data'!$A$5:$A$223,'Processed Data'!AQ$5:AQ$223)</f>
        <v>63649.627587359726</v>
      </c>
      <c r="I24" s="137">
        <f>LOOKUP($A6,'Processed Data'!$A$5:$A$223,'Processed Data'!AR$5:AR$223)</f>
        <v>300</v>
      </c>
      <c r="J24" s="129">
        <f>LOOKUP($A6,'Processed Data'!$A$5:$A$223,'Processed Data'!AS$5:AS$223)</f>
        <v>101073.2512151129</v>
      </c>
      <c r="K24" s="137">
        <f>LOOKUP($A6,'Processed Data'!$A$5:$A$223,'Processed Data'!AT$5:AT$223)</f>
        <v>250</v>
      </c>
      <c r="L24" s="129">
        <f>LOOKUP($A6,'Processed Data'!$A$5:$A$223,'Processed Data'!AU$5:AU$223)</f>
        <v>174654.57809971509</v>
      </c>
      <c r="M24" s="137">
        <f>LOOKUP($A6,'Processed Data'!$A$5:$A$223,'Processed Data'!AV$5:AV$223)</f>
        <v>200</v>
      </c>
      <c r="N24" s="129">
        <f>LOOKUP($A6,'Processed Data'!$A$5:$A$223,'Processed Data'!AW$5:AW$223)</f>
        <v>341122.22285100602</v>
      </c>
    </row>
    <row r="25" spans="1:36" x14ac:dyDescent="0.2">
      <c r="A25" s="52">
        <f t="shared" si="13"/>
        <v>1</v>
      </c>
      <c r="B25" s="131" t="str">
        <f t="shared" si="13"/>
        <v>DNV'05/'08/10/11 B1 Seawater CP</v>
      </c>
      <c r="C25" s="137">
        <f>LOOKUP($A7,'Processed Data'!$A$5:$A$223,'Processed Data'!AL$5:AL$223)</f>
        <v>900</v>
      </c>
      <c r="D25" s="129">
        <f>LOOKUP($A7,'Processed Data'!$A$5:$A$223,'Processed Data'!AM$5:AM$223)</f>
        <v>1259.012268826672</v>
      </c>
      <c r="E25" s="137">
        <f>LOOKUP($A7,'Processed Data'!$A$5:$A$223,'Processed Data'!AN$5:AN$223)</f>
        <v>500</v>
      </c>
      <c r="F25" s="129">
        <f>LOOKUP($A7,'Processed Data'!$A$5:$A$223,'Processed Data'!AO$5:AO$223)</f>
        <v>13216.607193234871</v>
      </c>
      <c r="G25" s="137">
        <f>LOOKUP($A7,'Processed Data'!$A$5:$A$223,'Processed Data'!AP$5:AP$223)</f>
        <v>350</v>
      </c>
      <c r="H25" s="129">
        <f>LOOKUP($A7,'Processed Data'!$A$5:$A$223,'Processed Data'!AQ$5:AQ$223)</f>
        <v>55046.260696521749</v>
      </c>
      <c r="I25" s="137">
        <f>LOOKUP($A7,'Processed Data'!$A$5:$A$223,'Processed Data'!AR$5:AR$223)</f>
        <v>300</v>
      </c>
      <c r="J25" s="129">
        <f>LOOKUP($A7,'Processed Data'!$A$5:$A$223,'Processed Data'!AS$5:AS$223)</f>
        <v>101979.99377496043</v>
      </c>
      <c r="K25" s="137">
        <f>LOOKUP($A7,'Processed Data'!$A$5:$A$223,'Processed Data'!AT$5:AT$223)</f>
        <v>250</v>
      </c>
      <c r="L25" s="129">
        <f>LOOKUP($A7,'Processed Data'!$A$5:$A$223,'Processed Data'!AU$5:AU$223)</f>
        <v>211465.71509175794</v>
      </c>
      <c r="M25" s="137">
        <f>LOOKUP($A7,'Processed Data'!$A$5:$A$223,'Processed Data'!AV$5:AV$223)</f>
        <v>200</v>
      </c>
      <c r="N25" s="129">
        <f>LOOKUP($A7,'Processed Data'!$A$5:$A$223,'Processed Data'!AW$5:AW$223)</f>
        <v>516273.71848573716</v>
      </c>
    </row>
    <row r="26" spans="1:36" x14ac:dyDescent="0.2">
      <c r="A26" s="52">
        <f t="shared" si="13"/>
        <v>18</v>
      </c>
      <c r="B26" s="131" t="str">
        <f t="shared" si="13"/>
        <v>DNV'05/'08/10/11 C In Air</v>
      </c>
      <c r="C26" s="137">
        <f>LOOKUP($A8,'Processed Data'!$A$5:$A$223,'Processed Data'!AL$5:AL$223)</f>
        <v>900</v>
      </c>
      <c r="D26" s="129">
        <f>LOOKUP($A8,'Processed Data'!$A$5:$A$223,'Processed Data'!AM$5:AM$223)</f>
        <v>5361.3291603896314</v>
      </c>
      <c r="E26" s="137">
        <f>LOOKUP($A8,'Processed Data'!$A$5:$A$223,'Processed Data'!AN$5:AN$223)</f>
        <v>500</v>
      </c>
      <c r="F26" s="129">
        <f>LOOKUP($A8,'Processed Data'!$A$5:$A$223,'Processed Data'!AO$5:AO$223)</f>
        <v>31267.271663392334</v>
      </c>
      <c r="G26" s="137">
        <f>LOOKUP($A8,'Processed Data'!$A$5:$A$223,'Processed Data'!AP$5:AP$223)</f>
        <v>350</v>
      </c>
      <c r="H26" s="129">
        <f>LOOKUP($A8,'Processed Data'!$A$5:$A$223,'Processed Data'!AQ$5:AQ$223)</f>
        <v>91158.226423884349</v>
      </c>
      <c r="I26" s="137">
        <f>LOOKUP($A8,'Processed Data'!$A$5:$A$223,'Processed Data'!AR$5:AR$223)</f>
        <v>300</v>
      </c>
      <c r="J26" s="129">
        <f>LOOKUP($A8,'Processed Data'!$A$5:$A$223,'Processed Data'!AS$5:AS$223)</f>
        <v>144755.88733052005</v>
      </c>
      <c r="K26" s="137">
        <f>LOOKUP($A8,'Processed Data'!$A$5:$A$223,'Processed Data'!AT$5:AT$223)</f>
        <v>250</v>
      </c>
      <c r="L26" s="129">
        <f>LOOKUP($A8,'Processed Data'!$A$5:$A$223,'Processed Data'!AU$5:AU$223)</f>
        <v>250138.17330713867</v>
      </c>
      <c r="M26" s="137">
        <f>LOOKUP($A8,'Processed Data'!$A$5:$A$223,'Processed Data'!AV$5:AV$223)</f>
        <v>200</v>
      </c>
      <c r="N26" s="129">
        <f>LOOKUP($A8,'Processed Data'!$A$5:$A$223,'Processed Data'!AW$5:AW$223)</f>
        <v>488551.11974050518</v>
      </c>
    </row>
    <row r="27" spans="1:36" x14ac:dyDescent="0.2">
      <c r="A27" s="52">
        <f t="shared" si="13"/>
        <v>3</v>
      </c>
      <c r="B27" s="131" t="str">
        <f t="shared" si="13"/>
        <v>DNV'05/'08/10/11 C Seawater CP</v>
      </c>
      <c r="C27" s="137">
        <f>LOOKUP($A9,'Processed Data'!$A$5:$A$223,'Processed Data'!AL$5:AL$223)</f>
        <v>900</v>
      </c>
      <c r="D27" s="129">
        <f>LOOKUP($A9,'Processed Data'!$A$5:$A$223,'Processed Data'!AM$5:AM$223)</f>
        <v>2134.3835824486664</v>
      </c>
      <c r="E27" s="137">
        <f>LOOKUP($A9,'Processed Data'!$A$5:$A$223,'Processed Data'!AN$5:AN$223)</f>
        <v>500</v>
      </c>
      <c r="F27" s="129">
        <f>LOOKUP($A9,'Processed Data'!$A$5:$A$223,'Processed Data'!AO$5:AO$223)</f>
        <v>12447.725052840624</v>
      </c>
      <c r="G27" s="137">
        <f>LOOKUP($A9,'Processed Data'!$A$5:$A$223,'Processed Data'!AP$5:AP$223)</f>
        <v>350</v>
      </c>
      <c r="H27" s="129">
        <f>LOOKUP($A9,'Processed Data'!$A$5:$A$223,'Processed Data'!AQ$5:AQ$223)</f>
        <v>36290.743594287531</v>
      </c>
      <c r="I27" s="137">
        <f>LOOKUP($A9,'Processed Data'!$A$5:$A$223,'Processed Data'!AR$5:AR$223)</f>
        <v>300</v>
      </c>
      <c r="J27" s="129">
        <f>LOOKUP($A9,'Processed Data'!$A$5:$A$223,'Processed Data'!AS$5:AS$223)</f>
        <v>57628.356726113998</v>
      </c>
      <c r="K27" s="137">
        <f>LOOKUP($A9,'Processed Data'!$A$5:$A$223,'Processed Data'!AT$5:AT$223)</f>
        <v>250</v>
      </c>
      <c r="L27" s="129">
        <f>LOOKUP($A9,'Processed Data'!$A$5:$A$223,'Processed Data'!AU$5:AU$223)</f>
        <v>99581.800422724991</v>
      </c>
      <c r="M27" s="137">
        <f>LOOKUP($A9,'Processed Data'!$A$5:$A$223,'Processed Data'!AV$5:AV$223)</f>
        <v>200</v>
      </c>
      <c r="N27" s="129">
        <f>LOOKUP($A9,'Processed Data'!$A$5:$A$223,'Processed Data'!AW$5:AW$223)</f>
        <v>194495.70395063472</v>
      </c>
    </row>
    <row r="28" spans="1:36" x14ac:dyDescent="0.2">
      <c r="A28" s="156"/>
    </row>
    <row r="29" spans="1:36" x14ac:dyDescent="0.2">
      <c r="A29" s="405" t="s">
        <v>276</v>
      </c>
      <c r="B29" s="411"/>
      <c r="C29" s="411"/>
      <c r="D29" s="411"/>
      <c r="E29" s="411"/>
      <c r="F29" s="411"/>
      <c r="G29" s="411"/>
      <c r="H29" s="411"/>
      <c r="I29" s="411"/>
      <c r="J29" s="411"/>
      <c r="K29" s="411"/>
      <c r="L29" s="411"/>
      <c r="N29" s="405" t="s">
        <v>277</v>
      </c>
      <c r="O29" s="406"/>
      <c r="P29" s="406"/>
      <c r="Q29" s="406"/>
      <c r="R29" s="406"/>
      <c r="S29" s="406"/>
      <c r="T29" s="406"/>
      <c r="U29" s="406"/>
      <c r="V29" s="407"/>
      <c r="W29" s="407"/>
      <c r="X29" s="407"/>
      <c r="Z29" s="405" t="s">
        <v>278</v>
      </c>
      <c r="AA29" s="406"/>
      <c r="AB29" s="406"/>
      <c r="AC29" s="406"/>
      <c r="AD29" s="406"/>
      <c r="AE29" s="406"/>
      <c r="AF29" s="406"/>
      <c r="AG29" s="406"/>
      <c r="AH29" s="407"/>
      <c r="AI29" s="407"/>
      <c r="AJ29" s="407"/>
    </row>
    <row r="30" spans="1:36" x14ac:dyDescent="0.2">
      <c r="A30" s="89" t="s">
        <v>265</v>
      </c>
      <c r="B30" s="260">
        <v>1</v>
      </c>
      <c r="C30" s="260">
        <f>B30</f>
        <v>1</v>
      </c>
      <c r="E30" s="260">
        <f>B30+1</f>
        <v>2</v>
      </c>
      <c r="F30" s="260">
        <f>C30+1</f>
        <v>2</v>
      </c>
      <c r="H30" s="260">
        <f>E30+1</f>
        <v>3</v>
      </c>
      <c r="I30" s="260">
        <f>F30+1</f>
        <v>3</v>
      </c>
      <c r="K30" s="260">
        <f>H30+1</f>
        <v>4</v>
      </c>
      <c r="L30" s="260">
        <f>I30+1</f>
        <v>4</v>
      </c>
    </row>
    <row r="31" spans="1:36" x14ac:dyDescent="0.2">
      <c r="A31" s="155">
        <v>1</v>
      </c>
      <c r="B31" s="265" t="str">
        <f t="shared" ref="B31:B37" si="14">INDEX($B$24:$N$27,B$12,$A31)</f>
        <v>DNV'11 B1 Free Corrosion</v>
      </c>
      <c r="C31" s="234"/>
      <c r="E31" s="265" t="str">
        <f t="shared" ref="E31:E37" si="15">INDEX($B$24:$N$27,E$12,$A31)</f>
        <v>DNV'05/'08/10/11 B1 Seawater CP</v>
      </c>
      <c r="F31" s="234"/>
      <c r="H31" s="265" t="str">
        <f t="shared" ref="H31:H37" si="16">INDEX($B$24:$N$27,H$12,$A31)</f>
        <v>DNV'05/'08/10/11 C In Air</v>
      </c>
      <c r="I31" s="234"/>
      <c r="K31" s="265" t="str">
        <f t="shared" ref="K31:K37" si="17">INDEX($B$24:$N$27,K$12,$A31)</f>
        <v>DNV'05/'08/10/11 C Seawater CP</v>
      </c>
      <c r="L31" s="234"/>
      <c r="N31" s="265" t="str">
        <f>N13</f>
        <v>DNV'11 B1 Free Corrosion</v>
      </c>
      <c r="O31" s="272"/>
      <c r="Q31" s="265" t="str">
        <f>Q13</f>
        <v>DNV'05/'08/10/11 B1 Seawater CP</v>
      </c>
      <c r="R31" s="272"/>
      <c r="T31" s="265" t="str">
        <f>T13</f>
        <v>DNV'05/'08/10/11 C In Air</v>
      </c>
      <c r="U31" s="272"/>
      <c r="W31" s="265" t="str">
        <f>W13</f>
        <v>DNV'05/'08/10/11 C Seawater CP</v>
      </c>
      <c r="X31" s="272"/>
      <c r="Z31" s="265" t="str">
        <f>Z13</f>
        <v>DNV'11 B1 Free Corrosion</v>
      </c>
      <c r="AA31" s="272"/>
      <c r="AC31" s="265" t="str">
        <f>AC13</f>
        <v>DNV'05/'08/10/11 B1 Seawater CP</v>
      </c>
      <c r="AD31" s="272"/>
      <c r="AF31" s="265" t="str">
        <f>AF13</f>
        <v>DNV'05/'08/10/11 C In Air</v>
      </c>
      <c r="AG31" s="272"/>
      <c r="AI31" s="265" t="str">
        <f>AI13</f>
        <v>DNV'05/'08/10/11 C Seawater CP</v>
      </c>
      <c r="AJ31" s="272"/>
    </row>
    <row r="32" spans="1:36" x14ac:dyDescent="0.2">
      <c r="A32" s="155">
        <f t="shared" ref="A32:A37" si="18">A31+2</f>
        <v>3</v>
      </c>
      <c r="B32" s="261">
        <f t="shared" si="14"/>
        <v>3743.4537487078851</v>
      </c>
      <c r="C32" s="262">
        <f t="shared" ref="C32:C37" si="19">INDEX($B$24:$N$27,C$12,$A32-1)</f>
        <v>900</v>
      </c>
      <c r="E32" s="261">
        <f t="shared" si="15"/>
        <v>1259.012268826672</v>
      </c>
      <c r="F32" s="262">
        <f t="shared" ref="F32:F37" si="20">INDEX($B$24:$N$27,F$12,$A32-1)</f>
        <v>900</v>
      </c>
      <c r="H32" s="261">
        <f t="shared" si="16"/>
        <v>5361.3291603896314</v>
      </c>
      <c r="I32" s="262">
        <f t="shared" ref="I32:I37" si="21">INDEX($B$24:$N$27,I$12,$A32-1)</f>
        <v>900</v>
      </c>
      <c r="K32" s="261">
        <f t="shared" si="17"/>
        <v>2134.3835824486664</v>
      </c>
      <c r="L32" s="262">
        <f t="shared" ref="L32:L37" si="22">INDEX($B$24:$N$27,L$12,$A32-1)</f>
        <v>900</v>
      </c>
      <c r="N32" s="261">
        <f>N14</f>
        <v>2728.9777828080482</v>
      </c>
      <c r="O32" s="262">
        <f>O14</f>
        <v>1000</v>
      </c>
      <c r="Q32" s="261">
        <f>Q14</f>
        <v>826.03794957717946</v>
      </c>
      <c r="R32" s="262">
        <f>R14</f>
        <v>1000</v>
      </c>
      <c r="T32" s="261">
        <f>T14</f>
        <v>3908.4089579240417</v>
      </c>
      <c r="U32" s="262">
        <f>U14</f>
        <v>1000</v>
      </c>
      <c r="W32" s="261">
        <f>W14</f>
        <v>1555.965631605078</v>
      </c>
      <c r="X32" s="262">
        <f>X14</f>
        <v>1000</v>
      </c>
      <c r="Z32" s="261">
        <f>N32</f>
        <v>2728.9777828080482</v>
      </c>
      <c r="AA32" s="262">
        <f>O32*'Raw Data'!$D$18</f>
        <v>145.03799999999998</v>
      </c>
      <c r="AC32" s="261">
        <f>Q32</f>
        <v>826.03794957717946</v>
      </c>
      <c r="AD32" s="262">
        <f>R32*'Raw Data'!$D$18</f>
        <v>145.03799999999998</v>
      </c>
      <c r="AF32" s="261">
        <f>T32</f>
        <v>3908.4089579240417</v>
      </c>
      <c r="AG32" s="262">
        <f>U32*'Raw Data'!$D$18</f>
        <v>145.03799999999998</v>
      </c>
      <c r="AI32" s="261">
        <f>W32</f>
        <v>1555.965631605078</v>
      </c>
      <c r="AJ32" s="262">
        <f>X32*'Raw Data'!$D$18</f>
        <v>145.03799999999998</v>
      </c>
    </row>
    <row r="33" spans="1:36" x14ac:dyDescent="0.2">
      <c r="A33" s="155">
        <f t="shared" si="18"/>
        <v>5</v>
      </c>
      <c r="B33" s="261">
        <f t="shared" si="14"/>
        <v>21831.822262464386</v>
      </c>
      <c r="C33" s="262">
        <f t="shared" si="19"/>
        <v>500</v>
      </c>
      <c r="E33" s="261">
        <f t="shared" si="15"/>
        <v>13216.607193234871</v>
      </c>
      <c r="F33" s="262">
        <f t="shared" si="20"/>
        <v>500</v>
      </c>
      <c r="H33" s="261">
        <f t="shared" si="16"/>
        <v>31267.271663392334</v>
      </c>
      <c r="I33" s="262">
        <f t="shared" si="21"/>
        <v>500</v>
      </c>
      <c r="K33" s="261">
        <f t="shared" si="17"/>
        <v>12447.725052840624</v>
      </c>
      <c r="L33" s="262">
        <f t="shared" si="22"/>
        <v>500</v>
      </c>
      <c r="N33" s="261">
        <f t="shared" ref="N33:O38" si="23">B32</f>
        <v>3743.4537487078851</v>
      </c>
      <c r="O33" s="262">
        <f t="shared" si="23"/>
        <v>900</v>
      </c>
      <c r="Q33" s="261">
        <f t="shared" ref="Q33:R38" si="24">E32</f>
        <v>1259.012268826672</v>
      </c>
      <c r="R33" s="262">
        <f t="shared" si="24"/>
        <v>900</v>
      </c>
      <c r="T33" s="261">
        <f t="shared" ref="T33:U38" si="25">H32</f>
        <v>5361.3291603896314</v>
      </c>
      <c r="U33" s="262">
        <f t="shared" si="25"/>
        <v>900</v>
      </c>
      <c r="W33" s="261">
        <f t="shared" ref="W33:X38" si="26">K32</f>
        <v>2134.3835824486664</v>
      </c>
      <c r="X33" s="262">
        <f t="shared" si="26"/>
        <v>900</v>
      </c>
      <c r="Z33" s="261">
        <f t="shared" ref="Z33:Z43" si="27">N33</f>
        <v>3743.4537487078851</v>
      </c>
      <c r="AA33" s="262">
        <f>O33*'Raw Data'!$D$18</f>
        <v>130.53419999999997</v>
      </c>
      <c r="AC33" s="261">
        <f t="shared" ref="AC33:AC43" si="28">Q33</f>
        <v>1259.012268826672</v>
      </c>
      <c r="AD33" s="262">
        <f>R33*'Raw Data'!$D$18</f>
        <v>130.53419999999997</v>
      </c>
      <c r="AF33" s="261">
        <f t="shared" ref="AF33:AF43" si="29">T33</f>
        <v>5361.3291603896314</v>
      </c>
      <c r="AG33" s="262">
        <f>U33*'Raw Data'!$D$18</f>
        <v>130.53419999999997</v>
      </c>
      <c r="AI33" s="261">
        <f t="shared" ref="AI33:AI43" si="30">W33</f>
        <v>2134.3835824486664</v>
      </c>
      <c r="AJ33" s="262">
        <f>X33*'Raw Data'!$D$18</f>
        <v>130.53419999999997</v>
      </c>
    </row>
    <row r="34" spans="1:36" x14ac:dyDescent="0.2">
      <c r="A34" s="155">
        <f t="shared" si="18"/>
        <v>7</v>
      </c>
      <c r="B34" s="261">
        <f t="shared" si="14"/>
        <v>63649.627587359726</v>
      </c>
      <c r="C34" s="262">
        <f t="shared" si="19"/>
        <v>350</v>
      </c>
      <c r="E34" s="261">
        <f t="shared" si="15"/>
        <v>55046.260696521749</v>
      </c>
      <c r="F34" s="262">
        <f t="shared" si="20"/>
        <v>350</v>
      </c>
      <c r="H34" s="261">
        <f t="shared" si="16"/>
        <v>91158.226423884349</v>
      </c>
      <c r="I34" s="262">
        <f t="shared" si="21"/>
        <v>350</v>
      </c>
      <c r="K34" s="261">
        <f t="shared" si="17"/>
        <v>36290.743594287531</v>
      </c>
      <c r="L34" s="262">
        <f t="shared" si="22"/>
        <v>350</v>
      </c>
      <c r="N34" s="261">
        <f t="shared" si="23"/>
        <v>21831.822262464386</v>
      </c>
      <c r="O34" s="262">
        <f t="shared" si="23"/>
        <v>500</v>
      </c>
      <c r="Q34" s="261">
        <f t="shared" si="24"/>
        <v>13216.607193234871</v>
      </c>
      <c r="R34" s="262">
        <f t="shared" si="24"/>
        <v>500</v>
      </c>
      <c r="T34" s="261">
        <f t="shared" si="25"/>
        <v>31267.271663392334</v>
      </c>
      <c r="U34" s="262">
        <f t="shared" si="25"/>
        <v>500</v>
      </c>
      <c r="W34" s="261">
        <f t="shared" si="26"/>
        <v>12447.725052840624</v>
      </c>
      <c r="X34" s="262">
        <f t="shared" si="26"/>
        <v>500</v>
      </c>
      <c r="Z34" s="261">
        <f t="shared" si="27"/>
        <v>21831.822262464386</v>
      </c>
      <c r="AA34" s="262">
        <f>O34*'Raw Data'!$D$18</f>
        <v>72.518999999999991</v>
      </c>
      <c r="AC34" s="261">
        <f t="shared" si="28"/>
        <v>13216.607193234871</v>
      </c>
      <c r="AD34" s="262">
        <f>R34*'Raw Data'!$D$18</f>
        <v>72.518999999999991</v>
      </c>
      <c r="AF34" s="261">
        <f t="shared" si="29"/>
        <v>31267.271663392334</v>
      </c>
      <c r="AG34" s="262">
        <f>U34*'Raw Data'!$D$18</f>
        <v>72.518999999999991</v>
      </c>
      <c r="AI34" s="261">
        <f t="shared" si="30"/>
        <v>12447.725052840624</v>
      </c>
      <c r="AJ34" s="262">
        <f>X34*'Raw Data'!$D$18</f>
        <v>72.518999999999991</v>
      </c>
    </row>
    <row r="35" spans="1:36" x14ac:dyDescent="0.2">
      <c r="A35" s="155">
        <f t="shared" si="18"/>
        <v>9</v>
      </c>
      <c r="B35" s="261">
        <f t="shared" si="14"/>
        <v>101073.2512151129</v>
      </c>
      <c r="C35" s="262">
        <f t="shared" si="19"/>
        <v>300</v>
      </c>
      <c r="E35" s="261">
        <f t="shared" si="15"/>
        <v>101979.99377496043</v>
      </c>
      <c r="F35" s="262">
        <f t="shared" si="20"/>
        <v>300</v>
      </c>
      <c r="H35" s="261">
        <f t="shared" si="16"/>
        <v>144755.88733052005</v>
      </c>
      <c r="I35" s="262">
        <f t="shared" si="21"/>
        <v>300</v>
      </c>
      <c r="K35" s="261">
        <f t="shared" si="17"/>
        <v>57628.356726113998</v>
      </c>
      <c r="L35" s="262">
        <f t="shared" si="22"/>
        <v>300</v>
      </c>
      <c r="N35" s="261">
        <f t="shared" si="23"/>
        <v>63649.627587359726</v>
      </c>
      <c r="O35" s="262">
        <f t="shared" si="23"/>
        <v>350</v>
      </c>
      <c r="Q35" s="261">
        <f t="shared" si="24"/>
        <v>55046.260696521749</v>
      </c>
      <c r="R35" s="262">
        <f t="shared" si="24"/>
        <v>350</v>
      </c>
      <c r="T35" s="261">
        <f t="shared" si="25"/>
        <v>91158.226423884349</v>
      </c>
      <c r="U35" s="262">
        <f t="shared" si="25"/>
        <v>350</v>
      </c>
      <c r="W35" s="261">
        <f t="shared" si="26"/>
        <v>36290.743594287531</v>
      </c>
      <c r="X35" s="262">
        <f t="shared" si="26"/>
        <v>350</v>
      </c>
      <c r="Z35" s="261">
        <f t="shared" si="27"/>
        <v>63649.627587359726</v>
      </c>
      <c r="AA35" s="262">
        <f>O35*'Raw Data'!$D$18</f>
        <v>50.763299999999994</v>
      </c>
      <c r="AC35" s="261">
        <f t="shared" si="28"/>
        <v>55046.260696521749</v>
      </c>
      <c r="AD35" s="262">
        <f>R35*'Raw Data'!$D$18</f>
        <v>50.763299999999994</v>
      </c>
      <c r="AF35" s="261">
        <f t="shared" si="29"/>
        <v>91158.226423884349</v>
      </c>
      <c r="AG35" s="262">
        <f>U35*'Raw Data'!$D$18</f>
        <v>50.763299999999994</v>
      </c>
      <c r="AI35" s="261">
        <f t="shared" si="30"/>
        <v>36290.743594287531</v>
      </c>
      <c r="AJ35" s="262">
        <f>X35*'Raw Data'!$D$18</f>
        <v>50.763299999999994</v>
      </c>
    </row>
    <row r="36" spans="1:36" x14ac:dyDescent="0.2">
      <c r="A36" s="155">
        <f t="shared" si="18"/>
        <v>11</v>
      </c>
      <c r="B36" s="261">
        <f t="shared" si="14"/>
        <v>174654.57809971509</v>
      </c>
      <c r="C36" s="262">
        <f t="shared" si="19"/>
        <v>250</v>
      </c>
      <c r="E36" s="261">
        <f t="shared" si="15"/>
        <v>211465.71509175794</v>
      </c>
      <c r="F36" s="262">
        <f t="shared" si="20"/>
        <v>250</v>
      </c>
      <c r="H36" s="261">
        <f t="shared" si="16"/>
        <v>250138.17330713867</v>
      </c>
      <c r="I36" s="262">
        <f t="shared" si="21"/>
        <v>250</v>
      </c>
      <c r="K36" s="261">
        <f t="shared" si="17"/>
        <v>99581.800422724991</v>
      </c>
      <c r="L36" s="262">
        <f t="shared" si="22"/>
        <v>250</v>
      </c>
      <c r="N36" s="261">
        <f t="shared" si="23"/>
        <v>101073.2512151129</v>
      </c>
      <c r="O36" s="262">
        <f t="shared" si="23"/>
        <v>300</v>
      </c>
      <c r="Q36" s="261">
        <f t="shared" si="24"/>
        <v>101979.99377496043</v>
      </c>
      <c r="R36" s="262">
        <f t="shared" si="24"/>
        <v>300</v>
      </c>
      <c r="T36" s="261">
        <f t="shared" si="25"/>
        <v>144755.88733052005</v>
      </c>
      <c r="U36" s="262">
        <f t="shared" si="25"/>
        <v>300</v>
      </c>
      <c r="W36" s="261">
        <f t="shared" si="26"/>
        <v>57628.356726113998</v>
      </c>
      <c r="X36" s="262">
        <f t="shared" si="26"/>
        <v>300</v>
      </c>
      <c r="Z36" s="261">
        <f t="shared" si="27"/>
        <v>101073.2512151129</v>
      </c>
      <c r="AA36" s="262">
        <f>O36*'Raw Data'!$D$18</f>
        <v>43.511399999999995</v>
      </c>
      <c r="AC36" s="261">
        <f t="shared" si="28"/>
        <v>101979.99377496043</v>
      </c>
      <c r="AD36" s="262">
        <f>R36*'Raw Data'!$D$18</f>
        <v>43.511399999999995</v>
      </c>
      <c r="AF36" s="261">
        <f t="shared" si="29"/>
        <v>144755.88733052005</v>
      </c>
      <c r="AG36" s="262">
        <f>U36*'Raw Data'!$D$18</f>
        <v>43.511399999999995</v>
      </c>
      <c r="AI36" s="261">
        <f t="shared" si="30"/>
        <v>57628.356726113998</v>
      </c>
      <c r="AJ36" s="262">
        <f>X36*'Raw Data'!$D$18</f>
        <v>43.511399999999995</v>
      </c>
    </row>
    <row r="37" spans="1:36" x14ac:dyDescent="0.2">
      <c r="A37" s="155">
        <f t="shared" si="18"/>
        <v>13</v>
      </c>
      <c r="B37" s="263">
        <f t="shared" si="14"/>
        <v>341122.22285100602</v>
      </c>
      <c r="C37" s="264">
        <f t="shared" si="19"/>
        <v>200</v>
      </c>
      <c r="E37" s="261">
        <f t="shared" si="15"/>
        <v>516273.71848573716</v>
      </c>
      <c r="F37" s="262">
        <f t="shared" si="20"/>
        <v>200</v>
      </c>
      <c r="H37" s="263">
        <f t="shared" si="16"/>
        <v>488551.11974050518</v>
      </c>
      <c r="I37" s="264">
        <f t="shared" si="21"/>
        <v>200</v>
      </c>
      <c r="K37" s="263">
        <f t="shared" si="17"/>
        <v>194495.70395063472</v>
      </c>
      <c r="L37" s="264">
        <f t="shared" si="22"/>
        <v>200</v>
      </c>
      <c r="N37" s="261">
        <f t="shared" si="23"/>
        <v>174654.57809971509</v>
      </c>
      <c r="O37" s="262">
        <f t="shared" si="23"/>
        <v>250</v>
      </c>
      <c r="Q37" s="261">
        <f t="shared" si="24"/>
        <v>211465.71509175794</v>
      </c>
      <c r="R37" s="262">
        <f t="shared" si="24"/>
        <v>250</v>
      </c>
      <c r="T37" s="261">
        <f t="shared" si="25"/>
        <v>250138.17330713867</v>
      </c>
      <c r="U37" s="262">
        <f t="shared" si="25"/>
        <v>250</v>
      </c>
      <c r="W37" s="261">
        <f t="shared" si="26"/>
        <v>99581.800422724991</v>
      </c>
      <c r="X37" s="262">
        <f t="shared" si="26"/>
        <v>250</v>
      </c>
      <c r="Z37" s="261">
        <f t="shared" si="27"/>
        <v>174654.57809971509</v>
      </c>
      <c r="AA37" s="262">
        <f>O37*'Raw Data'!$D$18</f>
        <v>36.259499999999996</v>
      </c>
      <c r="AC37" s="261">
        <f t="shared" si="28"/>
        <v>211465.71509175794</v>
      </c>
      <c r="AD37" s="262">
        <f>R37*'Raw Data'!$D$18</f>
        <v>36.259499999999996</v>
      </c>
      <c r="AF37" s="261">
        <f t="shared" si="29"/>
        <v>250138.17330713867</v>
      </c>
      <c r="AG37" s="262">
        <f>U37*'Raw Data'!$D$18</f>
        <v>36.259499999999996</v>
      </c>
      <c r="AI37" s="261">
        <f t="shared" si="30"/>
        <v>99581.800422724991</v>
      </c>
      <c r="AJ37" s="262">
        <f>X37*'Raw Data'!$D$18</f>
        <v>36.259499999999996</v>
      </c>
    </row>
    <row r="38" spans="1:36" x14ac:dyDescent="0.2">
      <c r="B38" s="273"/>
      <c r="C38" s="122"/>
      <c r="E38" s="120"/>
      <c r="F38" s="122"/>
      <c r="N38" s="261">
        <f t="shared" si="23"/>
        <v>341122.22285100602</v>
      </c>
      <c r="O38" s="262">
        <f t="shared" si="23"/>
        <v>200</v>
      </c>
      <c r="Q38" s="261">
        <f t="shared" si="24"/>
        <v>516273.71848573716</v>
      </c>
      <c r="R38" s="262">
        <f t="shared" si="24"/>
        <v>200</v>
      </c>
      <c r="T38" s="261">
        <f t="shared" si="25"/>
        <v>488551.11974050518</v>
      </c>
      <c r="U38" s="262">
        <f t="shared" si="25"/>
        <v>200</v>
      </c>
      <c r="W38" s="261">
        <f t="shared" si="26"/>
        <v>194495.70395063472</v>
      </c>
      <c r="X38" s="262">
        <f t="shared" si="26"/>
        <v>200</v>
      </c>
      <c r="Z38" s="261">
        <f t="shared" si="27"/>
        <v>341122.22285100602</v>
      </c>
      <c r="AA38" s="262">
        <f>O38*'Raw Data'!$D$18</f>
        <v>29.007599999999993</v>
      </c>
      <c r="AC38" s="261">
        <f t="shared" si="28"/>
        <v>516273.71848573716</v>
      </c>
      <c r="AD38" s="262">
        <f>R38*'Raw Data'!$D$18</f>
        <v>29.007599999999993</v>
      </c>
      <c r="AF38" s="261">
        <f t="shared" si="29"/>
        <v>488551.11974050518</v>
      </c>
      <c r="AG38" s="262">
        <f>U38*'Raw Data'!$D$18</f>
        <v>29.007599999999993</v>
      </c>
      <c r="AI38" s="261">
        <f t="shared" si="30"/>
        <v>194495.70395063472</v>
      </c>
      <c r="AJ38" s="262">
        <f>X38*'Raw Data'!$D$18</f>
        <v>29.007599999999993</v>
      </c>
    </row>
    <row r="39" spans="1:36" x14ac:dyDescent="0.2">
      <c r="A39" s="158"/>
      <c r="B39" s="273"/>
      <c r="C39" s="122"/>
      <c r="E39" s="120"/>
      <c r="F39" s="122"/>
      <c r="N39" s="261" t="e">
        <f t="shared" ref="N39:O43" si="31">N15</f>
        <v>#N/A</v>
      </c>
      <c r="O39" s="262" t="e">
        <f t="shared" si="31"/>
        <v>#N/A</v>
      </c>
      <c r="Q39" s="261">
        <f t="shared" ref="Q39:R43" si="32">Q15</f>
        <v>1000000</v>
      </c>
      <c r="R39" s="262">
        <f t="shared" si="32"/>
        <v>169.51182515314019</v>
      </c>
      <c r="T39" s="261">
        <f t="shared" ref="T39:U43" si="33">T15</f>
        <v>10000000</v>
      </c>
      <c r="U39" s="262">
        <f t="shared" si="33"/>
        <v>73.11390834834188</v>
      </c>
      <c r="W39" s="261">
        <f t="shared" ref="W39:X43" si="34">W15</f>
        <v>1000000</v>
      </c>
      <c r="X39" s="262">
        <f t="shared" si="34"/>
        <v>115.8777356155128</v>
      </c>
      <c r="Z39" s="261" t="e">
        <f t="shared" si="27"/>
        <v>#N/A</v>
      </c>
      <c r="AA39" s="262" t="e">
        <f>O39*'Raw Data'!$D$18</f>
        <v>#N/A</v>
      </c>
      <c r="AC39" s="261">
        <f t="shared" si="28"/>
        <v>1000000</v>
      </c>
      <c r="AD39" s="262">
        <f>R39*'Raw Data'!$D$18</f>
        <v>24.585656096561141</v>
      </c>
      <c r="AF39" s="261">
        <f t="shared" si="29"/>
        <v>10000000</v>
      </c>
      <c r="AG39" s="262">
        <f>U39*'Raw Data'!$D$18</f>
        <v>10.604295039026807</v>
      </c>
      <c r="AI39" s="261">
        <f t="shared" si="30"/>
        <v>1000000</v>
      </c>
      <c r="AJ39" s="262">
        <f>X39*'Raw Data'!$D$18</f>
        <v>16.806675018202743</v>
      </c>
    </row>
    <row r="40" spans="1:36" x14ac:dyDescent="0.2">
      <c r="A40" s="158"/>
      <c r="B40" s="273"/>
      <c r="C40" s="122"/>
      <c r="E40" s="120"/>
      <c r="F40" s="122"/>
      <c r="N40" s="261" t="e">
        <f t="shared" si="31"/>
        <v>#N/A</v>
      </c>
      <c r="O40" s="262" t="e">
        <f t="shared" si="31"/>
        <v>#N/A</v>
      </c>
      <c r="Q40" s="261" t="e">
        <f t="shared" si="32"/>
        <v>#N/A</v>
      </c>
      <c r="R40" s="262" t="e">
        <f t="shared" si="32"/>
        <v>#N/A</v>
      </c>
      <c r="T40" s="261" t="e">
        <f t="shared" si="33"/>
        <v>#N/A</v>
      </c>
      <c r="U40" s="262" t="e">
        <f t="shared" si="33"/>
        <v>#N/A</v>
      </c>
      <c r="W40" s="261" t="e">
        <f t="shared" si="34"/>
        <v>#N/A</v>
      </c>
      <c r="X40" s="262" t="e">
        <f t="shared" si="34"/>
        <v>#N/A</v>
      </c>
      <c r="Z40" s="261" t="e">
        <f t="shared" si="27"/>
        <v>#N/A</v>
      </c>
      <c r="AA40" s="262" t="e">
        <f>O40*'Raw Data'!$D$18</f>
        <v>#N/A</v>
      </c>
      <c r="AC40" s="261" t="e">
        <f t="shared" si="28"/>
        <v>#N/A</v>
      </c>
      <c r="AD40" s="262" t="e">
        <f>R40*'Raw Data'!$D$18</f>
        <v>#N/A</v>
      </c>
      <c r="AF40" s="261" t="e">
        <f t="shared" si="29"/>
        <v>#N/A</v>
      </c>
      <c r="AG40" s="262" t="e">
        <f>U40*'Raw Data'!$D$18</f>
        <v>#N/A</v>
      </c>
      <c r="AI40" s="261" t="e">
        <f t="shared" si="30"/>
        <v>#N/A</v>
      </c>
      <c r="AJ40" s="262" t="e">
        <f>X40*'Raw Data'!$D$18</f>
        <v>#N/A</v>
      </c>
    </row>
    <row r="41" spans="1:36" x14ac:dyDescent="0.2">
      <c r="A41" s="158"/>
      <c r="B41" s="273"/>
      <c r="C41" s="122"/>
      <c r="E41" s="120"/>
      <c r="F41" s="122"/>
      <c r="N41" s="261" t="e">
        <f t="shared" si="31"/>
        <v>#N/A</v>
      </c>
      <c r="O41" s="262" t="e">
        <f t="shared" si="31"/>
        <v>#N/A</v>
      </c>
      <c r="Q41" s="261" t="e">
        <f t="shared" si="32"/>
        <v>#N/A</v>
      </c>
      <c r="R41" s="262" t="e">
        <f t="shared" si="32"/>
        <v>#N/A</v>
      </c>
      <c r="T41" s="261" t="e">
        <f t="shared" si="33"/>
        <v>#N/A</v>
      </c>
      <c r="U41" s="262" t="e">
        <f t="shared" si="33"/>
        <v>#N/A</v>
      </c>
      <c r="W41" s="261" t="e">
        <f t="shared" si="34"/>
        <v>#N/A</v>
      </c>
      <c r="X41" s="262" t="e">
        <f t="shared" si="34"/>
        <v>#N/A</v>
      </c>
      <c r="Z41" s="261" t="e">
        <f t="shared" si="27"/>
        <v>#N/A</v>
      </c>
      <c r="AA41" s="262" t="e">
        <f>O41*'Raw Data'!$D$18</f>
        <v>#N/A</v>
      </c>
      <c r="AC41" s="261" t="e">
        <f t="shared" si="28"/>
        <v>#N/A</v>
      </c>
      <c r="AD41" s="262" t="e">
        <f>R41*'Raw Data'!$D$18</f>
        <v>#N/A</v>
      </c>
      <c r="AF41" s="261" t="e">
        <f t="shared" si="29"/>
        <v>#N/A</v>
      </c>
      <c r="AG41" s="262" t="e">
        <f>U41*'Raw Data'!$D$18</f>
        <v>#N/A</v>
      </c>
      <c r="AI41" s="261" t="e">
        <f t="shared" si="30"/>
        <v>#N/A</v>
      </c>
      <c r="AJ41" s="262" t="e">
        <f>X41*'Raw Data'!$D$18</f>
        <v>#N/A</v>
      </c>
    </row>
    <row r="42" spans="1:36" x14ac:dyDescent="0.2">
      <c r="A42" s="158"/>
      <c r="B42" s="273"/>
      <c r="C42" s="122"/>
      <c r="E42" s="120"/>
      <c r="F42" s="122"/>
      <c r="N42" s="261" t="e">
        <f t="shared" si="31"/>
        <v>#N/A</v>
      </c>
      <c r="O42" s="262" t="e">
        <f t="shared" si="31"/>
        <v>#N/A</v>
      </c>
      <c r="Q42" s="261">
        <f t="shared" si="32"/>
        <v>10000000</v>
      </c>
      <c r="R42" s="262">
        <f t="shared" si="32"/>
        <v>106.97</v>
      </c>
      <c r="T42" s="261">
        <f t="shared" si="33"/>
        <v>10000000</v>
      </c>
      <c r="U42" s="262">
        <f t="shared" si="33"/>
        <v>73.099999999999994</v>
      </c>
      <c r="W42" s="261">
        <f t="shared" si="34"/>
        <v>10000000</v>
      </c>
      <c r="X42" s="262">
        <f t="shared" si="34"/>
        <v>73.099999999999994</v>
      </c>
      <c r="Z42" s="261" t="e">
        <f t="shared" si="27"/>
        <v>#N/A</v>
      </c>
      <c r="AA42" s="262" t="e">
        <f>O42*'Raw Data'!$D$18</f>
        <v>#N/A</v>
      </c>
      <c r="AC42" s="261">
        <f t="shared" si="28"/>
        <v>10000000</v>
      </c>
      <c r="AD42" s="262">
        <f>R42*'Raw Data'!$D$18</f>
        <v>15.514714859999996</v>
      </c>
      <c r="AF42" s="261">
        <f t="shared" si="29"/>
        <v>10000000</v>
      </c>
      <c r="AG42" s="262">
        <f>U42*'Raw Data'!$D$18</f>
        <v>10.602277799999998</v>
      </c>
      <c r="AI42" s="261">
        <f t="shared" si="30"/>
        <v>10000000</v>
      </c>
      <c r="AJ42" s="262">
        <f>X42*'Raw Data'!$D$18</f>
        <v>10.602277799999998</v>
      </c>
    </row>
    <row r="43" spans="1:36" x14ac:dyDescent="0.2">
      <c r="A43" s="158"/>
      <c r="B43" s="274"/>
      <c r="C43" s="235"/>
      <c r="E43" s="124"/>
      <c r="F43" s="235"/>
      <c r="N43" s="263">
        <f t="shared" si="31"/>
        <v>341122222851.00604</v>
      </c>
      <c r="O43" s="264">
        <f t="shared" si="31"/>
        <v>2</v>
      </c>
      <c r="Q43" s="263">
        <f t="shared" si="32"/>
        <v>10000000000</v>
      </c>
      <c r="R43" s="264">
        <f t="shared" si="32"/>
        <v>106.97</v>
      </c>
      <c r="T43" s="263">
        <f t="shared" si="33"/>
        <v>10000000000</v>
      </c>
      <c r="U43" s="264">
        <f t="shared" si="33"/>
        <v>73.099999999999994</v>
      </c>
      <c r="W43" s="263">
        <f t="shared" si="34"/>
        <v>10000000000</v>
      </c>
      <c r="X43" s="264">
        <f t="shared" si="34"/>
        <v>73.099999999999994</v>
      </c>
      <c r="Z43" s="263">
        <f t="shared" si="27"/>
        <v>341122222851.00604</v>
      </c>
      <c r="AA43" s="264">
        <f>O43*'Raw Data'!$D$18</f>
        <v>0.29007599999999995</v>
      </c>
      <c r="AC43" s="263">
        <f t="shared" si="28"/>
        <v>10000000000</v>
      </c>
      <c r="AD43" s="264">
        <f>R43*'Raw Data'!$D$18</f>
        <v>15.514714859999996</v>
      </c>
      <c r="AF43" s="263">
        <f t="shared" si="29"/>
        <v>10000000000</v>
      </c>
      <c r="AG43" s="264">
        <f>U43*'Raw Data'!$D$18</f>
        <v>10.602277799999998</v>
      </c>
      <c r="AI43" s="263">
        <f t="shared" si="30"/>
        <v>10000000000</v>
      </c>
      <c r="AJ43" s="264">
        <f>X43*'Raw Data'!$D$18</f>
        <v>10.602277799999998</v>
      </c>
    </row>
    <row r="44" spans="1:36" x14ac:dyDescent="0.2">
      <c r="A44" s="158"/>
      <c r="B44" s="158"/>
    </row>
    <row r="45" spans="1:36" x14ac:dyDescent="0.2">
      <c r="A45" s="158"/>
      <c r="B45" s="158"/>
    </row>
    <row r="46" spans="1:36" x14ac:dyDescent="0.2">
      <c r="A46" s="408" t="s">
        <v>310</v>
      </c>
      <c r="B46" s="409"/>
      <c r="C46" s="409"/>
      <c r="D46" s="409"/>
      <c r="E46" s="409"/>
      <c r="F46" s="409"/>
      <c r="G46" s="409"/>
      <c r="H46" s="409"/>
      <c r="I46" s="409"/>
      <c r="J46" s="409"/>
      <c r="K46" s="409"/>
      <c r="L46" s="409"/>
      <c r="M46" s="409"/>
      <c r="N46" s="409"/>
      <c r="O46" s="409"/>
      <c r="P46" s="363"/>
      <c r="Q46" s="408" t="s">
        <v>305</v>
      </c>
      <c r="R46" s="410"/>
      <c r="S46" s="395"/>
    </row>
    <row r="47" spans="1:36" ht="51" x14ac:dyDescent="0.2">
      <c r="A47" s="15" t="s">
        <v>80</v>
      </c>
      <c r="B47" s="15" t="s">
        <v>88</v>
      </c>
      <c r="C47" s="232" t="s">
        <v>253</v>
      </c>
      <c r="D47" s="232" t="s">
        <v>254</v>
      </c>
      <c r="E47" s="222" t="s">
        <v>229</v>
      </c>
      <c r="F47" s="222" t="s">
        <v>230</v>
      </c>
      <c r="G47" s="224" t="s">
        <v>233</v>
      </c>
      <c r="H47" s="224" t="s">
        <v>234</v>
      </c>
      <c r="I47" s="226" t="s">
        <v>235</v>
      </c>
      <c r="J47" s="226" t="s">
        <v>236</v>
      </c>
      <c r="K47" s="228" t="s">
        <v>167</v>
      </c>
      <c r="L47" s="228" t="s">
        <v>242</v>
      </c>
      <c r="M47" s="232" t="s">
        <v>231</v>
      </c>
      <c r="N47" s="232" t="s">
        <v>232</v>
      </c>
      <c r="O47" s="271" t="s">
        <v>307</v>
      </c>
      <c r="P47" s="271" t="s">
        <v>119</v>
      </c>
      <c r="Q47" s="271" t="s">
        <v>309</v>
      </c>
      <c r="R47" s="284" t="s">
        <v>306</v>
      </c>
      <c r="S47" s="284" t="s">
        <v>308</v>
      </c>
      <c r="T47" s="283" t="s">
        <v>313</v>
      </c>
      <c r="U47" s="283" t="s">
        <v>314</v>
      </c>
      <c r="V47" s="258" t="s">
        <v>263</v>
      </c>
    </row>
    <row r="48" spans="1:36" x14ac:dyDescent="0.2">
      <c r="A48" s="400" t="s">
        <v>264</v>
      </c>
      <c r="B48" s="401"/>
      <c r="C48" s="401"/>
      <c r="D48" s="401"/>
      <c r="E48" s="401"/>
      <c r="F48" s="401"/>
      <c r="G48" s="401"/>
      <c r="H48" s="401"/>
      <c r="I48" s="402"/>
      <c r="J48" s="402"/>
      <c r="K48" s="402"/>
      <c r="L48" s="402"/>
      <c r="M48" s="402"/>
      <c r="N48" s="402"/>
      <c r="O48" s="402"/>
    </row>
    <row r="49" spans="1:72" x14ac:dyDescent="0.2">
      <c r="A49" s="15">
        <f>'Input-Output'!$A$6</f>
        <v>31</v>
      </c>
      <c r="B49" s="131" t="str">
        <f>LOOKUP($A49,'Processed Data'!$A$5:$A$223,'Processed Data'!$C$5:$C$223)</f>
        <v>DNV'11 B1 Free Corrosion</v>
      </c>
      <c r="C49" s="137">
        <f>LOOKUP($A49,'Processed Data'!$A$5:$A$223,'Processed Data'!Y$5:Y$223)</f>
        <v>1000</v>
      </c>
      <c r="D49" s="129">
        <f>LOOKUP($A49,'Processed Data'!$A$5:$A$223,'Processed Data'!Z$5:Z$223)</f>
        <v>2728.9777828080482</v>
      </c>
      <c r="E49" s="137" t="e">
        <f>LOOKUP($A49,'Processed Data'!$A$5:$A$223,'Processed Data'!AA$5:AA$223)</f>
        <v>#N/A</v>
      </c>
      <c r="F49" s="129" t="e">
        <f>LOOKUP($A49,'Processed Data'!$A$5:$A$223,'Processed Data'!AB$5:AB$223)</f>
        <v>#N/A</v>
      </c>
      <c r="G49" s="137" t="e">
        <f>LOOKUP($A49,'Processed Data'!$A$5:$A$223,'Processed Data'!AC$5:AC$223)</f>
        <v>#N/A</v>
      </c>
      <c r="H49" s="129" t="e">
        <f>LOOKUP($A49,'Processed Data'!$A$5:$A$223,'Processed Data'!AD$5:AD$223)</f>
        <v>#N/A</v>
      </c>
      <c r="I49" s="137" t="e">
        <f>LOOKUP($A49,'Processed Data'!$A$5:$A$223,'Processed Data'!AE$5:AE$223)</f>
        <v>#N/A</v>
      </c>
      <c r="J49" s="129" t="e">
        <f>LOOKUP($A49,'Processed Data'!$A$5:$A$223,'Processed Data'!AF$5:AF$223)</f>
        <v>#N/A</v>
      </c>
      <c r="K49" s="137">
        <f>LOOKUP($A49,'Processed Data'!$A$5:$A$223,'Processed Data'!AG$5:AG$223)</f>
        <v>0</v>
      </c>
      <c r="L49" s="129" t="str">
        <f>LOOKUP($A49,'Processed Data'!$A$5:$A$223,'Processed Data'!AH$5:AH$223)</f>
        <v>-</v>
      </c>
      <c r="M49" s="137">
        <f>LOOKUP($A49,'Processed Data'!$A$5:$A$223,'Processed Data'!AI$5:AI$223)</f>
        <v>2</v>
      </c>
      <c r="N49" s="129">
        <f>LOOKUP($A49,'Processed Data'!$A$5:$A$223,'Processed Data'!AJ$5:AJ$223)</f>
        <v>341122222851.00604</v>
      </c>
      <c r="O49" s="137">
        <f>LOOKUP($A49,'Processed Data'!$A$5:$A$223,'Processed Data'!V$5:V$223)</f>
        <v>25</v>
      </c>
      <c r="P49" s="137">
        <f>LOOKUP($A49,'Processed Data'!$A$5:$A$223,'Processed Data'!W$5:W$223)</f>
        <v>0</v>
      </c>
      <c r="Q49" s="167">
        <f>U49/10</f>
        <v>30.6</v>
      </c>
      <c r="R49" s="130">
        <f>IF(Q49&lt;=O49,1,(Q49/O49)^P49)</f>
        <v>1</v>
      </c>
      <c r="S49" s="167">
        <f>T49/10</f>
        <v>1</v>
      </c>
      <c r="T49" s="52">
        <v>10</v>
      </c>
      <c r="U49" s="52">
        <v>306</v>
      </c>
      <c r="V49" s="140" t="s">
        <v>261</v>
      </c>
    </row>
    <row r="50" spans="1:72" x14ac:dyDescent="0.2">
      <c r="A50" s="285"/>
      <c r="B50" s="270" t="str">
        <f>CONCATENATE(B49," w/ SCF &amp; Tcorr")</f>
        <v>DNV'11 B1 Free Corrosion w/ SCF &amp; Tcorr</v>
      </c>
      <c r="C50" s="137">
        <f>C49/$R$49/$S$49</f>
        <v>1000</v>
      </c>
      <c r="D50" s="129">
        <f>D49</f>
        <v>2728.9777828080482</v>
      </c>
      <c r="E50" s="137" t="e">
        <f>E49/$R$49/$S$49</f>
        <v>#N/A</v>
      </c>
      <c r="F50" s="129" t="e">
        <f>F49</f>
        <v>#N/A</v>
      </c>
      <c r="G50" s="137" t="e">
        <f>G49/$R$49/$S$49</f>
        <v>#N/A</v>
      </c>
      <c r="H50" s="129" t="e">
        <f>H49</f>
        <v>#N/A</v>
      </c>
      <c r="I50" s="137" t="e">
        <f>I49/$R$49/$S$49</f>
        <v>#N/A</v>
      </c>
      <c r="J50" s="129" t="e">
        <f>J49</f>
        <v>#N/A</v>
      </c>
      <c r="K50" s="137">
        <f>K49/$R$49/$S$49</f>
        <v>0</v>
      </c>
      <c r="L50" s="129" t="str">
        <f>L49</f>
        <v>-</v>
      </c>
      <c r="M50" s="137">
        <f>M49/$R$49/$S$49</f>
        <v>2</v>
      </c>
      <c r="N50" s="129">
        <f>N49</f>
        <v>341122222851.00604</v>
      </c>
      <c r="O50" s="140"/>
    </row>
    <row r="51" spans="1:72" x14ac:dyDescent="0.2">
      <c r="A51" s="285"/>
      <c r="B51" s="206" t="str">
        <f>CONCATENATE(B49," w/ SCF")</f>
        <v>DNV'11 B1 Free Corrosion w/ SCF</v>
      </c>
      <c r="C51" s="137">
        <f>C49/$S$49</f>
        <v>1000</v>
      </c>
      <c r="D51" s="129">
        <f>D50</f>
        <v>2728.9777828080482</v>
      </c>
      <c r="E51" s="137" t="e">
        <f>E49/$S$49</f>
        <v>#N/A</v>
      </c>
      <c r="F51" s="129" t="e">
        <f>F50</f>
        <v>#N/A</v>
      </c>
      <c r="G51" s="137" t="e">
        <f>G49/$S$49</f>
        <v>#N/A</v>
      </c>
      <c r="H51" s="129" t="e">
        <f>H50</f>
        <v>#N/A</v>
      </c>
      <c r="I51" s="137" t="e">
        <f>I49/$S$49</f>
        <v>#N/A</v>
      </c>
      <c r="J51" s="129" t="e">
        <f>J50</f>
        <v>#N/A</v>
      </c>
      <c r="K51" s="137">
        <f>K49/$S$49</f>
        <v>0</v>
      </c>
      <c r="L51" s="129" t="str">
        <f>L50</f>
        <v>-</v>
      </c>
      <c r="M51" s="137">
        <f>M49/$S$49</f>
        <v>2</v>
      </c>
      <c r="N51" s="129">
        <f>N50</f>
        <v>341122222851.00604</v>
      </c>
      <c r="O51" s="140"/>
    </row>
    <row r="52" spans="1:72" x14ac:dyDescent="0.2">
      <c r="A52" s="285"/>
      <c r="B52" s="206" t="str">
        <f>CONCATENATE(B49," w/ Tcorr")</f>
        <v>DNV'11 B1 Free Corrosion w/ Tcorr</v>
      </c>
      <c r="C52" s="137">
        <f>C49/$R$49</f>
        <v>1000</v>
      </c>
      <c r="D52" s="129">
        <f>D51</f>
        <v>2728.9777828080482</v>
      </c>
      <c r="E52" s="137" t="e">
        <f>E49/$R$49</f>
        <v>#N/A</v>
      </c>
      <c r="F52" s="129" t="e">
        <f>F51</f>
        <v>#N/A</v>
      </c>
      <c r="G52" s="137" t="e">
        <f>G49/$R$49</f>
        <v>#N/A</v>
      </c>
      <c r="H52" s="129" t="e">
        <f>H51</f>
        <v>#N/A</v>
      </c>
      <c r="I52" s="137" t="e">
        <f>I49/$R$49</f>
        <v>#N/A</v>
      </c>
      <c r="J52" s="129" t="e">
        <f>J51</f>
        <v>#N/A</v>
      </c>
      <c r="K52" s="137">
        <f>K49/$R$49</f>
        <v>0</v>
      </c>
      <c r="L52" s="129" t="str">
        <f>L51</f>
        <v>-</v>
      </c>
      <c r="M52" s="137">
        <f>M49/$R$49</f>
        <v>2</v>
      </c>
      <c r="N52" s="129">
        <f>N51</f>
        <v>341122222851.00604</v>
      </c>
      <c r="O52" s="140"/>
    </row>
    <row r="53" spans="1:72" x14ac:dyDescent="0.2">
      <c r="A53" s="286">
        <v>16</v>
      </c>
      <c r="B53" s="131" t="str">
        <f>LOOKUP($A53,'Processed Data'!$A$5:$A$223,'Processed Data'!$C$5:$C$223)</f>
        <v>DNV'05/'08/10/11 B1 In Air</v>
      </c>
      <c r="C53" s="137">
        <f>LOOKUP($A53,'Processed Data'!$A$5:$A$223,'Processed Data'!Y$5:Y$223)</f>
        <v>1000</v>
      </c>
      <c r="D53" s="129">
        <f>LOOKUP($A53,'Processed Data'!$A$5:$A$223,'Processed Data'!Z$5:Z$223)</f>
        <v>1309.1819229994153</v>
      </c>
      <c r="E53" s="137">
        <f>LOOKUP($A53,'Processed Data'!$A$5:$A$223,'Processed Data'!AA$5:AA$223)</f>
        <v>106.95473105661608</v>
      </c>
      <c r="F53" s="129">
        <f>LOOKUP($A53,'Processed Data'!$A$5:$A$223,'Processed Data'!AB$5:AB$223)</f>
        <v>10000000</v>
      </c>
      <c r="G53" s="137" t="e">
        <f>LOOKUP($A53,'Processed Data'!$A$5:$A$223,'Processed Data'!AC$5:AC$223)</f>
        <v>#N/A</v>
      </c>
      <c r="H53" s="129" t="e">
        <f>LOOKUP($A53,'Processed Data'!$A$5:$A$223,'Processed Data'!AD$5:AD$223)</f>
        <v>#N/A</v>
      </c>
      <c r="I53" s="137" t="e">
        <f>LOOKUP($A53,'Processed Data'!$A$5:$A$223,'Processed Data'!AE$5:AE$223)</f>
        <v>#N/A</v>
      </c>
      <c r="J53" s="129" t="e">
        <f>LOOKUP($A53,'Processed Data'!$A$5:$A$223,'Processed Data'!AF$5:AF$223)</f>
        <v>#N/A</v>
      </c>
      <c r="K53" s="137">
        <f>LOOKUP($A53,'Processed Data'!$A$5:$A$223,'Processed Data'!AG$5:AG$223)</f>
        <v>106.97</v>
      </c>
      <c r="L53" s="129">
        <f>LOOKUP($A53,'Processed Data'!$A$5:$A$223,'Processed Data'!AH$5:AH$223)</f>
        <v>10000000</v>
      </c>
      <c r="M53" s="137">
        <f>LOOKUP($A53,'Processed Data'!$A$5:$A$223,'Processed Data'!AI$5:AI$223)</f>
        <v>1</v>
      </c>
      <c r="N53" s="129">
        <f>LOOKUP($A53,'Processed Data'!$A$5:$A$223,'Processed Data'!AJ$5:AJ$223)</f>
        <v>1.3995873225726235E+17</v>
      </c>
      <c r="O53" s="137">
        <f>LOOKUP($A53,'Processed Data'!$A$5:$A$223,'Processed Data'!V$5:V$223)</f>
        <v>25</v>
      </c>
      <c r="P53" s="137">
        <f>LOOKUP($A53,'Processed Data'!$A$5:$A$223,'Processed Data'!W$5:W$223)</f>
        <v>0</v>
      </c>
      <c r="Q53" s="137">
        <f>Q49</f>
        <v>30.6</v>
      </c>
      <c r="R53" s="130">
        <f>IF(Q53&lt;=O53,1,(Q53/O53)^P53)</f>
        <v>1</v>
      </c>
      <c r="S53" s="52">
        <f>T53/10</f>
        <v>1</v>
      </c>
      <c r="T53" s="52">
        <v>10</v>
      </c>
      <c r="V53" s="140" t="s">
        <v>262</v>
      </c>
    </row>
    <row r="54" spans="1:72" x14ac:dyDescent="0.2">
      <c r="A54" s="158"/>
      <c r="B54" s="270" t="str">
        <f>CONCATENATE(B53," w/ SCF &amp; Tcorr")</f>
        <v>DNV'05/'08/10/11 B1 In Air w/ SCF &amp; Tcorr</v>
      </c>
      <c r="C54" s="137">
        <f>C53/$R$53/$S$53</f>
        <v>1000</v>
      </c>
      <c r="D54" s="129">
        <f>D53</f>
        <v>1309.1819229994153</v>
      </c>
      <c r="E54" s="137">
        <f>E53/$R$53/$S$53</f>
        <v>106.95473105661608</v>
      </c>
      <c r="F54" s="129">
        <f>F53</f>
        <v>10000000</v>
      </c>
      <c r="G54" s="137" t="e">
        <f>G53/$R$53/$S$53</f>
        <v>#N/A</v>
      </c>
      <c r="H54" s="129" t="e">
        <f>H53</f>
        <v>#N/A</v>
      </c>
      <c r="I54" s="137" t="e">
        <f>I53/$R$53/$S$53</f>
        <v>#N/A</v>
      </c>
      <c r="J54" s="129" t="e">
        <f>J53</f>
        <v>#N/A</v>
      </c>
      <c r="K54" s="137">
        <f>K53/$R$53/$S$53</f>
        <v>106.97</v>
      </c>
      <c r="L54" s="129">
        <f>L53</f>
        <v>10000000</v>
      </c>
      <c r="M54" s="137">
        <f>M53/$R$53/$S$53</f>
        <v>1</v>
      </c>
      <c r="N54" s="129">
        <f>N53</f>
        <v>1.3995873225726235E+17</v>
      </c>
    </row>
    <row r="55" spans="1:72" x14ac:dyDescent="0.2">
      <c r="A55" s="158"/>
      <c r="B55" s="206" t="str">
        <f>CONCATENATE(B53," w/ SCF")</f>
        <v>DNV'05/'08/10/11 B1 In Air w/ SCF</v>
      </c>
      <c r="C55" s="137">
        <f>C53/$S$53</f>
        <v>1000</v>
      </c>
      <c r="D55" s="129">
        <f>D54</f>
        <v>1309.1819229994153</v>
      </c>
      <c r="E55" s="137">
        <f>E53/$S$53</f>
        <v>106.95473105661608</v>
      </c>
      <c r="F55" s="129">
        <f>F54</f>
        <v>10000000</v>
      </c>
      <c r="G55" s="137" t="e">
        <f>G53/$S$53</f>
        <v>#N/A</v>
      </c>
      <c r="H55" s="129" t="e">
        <f>H54</f>
        <v>#N/A</v>
      </c>
      <c r="I55" s="137" t="e">
        <f>I53/$S$53</f>
        <v>#N/A</v>
      </c>
      <c r="J55" s="129" t="e">
        <f>J54</f>
        <v>#N/A</v>
      </c>
      <c r="K55" s="137">
        <f>K53/$S$53</f>
        <v>106.97</v>
      </c>
      <c r="L55" s="129">
        <f>L54</f>
        <v>10000000</v>
      </c>
      <c r="M55" s="137">
        <f>M53/$S$53</f>
        <v>1</v>
      </c>
      <c r="N55" s="129">
        <f>N54</f>
        <v>1.3995873225726235E+17</v>
      </c>
    </row>
    <row r="56" spans="1:72" x14ac:dyDescent="0.2">
      <c r="A56" s="15"/>
      <c r="B56" s="206" t="str">
        <f>CONCATENATE(B53," w/ Tcorr")</f>
        <v>DNV'05/'08/10/11 B1 In Air w/ Tcorr</v>
      </c>
      <c r="C56" s="137">
        <f>C53/$R$53</f>
        <v>1000</v>
      </c>
      <c r="D56" s="129">
        <f>D55</f>
        <v>1309.1819229994153</v>
      </c>
      <c r="E56" s="137">
        <f>E53/$R$53</f>
        <v>106.95473105661608</v>
      </c>
      <c r="F56" s="129">
        <f>F55</f>
        <v>10000000</v>
      </c>
      <c r="G56" s="137" t="e">
        <f>G53/$R$53</f>
        <v>#N/A</v>
      </c>
      <c r="H56" s="129" t="e">
        <f>H55</f>
        <v>#N/A</v>
      </c>
      <c r="I56" s="137" t="e">
        <f>I53/$R$53</f>
        <v>#N/A</v>
      </c>
      <c r="J56" s="129" t="e">
        <f>J55</f>
        <v>#N/A</v>
      </c>
      <c r="K56" s="137">
        <f>K53/$R$53</f>
        <v>106.97</v>
      </c>
      <c r="L56" s="129">
        <f>L55</f>
        <v>10000000</v>
      </c>
      <c r="M56" s="137">
        <f>M53/$R$53</f>
        <v>1</v>
      </c>
      <c r="N56" s="129">
        <f>N55</f>
        <v>1.3995873225726235E+17</v>
      </c>
    </row>
    <row r="57" spans="1:72" x14ac:dyDescent="0.2">
      <c r="A57" s="158"/>
      <c r="B57" s="158"/>
    </row>
    <row r="58" spans="1:72" x14ac:dyDescent="0.2">
      <c r="A58" s="405" t="s">
        <v>310</v>
      </c>
      <c r="B58" s="411"/>
      <c r="C58" s="411"/>
      <c r="D58" s="411"/>
      <c r="E58" s="411"/>
      <c r="F58" s="411"/>
      <c r="G58" s="411"/>
      <c r="H58" s="411"/>
      <c r="I58" s="411"/>
      <c r="J58" s="411"/>
      <c r="K58" s="411"/>
      <c r="L58" s="411"/>
      <c r="M58" s="411"/>
      <c r="N58" s="411"/>
      <c r="O58" s="411"/>
      <c r="P58" s="411"/>
      <c r="Q58" s="411"/>
      <c r="R58" s="411"/>
      <c r="S58" s="411"/>
      <c r="T58" s="411"/>
      <c r="U58" s="411"/>
      <c r="V58" s="411"/>
      <c r="W58" s="411"/>
      <c r="X58" s="411"/>
      <c r="Z58" s="405" t="s">
        <v>311</v>
      </c>
      <c r="AA58" s="406"/>
      <c r="AB58" s="406"/>
      <c r="AC58" s="406"/>
      <c r="AD58" s="406"/>
      <c r="AE58" s="406"/>
      <c r="AF58" s="406"/>
      <c r="AG58" s="406"/>
      <c r="AH58" s="407"/>
      <c r="AI58" s="407"/>
      <c r="AJ58" s="407"/>
      <c r="AK58" s="411"/>
      <c r="AL58" s="411"/>
      <c r="AM58" s="411"/>
      <c r="AN58" s="411"/>
      <c r="AO58" s="411"/>
      <c r="AP58" s="411"/>
      <c r="AQ58" s="411"/>
      <c r="AR58" s="411"/>
      <c r="AS58" s="411"/>
      <c r="AT58" s="411"/>
      <c r="AU58" s="411"/>
      <c r="AV58" s="411"/>
      <c r="AX58" s="405" t="s">
        <v>312</v>
      </c>
      <c r="AY58" s="406"/>
      <c r="AZ58" s="406"/>
      <c r="BA58" s="406"/>
      <c r="BB58" s="406"/>
      <c r="BC58" s="406"/>
      <c r="BD58" s="406"/>
      <c r="BE58" s="406"/>
      <c r="BF58" s="407"/>
      <c r="BG58" s="407"/>
      <c r="BH58" s="407"/>
    </row>
    <row r="59" spans="1:72" x14ac:dyDescent="0.2">
      <c r="A59" s="89" t="s">
        <v>265</v>
      </c>
      <c r="B59" s="260">
        <v>1</v>
      </c>
      <c r="C59" s="260">
        <f>B59</f>
        <v>1</v>
      </c>
      <c r="E59" s="260">
        <f>B59+1</f>
        <v>2</v>
      </c>
      <c r="F59" s="260">
        <f>C59+1</f>
        <v>2</v>
      </c>
      <c r="H59" s="260">
        <f>E59+1</f>
        <v>3</v>
      </c>
      <c r="I59" s="260">
        <f>F59+1</f>
        <v>3</v>
      </c>
      <c r="K59" s="260">
        <f>H59+1</f>
        <v>4</v>
      </c>
      <c r="L59" s="260">
        <f>I59+1</f>
        <v>4</v>
      </c>
      <c r="N59" s="260">
        <f>K59+1</f>
        <v>5</v>
      </c>
      <c r="O59" s="260">
        <f>L59+1</f>
        <v>5</v>
      </c>
      <c r="Q59" s="260">
        <f>N59+1</f>
        <v>6</v>
      </c>
      <c r="R59" s="260">
        <f>O59+1</f>
        <v>6</v>
      </c>
      <c r="T59" s="260">
        <f>Q59+1</f>
        <v>7</v>
      </c>
      <c r="U59" s="260">
        <f>R59+1</f>
        <v>7</v>
      </c>
      <c r="W59" s="260">
        <f>T59+1</f>
        <v>8</v>
      </c>
      <c r="X59" s="260">
        <f>U59+1</f>
        <v>8</v>
      </c>
    </row>
    <row r="60" spans="1:72" x14ac:dyDescent="0.2">
      <c r="A60" s="155">
        <v>1</v>
      </c>
      <c r="B60" s="265" t="str">
        <f t="shared" ref="B60:B66" si="35">INDEX($B$49:$N$56,B$59,$A60)</f>
        <v>DNV'11 B1 Free Corrosion</v>
      </c>
      <c r="C60" s="267"/>
      <c r="E60" s="265" t="str">
        <f t="shared" ref="E60:E66" si="36">INDEX($B$49:$N$56,E$59,$A60)</f>
        <v>DNV'11 B1 Free Corrosion w/ SCF &amp; Tcorr</v>
      </c>
      <c r="F60" s="267"/>
      <c r="H60" s="265" t="str">
        <f t="shared" ref="H60:H66" si="37">INDEX($B$49:$N$56,H$59,$A60)</f>
        <v>DNV'11 B1 Free Corrosion w/ SCF</v>
      </c>
      <c r="I60" s="267"/>
      <c r="K60" s="265" t="str">
        <f t="shared" ref="K60:K66" si="38">INDEX($B$49:$N$56,K$59,$A60)</f>
        <v>DNV'11 B1 Free Corrosion w/ Tcorr</v>
      </c>
      <c r="L60" s="267"/>
      <c r="N60" s="265" t="str">
        <f t="shared" ref="N60:N66" si="39">INDEX($B$49:$N$56,N$59,$A60)</f>
        <v>DNV'05/'08/10/11 B1 In Air</v>
      </c>
      <c r="O60" s="267"/>
      <c r="Q60" s="265" t="str">
        <f t="shared" ref="Q60:Q66" si="40">INDEX($B$49:$N$56,Q$59,$A60)</f>
        <v>DNV'05/'08/10/11 B1 In Air w/ SCF &amp; Tcorr</v>
      </c>
      <c r="R60" s="267"/>
      <c r="T60" s="265" t="str">
        <f t="shared" ref="T60:T66" si="41">INDEX($B$49:$N$56,T$59,$A60)</f>
        <v>DNV'05/'08/10/11 B1 In Air w/ SCF</v>
      </c>
      <c r="U60" s="267"/>
      <c r="W60" s="265" t="str">
        <f t="shared" ref="W60:W66" si="42">INDEX($B$49:$N$56,W$59,$A60)</f>
        <v>DNV'05/'08/10/11 B1 In Air w/ Tcorr</v>
      </c>
      <c r="X60" s="267"/>
      <c r="Z60" s="265" t="str">
        <f>B60</f>
        <v>DNV'11 B1 Free Corrosion</v>
      </c>
      <c r="AA60" s="266"/>
      <c r="AC60" s="265" t="str">
        <f>E60</f>
        <v>DNV'11 B1 Free Corrosion w/ SCF &amp; Tcorr</v>
      </c>
      <c r="AD60" s="266"/>
      <c r="AF60" s="265" t="str">
        <f>H60</f>
        <v>DNV'11 B1 Free Corrosion w/ SCF</v>
      </c>
      <c r="AG60" s="266"/>
      <c r="AI60" s="265" t="str">
        <f>K60</f>
        <v>DNV'11 B1 Free Corrosion w/ Tcorr</v>
      </c>
      <c r="AJ60" s="266"/>
      <c r="AL60" s="265" t="str">
        <f>N60</f>
        <v>DNV'05/'08/10/11 B1 In Air</v>
      </c>
      <c r="AM60" s="266"/>
      <c r="AO60" s="265" t="str">
        <f>Q60</f>
        <v>DNV'05/'08/10/11 B1 In Air w/ SCF &amp; Tcorr</v>
      </c>
      <c r="AP60" s="266"/>
      <c r="AR60" s="265" t="str">
        <f>T60</f>
        <v>DNV'05/'08/10/11 B1 In Air w/ SCF</v>
      </c>
      <c r="AS60" s="266"/>
      <c r="AU60" s="265" t="str">
        <f>W60</f>
        <v>DNV'05/'08/10/11 B1 In Air w/ Tcorr</v>
      </c>
      <c r="AV60" s="266"/>
      <c r="AX60" s="265" t="str">
        <f t="shared" ref="AX60:AX66" si="43">Z60</f>
        <v>DNV'11 B1 Free Corrosion</v>
      </c>
      <c r="AY60" s="266"/>
      <c r="BA60" s="265" t="str">
        <f t="shared" ref="BA60:BA66" si="44">AC60</f>
        <v>DNV'11 B1 Free Corrosion w/ SCF &amp; Tcorr</v>
      </c>
      <c r="BB60" s="266"/>
      <c r="BD60" s="265" t="str">
        <f t="shared" ref="BD60:BD66" si="45">AF60</f>
        <v>DNV'11 B1 Free Corrosion w/ SCF</v>
      </c>
      <c r="BE60" s="266"/>
      <c r="BG60" s="265" t="str">
        <f t="shared" ref="BG60:BG66" si="46">AI60</f>
        <v>DNV'11 B1 Free Corrosion w/ Tcorr</v>
      </c>
      <c r="BH60" s="266"/>
      <c r="BJ60" s="265" t="str">
        <f t="shared" ref="BJ60:BJ66" si="47">AL60</f>
        <v>DNV'05/'08/10/11 B1 In Air</v>
      </c>
      <c r="BK60" s="266"/>
      <c r="BM60" s="265" t="str">
        <f t="shared" ref="BM60:BM66" si="48">AO60</f>
        <v>DNV'05/'08/10/11 B1 In Air w/ SCF &amp; Tcorr</v>
      </c>
      <c r="BN60" s="266"/>
      <c r="BP60" s="265" t="str">
        <f t="shared" ref="BP60:BP66" si="49">AR60</f>
        <v>DNV'05/'08/10/11 B1 In Air w/ SCF</v>
      </c>
      <c r="BQ60" s="266"/>
      <c r="BS60" s="265" t="str">
        <f t="shared" ref="BS60:BS66" si="50">AU60</f>
        <v>DNV'05/'08/10/11 B1 In Air w/ Tcorr</v>
      </c>
      <c r="BT60" s="266"/>
    </row>
    <row r="61" spans="1:72" x14ac:dyDescent="0.2">
      <c r="A61" s="155">
        <f t="shared" ref="A61:A66" si="51">A60+2</f>
        <v>3</v>
      </c>
      <c r="B61" s="261">
        <f t="shared" si="35"/>
        <v>2728.9777828080482</v>
      </c>
      <c r="C61" s="262">
        <f t="shared" ref="C61:C66" si="52">INDEX($B$49:$N$56,C$59,$A61-1)</f>
        <v>1000</v>
      </c>
      <c r="E61" s="261">
        <f t="shared" si="36"/>
        <v>2728.9777828080482</v>
      </c>
      <c r="F61" s="262">
        <f t="shared" ref="F61:F66" si="53">INDEX($B$49:$N$56,F$59,$A61-1)</f>
        <v>1000</v>
      </c>
      <c r="H61" s="261">
        <f t="shared" si="37"/>
        <v>2728.9777828080482</v>
      </c>
      <c r="I61" s="262">
        <f t="shared" ref="I61:I66" si="54">INDEX($B$49:$N$56,I$59,$A61-1)</f>
        <v>1000</v>
      </c>
      <c r="K61" s="261">
        <f t="shared" si="38"/>
        <v>2728.9777828080482</v>
      </c>
      <c r="L61" s="262">
        <f t="shared" ref="L61:L66" si="55">INDEX($B$49:$N$56,L$59,$A61-1)</f>
        <v>1000</v>
      </c>
      <c r="N61" s="261">
        <f t="shared" si="39"/>
        <v>1309.1819229994153</v>
      </c>
      <c r="O61" s="262">
        <f t="shared" ref="O61:O66" si="56">INDEX($B$49:$N$56,O$59,$A61-1)</f>
        <v>1000</v>
      </c>
      <c r="Q61" s="261">
        <f t="shared" si="40"/>
        <v>1309.1819229994153</v>
      </c>
      <c r="R61" s="262">
        <f t="shared" ref="R61:R66" si="57">INDEX($B$49:$N$56,R$59,$A61-1)</f>
        <v>1000</v>
      </c>
      <c r="T61" s="261">
        <f t="shared" si="41"/>
        <v>1309.1819229994153</v>
      </c>
      <c r="U61" s="262">
        <f t="shared" ref="U61:U66" si="58">INDEX($B$49:$N$56,U$59,$A61-1)</f>
        <v>1000</v>
      </c>
      <c r="W61" s="261">
        <f t="shared" si="42"/>
        <v>1309.1819229994153</v>
      </c>
      <c r="X61" s="262">
        <f t="shared" ref="X61:X66" si="59">INDEX($B$49:$N$56,X$59,$A61-1)</f>
        <v>1000</v>
      </c>
      <c r="Z61" s="261">
        <f>B61</f>
        <v>2728.9777828080482</v>
      </c>
      <c r="AA61" s="262">
        <f>C61</f>
        <v>1000</v>
      </c>
      <c r="AC61" s="261">
        <f>E61</f>
        <v>2728.9777828080482</v>
      </c>
      <c r="AD61" s="262">
        <f>F61</f>
        <v>1000</v>
      </c>
      <c r="AF61" s="261">
        <f>H61</f>
        <v>2728.9777828080482</v>
      </c>
      <c r="AG61" s="262">
        <f>I61</f>
        <v>1000</v>
      </c>
      <c r="AI61" s="261">
        <f>K61</f>
        <v>2728.9777828080482</v>
      </c>
      <c r="AJ61" s="262">
        <f>L61</f>
        <v>1000</v>
      </c>
      <c r="AL61" s="261">
        <f>N61</f>
        <v>1309.1819229994153</v>
      </c>
      <c r="AM61" s="262">
        <f>O61</f>
        <v>1000</v>
      </c>
      <c r="AO61" s="261">
        <f>Q61</f>
        <v>1309.1819229994153</v>
      </c>
      <c r="AP61" s="262">
        <f>R61</f>
        <v>1000</v>
      </c>
      <c r="AR61" s="261">
        <f>T61</f>
        <v>1309.1819229994153</v>
      </c>
      <c r="AS61" s="262">
        <f>U61</f>
        <v>1000</v>
      </c>
      <c r="AU61" s="261">
        <f>W61</f>
        <v>1309.1819229994153</v>
      </c>
      <c r="AV61" s="262">
        <f>X61</f>
        <v>1000</v>
      </c>
      <c r="AX61" s="261">
        <f t="shared" si="43"/>
        <v>2728.9777828080482</v>
      </c>
      <c r="AY61" s="262">
        <f>AA61*'Raw Data'!$D$18</f>
        <v>145.03799999999998</v>
      </c>
      <c r="BA61" s="261">
        <f t="shared" si="44"/>
        <v>2728.9777828080482</v>
      </c>
      <c r="BB61" s="262">
        <f>AD61*'Raw Data'!$D$18</f>
        <v>145.03799999999998</v>
      </c>
      <c r="BD61" s="261">
        <f t="shared" si="45"/>
        <v>2728.9777828080482</v>
      </c>
      <c r="BE61" s="262">
        <f>AG61*'Raw Data'!$D$18</f>
        <v>145.03799999999998</v>
      </c>
      <c r="BG61" s="261">
        <f t="shared" si="46"/>
        <v>2728.9777828080482</v>
      </c>
      <c r="BH61" s="262">
        <f>AJ61*'Raw Data'!$D$18</f>
        <v>145.03799999999998</v>
      </c>
      <c r="BJ61" s="261">
        <f t="shared" si="47"/>
        <v>1309.1819229994153</v>
      </c>
      <c r="BK61" s="262">
        <f>AM61*'Raw Data'!$D$18</f>
        <v>145.03799999999998</v>
      </c>
      <c r="BM61" s="261">
        <f t="shared" si="48"/>
        <v>1309.1819229994153</v>
      </c>
      <c r="BN61" s="262">
        <f>AP61*'Raw Data'!$D$18</f>
        <v>145.03799999999998</v>
      </c>
      <c r="BP61" s="261">
        <f t="shared" si="49"/>
        <v>1309.1819229994153</v>
      </c>
      <c r="BQ61" s="262">
        <f>AS61*'Raw Data'!$D$18</f>
        <v>145.03799999999998</v>
      </c>
      <c r="BS61" s="261">
        <f t="shared" si="50"/>
        <v>1309.1819229994153</v>
      </c>
      <c r="BT61" s="262">
        <f>AV61*'Raw Data'!$D$18</f>
        <v>145.03799999999998</v>
      </c>
    </row>
    <row r="62" spans="1:72" x14ac:dyDescent="0.2">
      <c r="A62" s="155">
        <f t="shared" si="51"/>
        <v>5</v>
      </c>
      <c r="B62" s="261" t="e">
        <f t="shared" si="35"/>
        <v>#N/A</v>
      </c>
      <c r="C62" s="262" t="e">
        <f t="shared" si="52"/>
        <v>#N/A</v>
      </c>
      <c r="E62" s="261" t="e">
        <f t="shared" si="36"/>
        <v>#N/A</v>
      </c>
      <c r="F62" s="262" t="e">
        <f t="shared" si="53"/>
        <v>#N/A</v>
      </c>
      <c r="H62" s="261" t="e">
        <f t="shared" si="37"/>
        <v>#N/A</v>
      </c>
      <c r="I62" s="262" t="e">
        <f t="shared" si="54"/>
        <v>#N/A</v>
      </c>
      <c r="K62" s="261" t="e">
        <f t="shared" si="38"/>
        <v>#N/A</v>
      </c>
      <c r="L62" s="262" t="e">
        <f t="shared" si="55"/>
        <v>#N/A</v>
      </c>
      <c r="N62" s="261">
        <f t="shared" si="39"/>
        <v>10000000</v>
      </c>
      <c r="O62" s="262">
        <f t="shared" si="56"/>
        <v>106.95473105661608</v>
      </c>
      <c r="Q62" s="261">
        <f t="shared" si="40"/>
        <v>10000000</v>
      </c>
      <c r="R62" s="262">
        <f t="shared" si="57"/>
        <v>106.95473105661608</v>
      </c>
      <c r="T62" s="261">
        <f t="shared" si="41"/>
        <v>10000000</v>
      </c>
      <c r="U62" s="262">
        <f t="shared" si="58"/>
        <v>106.95473105661608</v>
      </c>
      <c r="W62" s="261">
        <f t="shared" si="42"/>
        <v>10000000</v>
      </c>
      <c r="X62" s="262">
        <f t="shared" si="59"/>
        <v>106.95473105661608</v>
      </c>
      <c r="Z62" s="261" t="e">
        <f>B62</f>
        <v>#N/A</v>
      </c>
      <c r="AA62" s="262" t="e">
        <f>C62</f>
        <v>#N/A</v>
      </c>
      <c r="AC62" s="261" t="e">
        <f>E62</f>
        <v>#N/A</v>
      </c>
      <c r="AD62" s="262" t="e">
        <f>F62</f>
        <v>#N/A</v>
      </c>
      <c r="AF62" s="261" t="e">
        <f>H62</f>
        <v>#N/A</v>
      </c>
      <c r="AG62" s="262" t="e">
        <f>I62</f>
        <v>#N/A</v>
      </c>
      <c r="AI62" s="261" t="e">
        <f>K62</f>
        <v>#N/A</v>
      </c>
      <c r="AJ62" s="262" t="e">
        <f>L62</f>
        <v>#N/A</v>
      </c>
      <c r="AL62" s="261">
        <f>N62</f>
        <v>10000000</v>
      </c>
      <c r="AM62" s="262">
        <f>O62</f>
        <v>106.95473105661608</v>
      </c>
      <c r="AO62" s="261">
        <f>Q62</f>
        <v>10000000</v>
      </c>
      <c r="AP62" s="262">
        <f>R62</f>
        <v>106.95473105661608</v>
      </c>
      <c r="AR62" s="261">
        <f>T62</f>
        <v>10000000</v>
      </c>
      <c r="AS62" s="262">
        <f>U62</f>
        <v>106.95473105661608</v>
      </c>
      <c r="AU62" s="261">
        <f>W62</f>
        <v>10000000</v>
      </c>
      <c r="AV62" s="262">
        <f>X62</f>
        <v>106.95473105661608</v>
      </c>
      <c r="AX62" s="261" t="e">
        <f t="shared" si="43"/>
        <v>#N/A</v>
      </c>
      <c r="AY62" s="262" t="e">
        <f>AA62*'Raw Data'!$D$18</f>
        <v>#N/A</v>
      </c>
      <c r="BA62" s="261" t="e">
        <f t="shared" si="44"/>
        <v>#N/A</v>
      </c>
      <c r="BB62" s="262" t="e">
        <f>AD62*'Raw Data'!$D$18</f>
        <v>#N/A</v>
      </c>
      <c r="BD62" s="261" t="e">
        <f t="shared" si="45"/>
        <v>#N/A</v>
      </c>
      <c r="BE62" s="262" t="e">
        <f>AG62*'Raw Data'!$D$18</f>
        <v>#N/A</v>
      </c>
      <c r="BG62" s="261" t="e">
        <f t="shared" si="46"/>
        <v>#N/A</v>
      </c>
      <c r="BH62" s="262" t="e">
        <f>AJ62*'Raw Data'!$D$18</f>
        <v>#N/A</v>
      </c>
      <c r="BJ62" s="261">
        <f t="shared" si="47"/>
        <v>10000000</v>
      </c>
      <c r="BK62" s="262">
        <f>AM62*'Raw Data'!$D$18</f>
        <v>15.51250028298948</v>
      </c>
      <c r="BM62" s="261">
        <f t="shared" si="48"/>
        <v>10000000</v>
      </c>
      <c r="BN62" s="262">
        <f>AP62*'Raw Data'!$D$18</f>
        <v>15.51250028298948</v>
      </c>
      <c r="BP62" s="261">
        <f t="shared" si="49"/>
        <v>10000000</v>
      </c>
      <c r="BQ62" s="262">
        <f>AS62*'Raw Data'!$D$18</f>
        <v>15.51250028298948</v>
      </c>
      <c r="BS62" s="261">
        <f t="shared" si="50"/>
        <v>10000000</v>
      </c>
      <c r="BT62" s="262">
        <f>AV62*'Raw Data'!$D$18</f>
        <v>15.51250028298948</v>
      </c>
    </row>
    <row r="63" spans="1:72" x14ac:dyDescent="0.2">
      <c r="A63" s="155">
        <f t="shared" si="51"/>
        <v>7</v>
      </c>
      <c r="B63" s="261" t="e">
        <f t="shared" si="35"/>
        <v>#N/A</v>
      </c>
      <c r="C63" s="262" t="e">
        <f t="shared" si="52"/>
        <v>#N/A</v>
      </c>
      <c r="E63" s="261" t="e">
        <f t="shared" si="36"/>
        <v>#N/A</v>
      </c>
      <c r="F63" s="262" t="e">
        <f t="shared" si="53"/>
        <v>#N/A</v>
      </c>
      <c r="H63" s="261" t="e">
        <f t="shared" si="37"/>
        <v>#N/A</v>
      </c>
      <c r="I63" s="262" t="e">
        <f t="shared" si="54"/>
        <v>#N/A</v>
      </c>
      <c r="K63" s="261" t="e">
        <f t="shared" si="38"/>
        <v>#N/A</v>
      </c>
      <c r="L63" s="262" t="e">
        <f t="shared" si="55"/>
        <v>#N/A</v>
      </c>
      <c r="N63" s="261" t="e">
        <f t="shared" si="39"/>
        <v>#N/A</v>
      </c>
      <c r="O63" s="262" t="e">
        <f t="shared" si="56"/>
        <v>#N/A</v>
      </c>
      <c r="Q63" s="261" t="e">
        <f t="shared" si="40"/>
        <v>#N/A</v>
      </c>
      <c r="R63" s="262" t="e">
        <f t="shared" si="57"/>
        <v>#N/A</v>
      </c>
      <c r="T63" s="261" t="e">
        <f t="shared" si="41"/>
        <v>#N/A</v>
      </c>
      <c r="U63" s="262" t="e">
        <f t="shared" si="58"/>
        <v>#N/A</v>
      </c>
      <c r="W63" s="261" t="e">
        <f t="shared" si="42"/>
        <v>#N/A</v>
      </c>
      <c r="X63" s="262" t="e">
        <f t="shared" si="59"/>
        <v>#N/A</v>
      </c>
      <c r="Z63" s="261" t="e">
        <f>B63</f>
        <v>#N/A</v>
      </c>
      <c r="AA63" s="262" t="e">
        <f>C63</f>
        <v>#N/A</v>
      </c>
      <c r="AC63" s="261" t="e">
        <f>E63</f>
        <v>#N/A</v>
      </c>
      <c r="AD63" s="262" t="e">
        <f>F63</f>
        <v>#N/A</v>
      </c>
      <c r="AF63" s="261" t="e">
        <f>H63</f>
        <v>#N/A</v>
      </c>
      <c r="AG63" s="262" t="e">
        <f>I63</f>
        <v>#N/A</v>
      </c>
      <c r="AI63" s="261" t="e">
        <f>K63</f>
        <v>#N/A</v>
      </c>
      <c r="AJ63" s="262" t="e">
        <f>L63</f>
        <v>#N/A</v>
      </c>
      <c r="AL63" s="261" t="e">
        <f>N63</f>
        <v>#N/A</v>
      </c>
      <c r="AM63" s="262" t="e">
        <f>O63</f>
        <v>#N/A</v>
      </c>
      <c r="AO63" s="261" t="e">
        <f>Q63</f>
        <v>#N/A</v>
      </c>
      <c r="AP63" s="262" t="e">
        <f>R63</f>
        <v>#N/A</v>
      </c>
      <c r="AR63" s="261" t="e">
        <f>T63</f>
        <v>#N/A</v>
      </c>
      <c r="AS63" s="262" t="e">
        <f>U63</f>
        <v>#N/A</v>
      </c>
      <c r="AU63" s="261" t="e">
        <f>W63</f>
        <v>#N/A</v>
      </c>
      <c r="AV63" s="262" t="e">
        <f>X63</f>
        <v>#N/A</v>
      </c>
      <c r="AX63" s="261" t="e">
        <f t="shared" si="43"/>
        <v>#N/A</v>
      </c>
      <c r="AY63" s="262" t="e">
        <f>AA63*'Raw Data'!$D$18</f>
        <v>#N/A</v>
      </c>
      <c r="BA63" s="261" t="e">
        <f t="shared" si="44"/>
        <v>#N/A</v>
      </c>
      <c r="BB63" s="262" t="e">
        <f>AD63*'Raw Data'!$D$18</f>
        <v>#N/A</v>
      </c>
      <c r="BD63" s="261" t="e">
        <f t="shared" si="45"/>
        <v>#N/A</v>
      </c>
      <c r="BE63" s="262" t="e">
        <f>AG63*'Raw Data'!$D$18</f>
        <v>#N/A</v>
      </c>
      <c r="BG63" s="261" t="e">
        <f t="shared" si="46"/>
        <v>#N/A</v>
      </c>
      <c r="BH63" s="262" t="e">
        <f>AJ63*'Raw Data'!$D$18</f>
        <v>#N/A</v>
      </c>
      <c r="BJ63" s="261" t="e">
        <f t="shared" si="47"/>
        <v>#N/A</v>
      </c>
      <c r="BK63" s="262" t="e">
        <f>AM63*'Raw Data'!$D$18</f>
        <v>#N/A</v>
      </c>
      <c r="BM63" s="261" t="e">
        <f t="shared" si="48"/>
        <v>#N/A</v>
      </c>
      <c r="BN63" s="262" t="e">
        <f>AP63*'Raw Data'!$D$18</f>
        <v>#N/A</v>
      </c>
      <c r="BP63" s="261" t="e">
        <f t="shared" si="49"/>
        <v>#N/A</v>
      </c>
      <c r="BQ63" s="262" t="e">
        <f>AS63*'Raw Data'!$D$18</f>
        <v>#N/A</v>
      </c>
      <c r="BS63" s="261" t="e">
        <f t="shared" si="50"/>
        <v>#N/A</v>
      </c>
      <c r="BT63" s="262" t="e">
        <f>AV63*'Raw Data'!$D$18</f>
        <v>#N/A</v>
      </c>
    </row>
    <row r="64" spans="1:72" x14ac:dyDescent="0.2">
      <c r="A64" s="155">
        <f t="shared" si="51"/>
        <v>9</v>
      </c>
      <c r="B64" s="261" t="e">
        <f t="shared" si="35"/>
        <v>#N/A</v>
      </c>
      <c r="C64" s="262" t="e">
        <f t="shared" si="52"/>
        <v>#N/A</v>
      </c>
      <c r="E64" s="261" t="e">
        <f t="shared" si="36"/>
        <v>#N/A</v>
      </c>
      <c r="F64" s="262" t="e">
        <f t="shared" si="53"/>
        <v>#N/A</v>
      </c>
      <c r="H64" s="261" t="e">
        <f t="shared" si="37"/>
        <v>#N/A</v>
      </c>
      <c r="I64" s="262" t="e">
        <f t="shared" si="54"/>
        <v>#N/A</v>
      </c>
      <c r="K64" s="261" t="e">
        <f t="shared" si="38"/>
        <v>#N/A</v>
      </c>
      <c r="L64" s="262" t="e">
        <f t="shared" si="55"/>
        <v>#N/A</v>
      </c>
      <c r="N64" s="261" t="e">
        <f t="shared" si="39"/>
        <v>#N/A</v>
      </c>
      <c r="O64" s="262" t="e">
        <f t="shared" si="56"/>
        <v>#N/A</v>
      </c>
      <c r="Q64" s="261" t="e">
        <f t="shared" si="40"/>
        <v>#N/A</v>
      </c>
      <c r="R64" s="262" t="e">
        <f t="shared" si="57"/>
        <v>#N/A</v>
      </c>
      <c r="T64" s="261" t="e">
        <f t="shared" si="41"/>
        <v>#N/A</v>
      </c>
      <c r="U64" s="262" t="e">
        <f t="shared" si="58"/>
        <v>#N/A</v>
      </c>
      <c r="W64" s="261" t="e">
        <f t="shared" si="42"/>
        <v>#N/A</v>
      </c>
      <c r="X64" s="262" t="e">
        <f t="shared" si="59"/>
        <v>#N/A</v>
      </c>
      <c r="Z64" s="261" t="e">
        <f>B64</f>
        <v>#N/A</v>
      </c>
      <c r="AA64" s="262" t="e">
        <f>C64</f>
        <v>#N/A</v>
      </c>
      <c r="AC64" s="261" t="e">
        <f>E64</f>
        <v>#N/A</v>
      </c>
      <c r="AD64" s="262" t="e">
        <f>F64</f>
        <v>#N/A</v>
      </c>
      <c r="AF64" s="261" t="e">
        <f>H64</f>
        <v>#N/A</v>
      </c>
      <c r="AG64" s="262" t="e">
        <f>I64</f>
        <v>#N/A</v>
      </c>
      <c r="AI64" s="261" t="e">
        <f>K64</f>
        <v>#N/A</v>
      </c>
      <c r="AJ64" s="262" t="e">
        <f>L64</f>
        <v>#N/A</v>
      </c>
      <c r="AL64" s="261" t="e">
        <f>N64</f>
        <v>#N/A</v>
      </c>
      <c r="AM64" s="262" t="e">
        <f>O64</f>
        <v>#N/A</v>
      </c>
      <c r="AO64" s="261" t="e">
        <f>Q64</f>
        <v>#N/A</v>
      </c>
      <c r="AP64" s="262" t="e">
        <f>R64</f>
        <v>#N/A</v>
      </c>
      <c r="AR64" s="261" t="e">
        <f>T64</f>
        <v>#N/A</v>
      </c>
      <c r="AS64" s="262" t="e">
        <f>U64</f>
        <v>#N/A</v>
      </c>
      <c r="AU64" s="261" t="e">
        <f>W64</f>
        <v>#N/A</v>
      </c>
      <c r="AV64" s="262" t="e">
        <f>X64</f>
        <v>#N/A</v>
      </c>
      <c r="AX64" s="261" t="e">
        <f t="shared" si="43"/>
        <v>#N/A</v>
      </c>
      <c r="AY64" s="262" t="e">
        <f>AA64*'Raw Data'!$D$18</f>
        <v>#N/A</v>
      </c>
      <c r="BA64" s="261" t="e">
        <f t="shared" si="44"/>
        <v>#N/A</v>
      </c>
      <c r="BB64" s="262" t="e">
        <f>AD64*'Raw Data'!$D$18</f>
        <v>#N/A</v>
      </c>
      <c r="BD64" s="261" t="e">
        <f t="shared" si="45"/>
        <v>#N/A</v>
      </c>
      <c r="BE64" s="262" t="e">
        <f>AG64*'Raw Data'!$D$18</f>
        <v>#N/A</v>
      </c>
      <c r="BG64" s="261" t="e">
        <f t="shared" si="46"/>
        <v>#N/A</v>
      </c>
      <c r="BH64" s="262" t="e">
        <f>AJ64*'Raw Data'!$D$18</f>
        <v>#N/A</v>
      </c>
      <c r="BJ64" s="261" t="e">
        <f t="shared" si="47"/>
        <v>#N/A</v>
      </c>
      <c r="BK64" s="262" t="e">
        <f>AM64*'Raw Data'!$D$18</f>
        <v>#N/A</v>
      </c>
      <c r="BM64" s="261" t="e">
        <f t="shared" si="48"/>
        <v>#N/A</v>
      </c>
      <c r="BN64" s="262" t="e">
        <f>AP64*'Raw Data'!$D$18</f>
        <v>#N/A</v>
      </c>
      <c r="BP64" s="261" t="e">
        <f t="shared" si="49"/>
        <v>#N/A</v>
      </c>
      <c r="BQ64" s="262" t="e">
        <f>AS64*'Raw Data'!$D$18</f>
        <v>#N/A</v>
      </c>
      <c r="BS64" s="261" t="e">
        <f t="shared" si="50"/>
        <v>#N/A</v>
      </c>
      <c r="BT64" s="262" t="e">
        <f>AV64*'Raw Data'!$D$18</f>
        <v>#N/A</v>
      </c>
    </row>
    <row r="65" spans="1:72" x14ac:dyDescent="0.2">
      <c r="A65" s="155">
        <f t="shared" si="51"/>
        <v>11</v>
      </c>
      <c r="B65" s="261" t="str">
        <f t="shared" si="35"/>
        <v>-</v>
      </c>
      <c r="C65" s="262">
        <f t="shared" si="52"/>
        <v>0</v>
      </c>
      <c r="E65" s="261" t="str">
        <f t="shared" si="36"/>
        <v>-</v>
      </c>
      <c r="F65" s="262">
        <f t="shared" si="53"/>
        <v>0</v>
      </c>
      <c r="H65" s="261" t="str">
        <f t="shared" si="37"/>
        <v>-</v>
      </c>
      <c r="I65" s="262">
        <f t="shared" si="54"/>
        <v>0</v>
      </c>
      <c r="K65" s="261" t="str">
        <f t="shared" si="38"/>
        <v>-</v>
      </c>
      <c r="L65" s="262">
        <f t="shared" si="55"/>
        <v>0</v>
      </c>
      <c r="N65" s="261">
        <f t="shared" si="39"/>
        <v>10000000</v>
      </c>
      <c r="O65" s="262">
        <f t="shared" si="56"/>
        <v>106.97</v>
      </c>
      <c r="Q65" s="261">
        <f t="shared" si="40"/>
        <v>10000000</v>
      </c>
      <c r="R65" s="262">
        <f t="shared" si="57"/>
        <v>106.97</v>
      </c>
      <c r="T65" s="261">
        <f t="shared" si="41"/>
        <v>10000000</v>
      </c>
      <c r="U65" s="262">
        <f t="shared" si="58"/>
        <v>106.97</v>
      </c>
      <c r="W65" s="261">
        <f t="shared" si="42"/>
        <v>10000000</v>
      </c>
      <c r="X65" s="262">
        <f t="shared" si="59"/>
        <v>106.97</v>
      </c>
      <c r="Z65" s="261" t="e">
        <f>IF(C65=0,NA(),B65)</f>
        <v>#N/A</v>
      </c>
      <c r="AA65" s="262" t="e">
        <f>IF(C65=0,NA(),C65)</f>
        <v>#N/A</v>
      </c>
      <c r="AC65" s="261" t="e">
        <f>IF(F65=0,NA(),E65)</f>
        <v>#N/A</v>
      </c>
      <c r="AD65" s="262" t="e">
        <f>IF(F65=0,NA(),F65)</f>
        <v>#N/A</v>
      </c>
      <c r="AF65" s="261" t="e">
        <f>IF(I65=0,NA(),H65)</f>
        <v>#N/A</v>
      </c>
      <c r="AG65" s="262" t="e">
        <f>IF(I65=0,NA(),I65)</f>
        <v>#N/A</v>
      </c>
      <c r="AI65" s="261" t="e">
        <f>IF(L65=0,NA(),K65)</f>
        <v>#N/A</v>
      </c>
      <c r="AJ65" s="262" t="e">
        <f>IF(L65=0,NA(),L65)</f>
        <v>#N/A</v>
      </c>
      <c r="AL65" s="261">
        <f>IF(O65=0,NA(),N65)</f>
        <v>10000000</v>
      </c>
      <c r="AM65" s="262">
        <f>IF(O65=0,NA(),O65)</f>
        <v>106.97</v>
      </c>
      <c r="AO65" s="261">
        <f>IF(R65=0,NA(),Q65)</f>
        <v>10000000</v>
      </c>
      <c r="AP65" s="262">
        <f>IF(R65=0,NA(),R65)</f>
        <v>106.97</v>
      </c>
      <c r="AR65" s="261">
        <f>IF(U65=0,NA(),T65)</f>
        <v>10000000</v>
      </c>
      <c r="AS65" s="262">
        <f>IF(U65=0,NA(),U65)</f>
        <v>106.97</v>
      </c>
      <c r="AU65" s="261">
        <f>IF(X65=0,NA(),W65)</f>
        <v>10000000</v>
      </c>
      <c r="AV65" s="262">
        <f>IF(X65=0,NA(),X65)</f>
        <v>106.97</v>
      </c>
      <c r="AX65" s="261" t="e">
        <f t="shared" si="43"/>
        <v>#N/A</v>
      </c>
      <c r="AY65" s="262" t="e">
        <f>AA65*'Raw Data'!$D$18</f>
        <v>#N/A</v>
      </c>
      <c r="BA65" s="261" t="e">
        <f t="shared" si="44"/>
        <v>#N/A</v>
      </c>
      <c r="BB65" s="262" t="e">
        <f>AD65*'Raw Data'!$D$18</f>
        <v>#N/A</v>
      </c>
      <c r="BD65" s="261" t="e">
        <f t="shared" si="45"/>
        <v>#N/A</v>
      </c>
      <c r="BE65" s="262" t="e">
        <f>AG65*'Raw Data'!$D$18</f>
        <v>#N/A</v>
      </c>
      <c r="BG65" s="261" t="e">
        <f t="shared" si="46"/>
        <v>#N/A</v>
      </c>
      <c r="BH65" s="262" t="e">
        <f>AJ65*'Raw Data'!$D$18</f>
        <v>#N/A</v>
      </c>
      <c r="BJ65" s="261">
        <f t="shared" si="47"/>
        <v>10000000</v>
      </c>
      <c r="BK65" s="262">
        <f>AM65*'Raw Data'!$D$18</f>
        <v>15.514714859999996</v>
      </c>
      <c r="BM65" s="261">
        <f t="shared" si="48"/>
        <v>10000000</v>
      </c>
      <c r="BN65" s="262">
        <f>AP65*'Raw Data'!$D$18</f>
        <v>15.514714859999996</v>
      </c>
      <c r="BP65" s="261">
        <f t="shared" si="49"/>
        <v>10000000</v>
      </c>
      <c r="BQ65" s="262">
        <f>AS65*'Raw Data'!$D$18</f>
        <v>15.514714859999996</v>
      </c>
      <c r="BS65" s="261">
        <f t="shared" si="50"/>
        <v>10000000</v>
      </c>
      <c r="BT65" s="262">
        <f>AV65*'Raw Data'!$D$18</f>
        <v>15.514714859999996</v>
      </c>
    </row>
    <row r="66" spans="1:72" x14ac:dyDescent="0.2">
      <c r="A66" s="155">
        <f t="shared" si="51"/>
        <v>13</v>
      </c>
      <c r="B66" s="261">
        <f t="shared" si="35"/>
        <v>341122222851.00604</v>
      </c>
      <c r="C66" s="262">
        <f t="shared" si="52"/>
        <v>2</v>
      </c>
      <c r="E66" s="261">
        <f t="shared" si="36"/>
        <v>341122222851.00604</v>
      </c>
      <c r="F66" s="262">
        <f t="shared" si="53"/>
        <v>2</v>
      </c>
      <c r="H66" s="261">
        <f t="shared" si="37"/>
        <v>341122222851.00604</v>
      </c>
      <c r="I66" s="262">
        <f t="shared" si="54"/>
        <v>2</v>
      </c>
      <c r="K66" s="261">
        <f t="shared" si="38"/>
        <v>341122222851.00604</v>
      </c>
      <c r="L66" s="262">
        <f t="shared" si="55"/>
        <v>2</v>
      </c>
      <c r="N66" s="261">
        <f t="shared" si="39"/>
        <v>1.3995873225726235E+17</v>
      </c>
      <c r="O66" s="262">
        <f t="shared" si="56"/>
        <v>1</v>
      </c>
      <c r="Q66" s="261">
        <f t="shared" si="40"/>
        <v>1.3995873225726235E+17</v>
      </c>
      <c r="R66" s="262">
        <f t="shared" si="57"/>
        <v>1</v>
      </c>
      <c r="T66" s="261">
        <f t="shared" si="41"/>
        <v>1.3995873225726235E+17</v>
      </c>
      <c r="U66" s="262">
        <f t="shared" si="58"/>
        <v>1</v>
      </c>
      <c r="W66" s="261">
        <f t="shared" si="42"/>
        <v>1.3995873225726235E+17</v>
      </c>
      <c r="X66" s="262">
        <f t="shared" si="59"/>
        <v>1</v>
      </c>
      <c r="Z66" s="263">
        <f>IF(C65=0,B66,B65*1000)</f>
        <v>341122222851.00604</v>
      </c>
      <c r="AA66" s="264">
        <f>IF(C65=0,C66,C65)</f>
        <v>2</v>
      </c>
      <c r="AC66" s="263">
        <f>IF(F65=0,E66,E65*1000)</f>
        <v>341122222851.00604</v>
      </c>
      <c r="AD66" s="264">
        <f>IF(F65=0,F66,F65)</f>
        <v>2</v>
      </c>
      <c r="AF66" s="263">
        <f>IF(I65=0,H66,H65*1000)</f>
        <v>341122222851.00604</v>
      </c>
      <c r="AG66" s="264">
        <f>IF(I65=0,I66,I65)</f>
        <v>2</v>
      </c>
      <c r="AI66" s="263">
        <f>IF(L65=0,K66,K65*1000)</f>
        <v>341122222851.00604</v>
      </c>
      <c r="AJ66" s="264">
        <f>IF(L65=0,L66,L65)</f>
        <v>2</v>
      </c>
      <c r="AL66" s="263">
        <f>IF(O65=0,N66,N65*1000)</f>
        <v>10000000000</v>
      </c>
      <c r="AM66" s="264">
        <f>IF(O65=0,O66,O65)</f>
        <v>106.97</v>
      </c>
      <c r="AO66" s="263">
        <f>IF(R65=0,Q66,Q65*1000)</f>
        <v>10000000000</v>
      </c>
      <c r="AP66" s="264">
        <f>IF(R65=0,R66,R65)</f>
        <v>106.97</v>
      </c>
      <c r="AR66" s="263">
        <f>IF(U65=0,T66,T65*1000)</f>
        <v>10000000000</v>
      </c>
      <c r="AS66" s="264">
        <f>IF(U65=0,U66,U65)</f>
        <v>106.97</v>
      </c>
      <c r="AU66" s="263">
        <f>IF(X65=0,W66,W65*1000)</f>
        <v>10000000000</v>
      </c>
      <c r="AV66" s="264">
        <f>IF(X65=0,X66,X65)</f>
        <v>106.97</v>
      </c>
      <c r="AX66" s="261">
        <f t="shared" si="43"/>
        <v>341122222851.00604</v>
      </c>
      <c r="AY66" s="264">
        <f>AA66*'Raw Data'!$D$18</f>
        <v>0.29007599999999995</v>
      </c>
      <c r="BA66" s="261">
        <f t="shared" si="44"/>
        <v>341122222851.00604</v>
      </c>
      <c r="BB66" s="264">
        <f>AD66*'Raw Data'!$D$18</f>
        <v>0.29007599999999995</v>
      </c>
      <c r="BD66" s="261">
        <f t="shared" si="45"/>
        <v>341122222851.00604</v>
      </c>
      <c r="BE66" s="264">
        <f>AG66*'Raw Data'!$D$18</f>
        <v>0.29007599999999995</v>
      </c>
      <c r="BG66" s="261">
        <f t="shared" si="46"/>
        <v>341122222851.00604</v>
      </c>
      <c r="BH66" s="264">
        <f>AJ66*'Raw Data'!$D$18</f>
        <v>0.29007599999999995</v>
      </c>
      <c r="BJ66" s="261">
        <f t="shared" si="47"/>
        <v>10000000000</v>
      </c>
      <c r="BK66" s="264">
        <f>AM66*'Raw Data'!$D$18</f>
        <v>15.514714859999996</v>
      </c>
      <c r="BM66" s="261">
        <f t="shared" si="48"/>
        <v>10000000000</v>
      </c>
      <c r="BN66" s="264">
        <f>AP66*'Raw Data'!$D$18</f>
        <v>15.514714859999996</v>
      </c>
      <c r="BP66" s="261">
        <f t="shared" si="49"/>
        <v>10000000000</v>
      </c>
      <c r="BQ66" s="264">
        <f>AS66*'Raw Data'!$D$18</f>
        <v>15.514714859999996</v>
      </c>
      <c r="BS66" s="261">
        <f t="shared" si="50"/>
        <v>10000000000</v>
      </c>
      <c r="BT66" s="264">
        <f>AV66*'Raw Data'!$D$18</f>
        <v>15.514714859999996</v>
      </c>
    </row>
    <row r="67" spans="1:72" x14ac:dyDescent="0.2">
      <c r="A67" s="158"/>
      <c r="B67" s="158"/>
    </row>
    <row r="68" spans="1:72" x14ac:dyDescent="0.2">
      <c r="A68" s="158"/>
      <c r="B68" s="158"/>
    </row>
    <row r="69" spans="1:72" x14ac:dyDescent="0.2">
      <c r="A69" s="158"/>
      <c r="B69" s="158"/>
    </row>
    <row r="70" spans="1:72" x14ac:dyDescent="0.2">
      <c r="A70" s="403" t="s">
        <v>279</v>
      </c>
      <c r="B70" s="404"/>
      <c r="C70" s="404"/>
      <c r="D70" s="404"/>
      <c r="E70" s="404"/>
      <c r="F70" s="404"/>
      <c r="G70" s="404"/>
      <c r="H70" s="404"/>
      <c r="I70" s="404"/>
      <c r="J70" s="404"/>
      <c r="K70" s="404"/>
      <c r="L70" s="404"/>
      <c r="M70" s="404"/>
      <c r="N70" s="404"/>
      <c r="O70" s="404"/>
    </row>
    <row r="71" spans="1:72" ht="51" x14ac:dyDescent="0.2">
      <c r="A71" s="15" t="s">
        <v>80</v>
      </c>
      <c r="B71" s="15" t="s">
        <v>88</v>
      </c>
      <c r="C71" s="232" t="s">
        <v>253</v>
      </c>
      <c r="D71" s="232" t="s">
        <v>254</v>
      </c>
      <c r="E71" s="222" t="s">
        <v>229</v>
      </c>
      <c r="F71" s="222" t="s">
        <v>230</v>
      </c>
      <c r="G71" s="224" t="s">
        <v>233</v>
      </c>
      <c r="H71" s="224" t="s">
        <v>234</v>
      </c>
      <c r="I71" s="226" t="s">
        <v>235</v>
      </c>
      <c r="J71" s="226" t="s">
        <v>236</v>
      </c>
      <c r="K71" s="228" t="s">
        <v>167</v>
      </c>
      <c r="L71" s="228" t="s">
        <v>242</v>
      </c>
      <c r="M71" s="232" t="s">
        <v>231</v>
      </c>
      <c r="N71" s="232" t="s">
        <v>232</v>
      </c>
      <c r="O71" s="258" t="s">
        <v>263</v>
      </c>
    </row>
    <row r="72" spans="1:72" x14ac:dyDescent="0.2">
      <c r="A72" s="400" t="s">
        <v>264</v>
      </c>
      <c r="B72" s="401"/>
      <c r="C72" s="401"/>
      <c r="D72" s="401"/>
      <c r="E72" s="401"/>
      <c r="F72" s="401"/>
      <c r="G72" s="401"/>
      <c r="H72" s="401"/>
      <c r="I72" s="402"/>
      <c r="J72" s="402"/>
      <c r="K72" s="402"/>
      <c r="L72" s="402"/>
      <c r="M72" s="402"/>
      <c r="N72" s="402"/>
      <c r="O72" s="402"/>
    </row>
    <row r="73" spans="1:72" x14ac:dyDescent="0.2">
      <c r="A73" s="131">
        <v>20</v>
      </c>
      <c r="B73" s="131" t="str">
        <f>LOOKUP($A73,'Processed Data'!$A$5:$A$223,'Processed Data'!$C$5:$C$223)</f>
        <v>DNV'05/'08/10/11 C2 In Air</v>
      </c>
      <c r="C73" s="137">
        <f>LOOKUP($A73,'Processed Data'!$A$5:$A$223,'Processed Data'!Y$5:Y$223)</f>
        <v>1000</v>
      </c>
      <c r="D73" s="129">
        <f>LOOKUP($A73,'Processed Data'!$A$5:$A$223,'Processed Data'!Z$5:Z$223)</f>
        <v>1999.8618696327521</v>
      </c>
      <c r="E73" s="137">
        <f>LOOKUP($A73,'Processed Data'!$A$5:$A$223,'Processed Data'!AA$5:AA$223)</f>
        <v>58.479008414448153</v>
      </c>
      <c r="F73" s="129">
        <f>LOOKUP($A73,'Processed Data'!$A$5:$A$223,'Processed Data'!AB$5:AB$223)</f>
        <v>10000000</v>
      </c>
      <c r="G73" s="137" t="e">
        <f>LOOKUP($A73,'Processed Data'!$A$5:$A$223,'Processed Data'!AC$5:AC$223)</f>
        <v>#N/A</v>
      </c>
      <c r="H73" s="129" t="e">
        <f>LOOKUP($A73,'Processed Data'!$A$5:$A$223,'Processed Data'!AD$5:AD$223)</f>
        <v>#N/A</v>
      </c>
      <c r="I73" s="137" t="e">
        <f>LOOKUP($A73,'Processed Data'!$A$5:$A$223,'Processed Data'!AE$5:AE$223)</f>
        <v>#N/A</v>
      </c>
      <c r="J73" s="129" t="e">
        <f>LOOKUP($A73,'Processed Data'!$A$5:$A$223,'Processed Data'!AF$5:AF$223)</f>
        <v>#N/A</v>
      </c>
      <c r="K73" s="137">
        <f>LOOKUP($A73,'Processed Data'!$A$5:$A$223,'Processed Data'!AG$5:AG$223)</f>
        <v>58.48</v>
      </c>
      <c r="L73" s="129">
        <f>LOOKUP($A73,'Processed Data'!$A$5:$A$223,'Processed Data'!AH$5:AH$223)</f>
        <v>10000000</v>
      </c>
      <c r="M73" s="137">
        <f>LOOKUP($A73,'Processed Data'!$A$5:$A$223,'Processed Data'!AI$5:AI$223)</f>
        <v>1</v>
      </c>
      <c r="N73" s="129">
        <f>LOOKUP($A73,'Processed Data'!$A$5:$A$223,'Processed Data'!AJ$5:AJ$223)</f>
        <v>6839116472814328</v>
      </c>
      <c r="O73" s="140" t="s">
        <v>261</v>
      </c>
    </row>
    <row r="74" spans="1:72" x14ac:dyDescent="0.2">
      <c r="A74" s="158"/>
      <c r="B74" s="158"/>
    </row>
    <row r="75" spans="1:72" x14ac:dyDescent="0.2">
      <c r="A75" s="158"/>
      <c r="B75" s="158"/>
    </row>
    <row r="76" spans="1:72" x14ac:dyDescent="0.2">
      <c r="A76" s="158"/>
      <c r="B76" s="405" t="s">
        <v>362</v>
      </c>
      <c r="C76" s="406"/>
      <c r="D76" s="406"/>
      <c r="E76" s="406"/>
      <c r="F76" s="406"/>
      <c r="G76" s="406"/>
      <c r="H76" s="406"/>
      <c r="I76" s="406"/>
      <c r="J76" s="407"/>
      <c r="K76" s="407"/>
      <c r="L76" s="407"/>
    </row>
    <row r="77" spans="1:72" x14ac:dyDescent="0.2">
      <c r="A77" s="89" t="s">
        <v>265</v>
      </c>
      <c r="B77" s="260">
        <v>1</v>
      </c>
      <c r="C77" s="260">
        <f>B77</f>
        <v>1</v>
      </c>
    </row>
    <row r="78" spans="1:72" x14ac:dyDescent="0.2">
      <c r="A78" s="155">
        <v>1</v>
      </c>
      <c r="B78" s="265" t="str">
        <f t="shared" ref="B78:B84" si="60">INDEX($B$73:$N$73,B$12,$A78)</f>
        <v>DNV'05/'08/10/11 C2 In Air</v>
      </c>
      <c r="C78" s="267"/>
      <c r="N78" s="265" t="str">
        <f>B78</f>
        <v>DNV'05/'08/10/11 C2 In Air</v>
      </c>
      <c r="O78" s="266"/>
    </row>
    <row r="79" spans="1:72" x14ac:dyDescent="0.2">
      <c r="A79" s="155">
        <f t="shared" ref="A79:A84" si="61">A78+2</f>
        <v>3</v>
      </c>
      <c r="B79" s="261">
        <f t="shared" si="60"/>
        <v>1999.8618696327521</v>
      </c>
      <c r="C79" s="262">
        <f t="shared" ref="C79:C84" si="62">INDEX($B$73:$N$73,C$12,$A79-1)</f>
        <v>1000</v>
      </c>
      <c r="N79" s="261">
        <f>B79</f>
        <v>1999.8618696327521</v>
      </c>
      <c r="O79" s="262">
        <f>C79</f>
        <v>1000</v>
      </c>
    </row>
    <row r="80" spans="1:72" x14ac:dyDescent="0.2">
      <c r="A80" s="155">
        <f t="shared" si="61"/>
        <v>5</v>
      </c>
      <c r="B80" s="261">
        <f t="shared" si="60"/>
        <v>10000000</v>
      </c>
      <c r="C80" s="262">
        <f t="shared" si="62"/>
        <v>58.479008414448153</v>
      </c>
      <c r="N80" s="261">
        <f>B80</f>
        <v>10000000</v>
      </c>
      <c r="O80" s="262">
        <f>C80</f>
        <v>58.479008414448153</v>
      </c>
    </row>
    <row r="81" spans="1:15" x14ac:dyDescent="0.2">
      <c r="A81" s="155">
        <f t="shared" si="61"/>
        <v>7</v>
      </c>
      <c r="B81" s="261" t="e">
        <f t="shared" si="60"/>
        <v>#N/A</v>
      </c>
      <c r="C81" s="262" t="e">
        <f t="shared" si="62"/>
        <v>#N/A</v>
      </c>
      <c r="N81" s="261" t="e">
        <f>B81</f>
        <v>#N/A</v>
      </c>
      <c r="O81" s="262" t="e">
        <f>C81</f>
        <v>#N/A</v>
      </c>
    </row>
    <row r="82" spans="1:15" x14ac:dyDescent="0.2">
      <c r="A82" s="155">
        <f t="shared" si="61"/>
        <v>9</v>
      </c>
      <c r="B82" s="261" t="e">
        <f t="shared" si="60"/>
        <v>#N/A</v>
      </c>
      <c r="C82" s="262" t="e">
        <f t="shared" si="62"/>
        <v>#N/A</v>
      </c>
      <c r="N82" s="261" t="e">
        <f>B82</f>
        <v>#N/A</v>
      </c>
      <c r="O82" s="262" t="e">
        <f>C82</f>
        <v>#N/A</v>
      </c>
    </row>
    <row r="83" spans="1:15" x14ac:dyDescent="0.2">
      <c r="A83" s="155">
        <f t="shared" si="61"/>
        <v>11</v>
      </c>
      <c r="B83" s="261">
        <f t="shared" si="60"/>
        <v>10000000</v>
      </c>
      <c r="C83" s="262">
        <f t="shared" si="62"/>
        <v>58.48</v>
      </c>
      <c r="N83" s="261">
        <f>IF(C83=0,NA(),B83)</f>
        <v>10000000</v>
      </c>
      <c r="O83" s="262">
        <f>IF(C83=0,NA(),C83)</f>
        <v>58.48</v>
      </c>
    </row>
    <row r="84" spans="1:15" x14ac:dyDescent="0.2">
      <c r="A84" s="155">
        <f t="shared" si="61"/>
        <v>13</v>
      </c>
      <c r="B84" s="263">
        <f t="shared" si="60"/>
        <v>6839116472814328</v>
      </c>
      <c r="C84" s="264">
        <f t="shared" si="62"/>
        <v>1</v>
      </c>
      <c r="N84" s="263">
        <f>IF(C83=0,B84,B83*1000)</f>
        <v>10000000000</v>
      </c>
      <c r="O84" s="264">
        <f>IF(C83=0,C84,C83)</f>
        <v>58.48</v>
      </c>
    </row>
  </sheetData>
  <mergeCells count="18">
    <mergeCell ref="A3:O3"/>
    <mergeCell ref="N11:X11"/>
    <mergeCell ref="A5:O5"/>
    <mergeCell ref="Z11:AJ11"/>
    <mergeCell ref="AX58:BH58"/>
    <mergeCell ref="A58:X58"/>
    <mergeCell ref="Z58:AV58"/>
    <mergeCell ref="Z29:AJ29"/>
    <mergeCell ref="A29:L29"/>
    <mergeCell ref="A11:L11"/>
    <mergeCell ref="A22:O22"/>
    <mergeCell ref="A72:O72"/>
    <mergeCell ref="A70:O70"/>
    <mergeCell ref="B76:L76"/>
    <mergeCell ref="N29:X29"/>
    <mergeCell ref="A48:O48"/>
    <mergeCell ref="A46:P46"/>
    <mergeCell ref="Q46:S46"/>
  </mergeCells>
  <phoneticPr fontId="28" type="noConversion"/>
  <printOptions gridLines="1"/>
  <pageMargins left="0.75" right="0" top="1" bottom="0" header="0.5" footer="0"/>
  <pageSetup scale="8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9</vt:i4>
      </vt:variant>
      <vt:variant>
        <vt:lpstr>Named Ranges</vt:lpstr>
      </vt:variant>
      <vt:variant>
        <vt:i4>5</vt:i4>
      </vt:variant>
    </vt:vector>
  </HeadingPairs>
  <TitlesOfParts>
    <vt:vector size="21" baseType="lpstr">
      <vt:lpstr>Instructions &amp; Master Rev Hist</vt:lpstr>
      <vt:lpstr>Cover</vt:lpstr>
      <vt:lpstr>Input-Output</vt:lpstr>
      <vt:lpstr>ksi-MPa Converter</vt:lpstr>
      <vt:lpstr>Raw Data</vt:lpstr>
      <vt:lpstr>Processed Data</vt:lpstr>
      <vt:lpstr>Plot Data</vt:lpstr>
      <vt:lpstr>Logy-Logx Single Curve (MPa)</vt:lpstr>
      <vt:lpstr>Single Curve w &amp; wo fat limit</vt:lpstr>
      <vt:lpstr>Logy-Logx Plot (MPa)</vt:lpstr>
      <vt:lpstr>y-Logx Plot (MPa)</vt:lpstr>
      <vt:lpstr>Logy-Logx Plot (ksi)</vt:lpstr>
      <vt:lpstr>y-Logx Plot (ksi)</vt:lpstr>
      <vt:lpstr>Log-Log,SCF, thk (MPa)</vt:lpstr>
      <vt:lpstr>Log-Log,SCF, thk (ksi)</vt:lpstr>
      <vt:lpstr>Basic plot</vt:lpstr>
      <vt:lpstr>Cover!Print_Area</vt:lpstr>
      <vt:lpstr>'Instructions &amp; Master Rev Hist'!Print_Area</vt:lpstr>
      <vt:lpstr>'Plot Data'!Print_Area</vt:lpstr>
      <vt:lpstr>'Processed Data'!Print_Area</vt:lpstr>
      <vt:lpstr>Cover!Print_Titles</vt:lpstr>
    </vt:vector>
  </TitlesOfParts>
  <Company>2H Offshore Engineering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AceEngineer_Server2</dc:creator>
  <cp:lastModifiedBy>AceEngineer_Server2</cp:lastModifiedBy>
  <cp:lastPrinted>2012-02-23T10:51:59Z</cp:lastPrinted>
  <dcterms:created xsi:type="dcterms:W3CDTF">2000-05-23T09:48:18Z</dcterms:created>
  <dcterms:modified xsi:type="dcterms:W3CDTF">2018-06-07T22:45:48Z</dcterms:modified>
</cp:coreProperties>
</file>