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1" r:id="rId1"/>
    <sheet name="Limits" sheetId="2" r:id="rId2"/>
    <sheet name="Structures" sheetId="3" r:id="rId3"/>
  </sheets>
  <calcPr calcId="152511"/>
</workbook>
</file>

<file path=xl/calcChain.xml><?xml version="1.0" encoding="utf-8"?>
<calcChain xmlns="http://schemas.openxmlformats.org/spreadsheetml/2006/main">
  <c r="P79" i="2" l="1"/>
  <c r="L93" i="2"/>
  <c r="H90" i="2"/>
  <c r="H93" i="2"/>
  <c r="P93" i="2"/>
  <c r="D90" i="2" l="1"/>
  <c r="E90" i="2"/>
  <c r="F90" i="2"/>
  <c r="J90" i="2"/>
  <c r="P66" i="2" l="1"/>
  <c r="P60" i="2"/>
  <c r="P54" i="2"/>
  <c r="D33" i="2"/>
  <c r="P39" i="2"/>
  <c r="P34" i="2"/>
  <c r="H79" i="2"/>
  <c r="I72" i="2"/>
  <c r="I90" i="2"/>
  <c r="H81" i="2"/>
  <c r="H75" i="2"/>
  <c r="D93" i="2"/>
  <c r="L79" i="2"/>
  <c r="L73" i="2"/>
  <c r="L48" i="2"/>
  <c r="D48" i="2"/>
  <c r="D39" i="2"/>
  <c r="E38" i="2"/>
  <c r="D54" i="2"/>
  <c r="D74" i="2"/>
  <c r="D12" i="2"/>
  <c r="E65" i="2"/>
  <c r="D60" i="2"/>
  <c r="D89" i="2"/>
  <c r="L53" i="2" l="1"/>
  <c r="J86" i="2"/>
  <c r="I86" i="2"/>
  <c r="H83" i="2"/>
  <c r="H86" i="2" s="1"/>
  <c r="D83" i="2"/>
  <c r="H53" i="2"/>
  <c r="F86" i="2" l="1"/>
  <c r="E86" i="2"/>
  <c r="D86" i="2" l="1"/>
  <c r="I89" i="2" l="1"/>
  <c r="H89" i="2"/>
  <c r="J89" i="2"/>
  <c r="F89" i="2"/>
  <c r="E89" i="2" l="1"/>
  <c r="D16" i="2"/>
  <c r="F19" i="1" l="1"/>
  <c r="D8" i="2" l="1"/>
  <c r="E8" i="2"/>
  <c r="D14" i="2" l="1"/>
  <c r="D17" i="2"/>
  <c r="D15" i="2"/>
  <c r="F84" i="1"/>
  <c r="L81" i="2" l="1"/>
  <c r="M93" i="2"/>
  <c r="N93" i="2"/>
  <c r="L23" i="2"/>
  <c r="P49" i="2"/>
  <c r="D61" i="2"/>
  <c r="P55" i="2"/>
  <c r="D55" i="2"/>
  <c r="F82" i="1"/>
  <c r="F79" i="1"/>
  <c r="P67" i="2" l="1"/>
  <c r="D79" i="2"/>
  <c r="D67" i="2"/>
  <c r="D73" i="2" s="1"/>
  <c r="F50" i="1"/>
  <c r="F34" i="1"/>
  <c r="F20" i="1"/>
  <c r="F16" i="1"/>
  <c r="F22" i="1" s="1"/>
  <c r="F39" i="1" s="1"/>
  <c r="F9" i="1"/>
  <c r="P61" i="2" l="1"/>
  <c r="P72" i="2" s="1"/>
  <c r="P73" i="2"/>
  <c r="J93" i="2"/>
  <c r="I93" i="2"/>
  <c r="H22" i="2"/>
  <c r="D75" i="2"/>
  <c r="F18" i="1"/>
  <c r="F28" i="1"/>
  <c r="F24" i="1"/>
  <c r="Q93" i="2" l="1"/>
  <c r="P74" i="2"/>
  <c r="E93" i="2"/>
  <c r="D21" i="2"/>
  <c r="F93" i="2"/>
  <c r="D81" i="2"/>
  <c r="F38" i="1"/>
  <c r="P81" i="2" l="1"/>
  <c r="R93" i="2"/>
  <c r="P20" i="2"/>
  <c r="F45" i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<sst xmlns="http://schemas.openxmlformats.org/spreadsheetml/2006/main" count="161" uniqueCount="110">
  <si>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</si>
  <si>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</si>
  <si>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</si>
  <si>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</si>
  <si>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</si>
  <si>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</si>
  <si>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</si>
  <si>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</si>
  <si>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</si>
  <si>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</si>
  <si>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</si>
  <si>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</si>
  <si>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</si>
  <si>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</si>
  <si>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</si>
  <si>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</si>
  <si>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</si>
  <si>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</si>
  <si>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</si>
  <si>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</si>
  <si>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</si>
  <si>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</si>
  <si>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</si>
  <si>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</si>
  <si>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</si>
  <si>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</si>
  <si>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</si>
  <si>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</si>
  <si>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</si>
  <si>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</si>
  <si>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</si>
  <si>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</si>
  <si>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</si>
  <si>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</si>
  <si>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</si>
  <si>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</si>
  <si>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</si>
  <si>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</si>
  <si>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</si>
  <si>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</si>
  <si>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-Pi *Di/(Do+Di)</t>
  </si>
  <si>
    <t>Tension</t>
  </si>
  <si>
    <t>Units</t>
  </si>
  <si>
    <t>ksi</t>
  </si>
  <si>
    <t>Moment</t>
  </si>
  <si>
    <t>M/(2I)*(Do-t)</t>
  </si>
  <si>
    <t>External Pressure</t>
  </si>
  <si>
    <t>Solve For?</t>
  </si>
  <si>
    <t>PipeTrueTension</t>
  </si>
  <si>
    <t>Ca</t>
  </si>
  <si>
    <t>Tensile Yield Strength</t>
  </si>
  <si>
    <t>Di/(Do+Di)</t>
  </si>
  <si>
    <t>(Do/(2t) - 1)</t>
  </si>
  <si>
    <t>Pi*Ai</t>
  </si>
  <si>
    <t>T</t>
  </si>
  <si>
    <t>(Pi*Ai)/A</t>
  </si>
  <si>
    <t>Ai/A</t>
  </si>
  <si>
    <t>Pi</t>
  </si>
  <si>
    <t>Ai</t>
  </si>
  <si>
    <t>Ao</t>
  </si>
  <si>
    <t>I</t>
  </si>
  <si>
    <t>Po</t>
  </si>
  <si>
    <t>Pi *(Do/(2t) - 1)</t>
  </si>
  <si>
    <t>Pi^2 {[-Di/(Do+Di) - (Do/(2t) - 1)]}^2</t>
  </si>
  <si>
    <t>{[-Pi *Di/(Do+Di)] - [Pi *(Do/(2t) - 1)]}^2</t>
  </si>
  <si>
    <t>{[Pi *(Do/(2t) - 1)] - [Pi*(Ai/A)]}^2</t>
  </si>
  <si>
    <t>Pi^2 {[(Do/(2t) - 1)] - [(Ai/A)]}^2</t>
  </si>
  <si>
    <t>{[-Di/(Do+Di) - (Do/(2t) - 1)]}^2</t>
  </si>
  <si>
    <t>{[(Do/(2t) - 1)] - [(Ai/A)]}^2</t>
  </si>
  <si>
    <t>Pi^2 {[(Ai/A)] - [-Di/(Do+Di)]}^2</t>
  </si>
  <si>
    <t>{[Pi*(Ai/A)] - [-Pi *Di/(Do+Di)]}^2</t>
  </si>
  <si>
    <t>{[(Ai/A)] - [-Di/(Do+Di)]}^2</t>
  </si>
  <si>
    <t>^</t>
  </si>
  <si>
    <t>Value</t>
  </si>
  <si>
    <t>+</t>
  </si>
  <si>
    <t>LHS=RHS</t>
  </si>
  <si>
    <t>From equation</t>
  </si>
  <si>
    <t>(T/A)^2</t>
  </si>
  <si>
    <t>2*(T/A)^2</t>
  </si>
  <si>
    <t>T^2*(2/A^2)</t>
  </si>
  <si>
    <t>LHS</t>
  </si>
  <si>
    <t>RHS</t>
  </si>
  <si>
    <t>2/(A^2)</t>
  </si>
  <si>
    <t>1/(2I)*(Do-t)</t>
  </si>
  <si>
    <t>{M/(2I)*(Do-t)}^2</t>
  </si>
  <si>
    <t>{M/(2I)*(Do-t)}^2+{M/(2I)*(Do-t)}^2</t>
  </si>
  <si>
    <t>M^2*[{1/(2I)*(Do-t)}^2+{1/(2I)*(Do-t)}^2]</t>
  </si>
  <si>
    <t>[{1/(2I)*(Do-t)}^2+{1/(2I)*(Do-t)}^2]</t>
  </si>
  <si>
    <t>Do/(Do+Di)</t>
  </si>
  <si>
    <t>-Po*Ao</t>
  </si>
  <si>
    <t>Ao/A</t>
  </si>
  <si>
    <t>-Po *Do/(Do+Di)</t>
  </si>
  <si>
    <t>*Po^2</t>
  </si>
  <si>
    <t>*Pi^2</t>
  </si>
  <si>
    <t>kPa</t>
  </si>
  <si>
    <t>T^2</t>
  </si>
  <si>
    <t>kN</t>
  </si>
  <si>
    <t>(Po*Ao)/A</t>
  </si>
  <si>
    <t>{[Po*(Ao/A)] - [-Po *Do/(Do+Di)]}^2</t>
  </si>
  <si>
    <t>Po^2 {[(Ao/A)] + [Do/(Do+Di)]}^2</t>
  </si>
  <si>
    <t>{[(Ao/A)] + [Do/(Do+Di)]}^2</t>
  </si>
  <si>
    <t>-Po *(Do/(2t))</t>
  </si>
  <si>
    <t>{[-Po *Do/(Do+Di)] - [-Po *(Do/(2t) ]}^2</t>
  </si>
  <si>
    <t>(Do/(2t)</t>
  </si>
  <si>
    <t>-{[Po *(Do/(2t) )] - [Po*(Ao/A)]}^2</t>
  </si>
  <si>
    <t>-Po^2 {[(Do/(2t)1)] + [(Ao/A)]}^2</t>
  </si>
  <si>
    <t>Po^2 {[Do/(Do+Di) - (Do/(2t)]}^2</t>
  </si>
  <si>
    <t>{[Do/(Do+Di) - (Do/(2t)]}^2</t>
  </si>
  <si>
    <t>{[(Do/(2t) )] + [(Ao/A)]}^2</t>
  </si>
  <si>
    <t>kNm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</si>
</sst>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0" borderId="0" xfId="0" applyFont="1" applyAlignment="1">
      <alignment horizontal="center"/>
    </xf>
    <xf numFmtId="0" fontId="1" fillId="2" borderId="2" xfId="0" applyFont="1" applyFill="1" applyBorder="1"/>
    <xf numFmtId="0" fontId="3" fillId="0" borderId="0" xfId="0" applyFont="1"/>
    <xf numFmtId="0" fontId="0" fillId="0" borderId="0" xfId="0" quotePrefix="1" applyAlignment="1">
      <alignment horizontal="center"/>
    </xf>
    <xf numFmtId="166" fontId="0" fillId="0" borderId="0" xfId="0" applyNumberFormat="1"/>
    <xf numFmtId="0" fontId="3" fillId="0" borderId="0" xfId="0" applyNumberFormat="1" applyFont="1"/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31</xdr:row>
      <xdr:rowOff>12886</xdr:rowOff>
    </xdr:from>
    <xdr:to>
      <xdr:col>1</xdr:col>
      <xdr:colOff>18810</xdr:colOff>
      <xdr:row>34</xdr:row>
      <xdr:rowOff>41386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5537386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62193</xdr:rowOff>
    </xdr:from>
    <xdr:to>
      <xdr:col>0</xdr:col>
      <xdr:colOff>1838095</xdr:colOff>
      <xdr:row>39</xdr:row>
      <xdr:rowOff>81169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539193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42</xdr:row>
      <xdr:rowOff>31377</xdr:rowOff>
    </xdr:from>
    <xdr:to>
      <xdr:col>1</xdr:col>
      <xdr:colOff>142074</xdr:colOff>
      <xdr:row>46</xdr:row>
      <xdr:rowOff>126520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882" y="803237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26</xdr:col>
      <xdr:colOff>590550</xdr:colOff>
      <xdr:row>15</xdr:row>
      <xdr:rowOff>152400</xdr:rowOff>
    </xdr:from>
    <xdr:to>
      <xdr:col>32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795617</xdr:colOff>
      <xdr:row>51</xdr:row>
      <xdr:rowOff>6724</xdr:rowOff>
    </xdr:from>
    <xdr:to>
      <xdr:col>0</xdr:col>
      <xdr:colOff>1703293</xdr:colOff>
      <xdr:row>52</xdr:row>
      <xdr:rowOff>134471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795617" y="9722224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135592</xdr:rowOff>
    </xdr:from>
    <xdr:to>
      <xdr:col>3</xdr:col>
      <xdr:colOff>748129</xdr:colOff>
      <xdr:row>79</xdr:row>
      <xdr:rowOff>125973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851592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84</xdr:row>
      <xdr:rowOff>47625</xdr:rowOff>
    </xdr:from>
    <xdr:to>
      <xdr:col>0</xdr:col>
      <xdr:colOff>1790580</xdr:colOff>
      <xdr:row>85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87</xdr:row>
      <xdr:rowOff>142875</xdr:rowOff>
    </xdr:from>
    <xdr:to>
      <xdr:col>0</xdr:col>
      <xdr:colOff>1476325</xdr:colOff>
      <xdr:row>89</xdr:row>
      <xdr:rowOff>85685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6325" y="11763375"/>
          <a:ext cx="40000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907675</xdr:colOff>
      <xdr:row>56</xdr:row>
      <xdr:rowOff>33618</xdr:rowOff>
    </xdr:from>
    <xdr:to>
      <xdr:col>0</xdr:col>
      <xdr:colOff>1804146</xdr:colOff>
      <xdr:row>58</xdr:row>
      <xdr:rowOff>13405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907675" y="10701618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0</xdr:col>
      <xdr:colOff>717176</xdr:colOff>
      <xdr:row>62</xdr:row>
      <xdr:rowOff>33619</xdr:rowOff>
    </xdr:from>
    <xdr:to>
      <xdr:col>0</xdr:col>
      <xdr:colOff>1579099</xdr:colOff>
      <xdr:row>64</xdr:row>
      <xdr:rowOff>58230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717176" y="11654119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69</xdr:row>
      <xdr:rowOff>100853</xdr:rowOff>
    </xdr:from>
    <xdr:to>
      <xdr:col>3</xdr:col>
      <xdr:colOff>507817</xdr:colOff>
      <xdr:row>71</xdr:row>
      <xdr:rowOff>62710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294" y="12864353"/>
          <a:ext cx="2961905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" workbookViewId="0">
      <selection activeCell="F13" sqref="F13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50" zoomScale="85" zoomScaleNormal="85" workbookViewId="0">
      <selection activeCell="P80" sqref="P80"/>
    </sheetView>
  </sheetViews>
  <sheetFormatPr defaultRowHeight="15" x14ac:dyDescent="0.25"/>
  <cols>
    <col min="1" max="1" width="29.140625" customWidth="1"/>
    <col min="2" max="2" width="4.7109375" customWidth="1"/>
    <col min="3" max="3" width="5.7109375" customWidth="1"/>
    <col min="4" max="4" width="38" customWidth="1"/>
    <col min="5" max="5" width="10.7109375" customWidth="1"/>
    <col min="7" max="7" width="4.42578125" style="7" customWidth="1"/>
    <col min="8" max="8" width="21.28515625" customWidth="1"/>
    <col min="11" max="11" width="4.42578125" style="7" customWidth="1"/>
    <col min="12" max="12" width="13.7109375" customWidth="1"/>
    <col min="15" max="15" width="4.42578125" style="7" customWidth="1"/>
    <col min="16" max="16" width="24.85546875" customWidth="1"/>
  </cols>
  <sheetData>
    <row r="1" spans="1:18" x14ac:dyDescent="0.25">
      <c r="A1" s="9"/>
      <c r="B1" s="9"/>
      <c r="C1" s="10" t="s">
        <v>47</v>
      </c>
      <c r="D1" s="24" t="s">
        <v>31</v>
      </c>
      <c r="E1" s="24"/>
      <c r="F1" s="24"/>
      <c r="G1" s="11"/>
      <c r="H1" s="24" t="s">
        <v>41</v>
      </c>
      <c r="I1" s="24"/>
      <c r="J1" s="24"/>
      <c r="K1" s="11"/>
      <c r="L1" s="24" t="s">
        <v>44</v>
      </c>
      <c r="M1" s="24"/>
      <c r="N1" s="24"/>
      <c r="O1" s="11"/>
      <c r="P1" s="24" t="s">
        <v>46</v>
      </c>
      <c r="Q1" s="24"/>
      <c r="R1" s="24"/>
    </row>
    <row r="2" spans="1:18" x14ac:dyDescent="0.25">
      <c r="C2" s="8"/>
      <c r="D2" s="4"/>
      <c r="E2" s="4"/>
      <c r="F2" s="4"/>
      <c r="G2" s="6"/>
      <c r="H2" s="4"/>
      <c r="I2" s="4" t="s">
        <v>50</v>
      </c>
      <c r="J2" s="4"/>
      <c r="K2" s="6"/>
      <c r="L2" s="4"/>
      <c r="M2" s="4"/>
      <c r="N2" s="4"/>
      <c r="O2" s="6"/>
      <c r="P2" s="4"/>
      <c r="Q2" s="4"/>
      <c r="R2" s="4"/>
    </row>
    <row r="3" spans="1:18" x14ac:dyDescent="0.25">
      <c r="C3" s="3" t="s">
        <v>42</v>
      </c>
      <c r="D3" s="4"/>
      <c r="E3" s="4"/>
      <c r="F3" s="4"/>
      <c r="G3" s="6"/>
      <c r="K3" s="6"/>
      <c r="O3" s="6"/>
    </row>
    <row r="4" spans="1:18" x14ac:dyDescent="0.25">
      <c r="A4" s="3" t="s">
        <v>30</v>
      </c>
      <c r="B4" s="3"/>
      <c r="C4" s="3"/>
    </row>
    <row r="5" spans="1:18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18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18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18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18" x14ac:dyDescent="0.25">
      <c r="A10" s="3" t="s">
        <v>33</v>
      </c>
      <c r="B10" s="3"/>
      <c r="C10" s="3"/>
    </row>
    <row r="11" spans="1:18" x14ac:dyDescent="0.25">
      <c r="A11" t="s">
        <v>34</v>
      </c>
      <c r="C11" t="s">
        <v>43</v>
      </c>
      <c r="D11" s="4">
        <v>80</v>
      </c>
    </row>
    <row r="12" spans="1:18" x14ac:dyDescent="0.25">
      <c r="C12" t="s">
        <v>27</v>
      </c>
      <c r="D12" s="1">
        <f>D11*6894757.293178</f>
        <v>551580583.45423996</v>
      </c>
    </row>
    <row r="14" spans="1:18" x14ac:dyDescent="0.25">
      <c r="A14" t="s">
        <v>11</v>
      </c>
      <c r="C14" t="s">
        <v>14</v>
      </c>
      <c r="D14">
        <f>(PI()/4)*(D5^2-D8^2)</f>
        <v>2.3340213255928492E-2</v>
      </c>
    </row>
    <row r="15" spans="1:18" x14ac:dyDescent="0.25">
      <c r="A15" t="s">
        <v>12</v>
      </c>
      <c r="B15" t="s">
        <v>58</v>
      </c>
      <c r="C15" t="s">
        <v>14</v>
      </c>
      <c r="D15">
        <f>(PI()/4)*(D8^2)</f>
        <v>2.4828666475777392E-2</v>
      </c>
    </row>
    <row r="16" spans="1:18" x14ac:dyDescent="0.25">
      <c r="A16" t="s">
        <v>13</v>
      </c>
      <c r="B16" t="s">
        <v>59</v>
      </c>
      <c r="C16" t="s">
        <v>14</v>
      </c>
      <c r="D16">
        <f>(PI()/4)*(D5^2)</f>
        <v>4.8168879731705881E-2</v>
      </c>
    </row>
    <row r="17" spans="1:18" x14ac:dyDescent="0.25">
      <c r="A17" t="s">
        <v>15</v>
      </c>
      <c r="B17" t="s">
        <v>60</v>
      </c>
      <c r="C17" t="s">
        <v>16</v>
      </c>
      <c r="D17">
        <f>PI()/64*(D5^4-D8^4)</f>
        <v>1.355823688420667E-4</v>
      </c>
    </row>
    <row r="19" spans="1:18" x14ac:dyDescent="0.25">
      <c r="A19" s="3" t="s">
        <v>32</v>
      </c>
      <c r="B19" s="3"/>
      <c r="C19" s="3"/>
    </row>
    <row r="20" spans="1:18" x14ac:dyDescent="0.25">
      <c r="A20" t="s">
        <v>4</v>
      </c>
      <c r="B20" t="s">
        <v>61</v>
      </c>
      <c r="D20">
        <v>0</v>
      </c>
      <c r="F20" s="4"/>
      <c r="G20" s="6"/>
      <c r="H20" s="4">
        <v>0</v>
      </c>
      <c r="J20" s="4"/>
      <c r="K20" s="6"/>
      <c r="L20" s="4">
        <v>0</v>
      </c>
      <c r="N20" s="4"/>
      <c r="O20" s="6"/>
      <c r="P20" s="22">
        <f>P93</f>
        <v>16.459801076922318</v>
      </c>
      <c r="R20" s="4"/>
    </row>
    <row r="21" spans="1:18" x14ac:dyDescent="0.25">
      <c r="A21" t="s">
        <v>5</v>
      </c>
      <c r="B21" t="s">
        <v>57</v>
      </c>
      <c r="C21" t="s">
        <v>28</v>
      </c>
      <c r="D21" s="19">
        <f>D93</f>
        <v>31.172684863938031</v>
      </c>
      <c r="F21" s="4"/>
      <c r="G21" s="6"/>
      <c r="H21" s="4">
        <v>0</v>
      </c>
      <c r="J21" s="4"/>
      <c r="K21" s="6"/>
      <c r="L21" s="4">
        <v>0</v>
      </c>
      <c r="N21" s="4"/>
      <c r="O21" s="6"/>
      <c r="P21" s="4">
        <v>0</v>
      </c>
      <c r="R21" s="4"/>
    </row>
    <row r="22" spans="1:18" x14ac:dyDescent="0.25">
      <c r="A22" t="s">
        <v>6</v>
      </c>
      <c r="C22" s="4" t="s">
        <v>96</v>
      </c>
      <c r="D22">
        <v>0</v>
      </c>
      <c r="F22" s="4"/>
      <c r="G22" s="6"/>
      <c r="H22" s="22">
        <f>H93</f>
        <v>12874.008421064602</v>
      </c>
      <c r="J22" s="4"/>
      <c r="K22" s="6"/>
      <c r="L22" s="4">
        <v>0</v>
      </c>
      <c r="N22" s="4"/>
      <c r="O22" s="6"/>
      <c r="P22" s="4">
        <v>0</v>
      </c>
      <c r="R22" s="4"/>
    </row>
    <row r="23" spans="1:18" x14ac:dyDescent="0.25">
      <c r="A23" t="s">
        <v>8</v>
      </c>
      <c r="C23" s="4" t="s">
        <v>109</v>
      </c>
      <c r="D23" s="4">
        <v>0</v>
      </c>
      <c r="F23" s="4"/>
      <c r="G23" s="6"/>
      <c r="H23" s="4">
        <v>0</v>
      </c>
      <c r="I23" s="4">
        <v>0</v>
      </c>
      <c r="J23" s="4"/>
      <c r="K23" s="6"/>
      <c r="L23" s="22">
        <f>L93</f>
        <v>703.11060730230338</v>
      </c>
      <c r="M23" s="4"/>
      <c r="N23" s="4"/>
      <c r="O23" s="6"/>
      <c r="P23" s="4">
        <v>0</v>
      </c>
      <c r="Q23" s="4">
        <v>0</v>
      </c>
      <c r="R23" s="4"/>
    </row>
    <row r="24" spans="1:18" x14ac:dyDescent="0.25">
      <c r="C24" s="4"/>
      <c r="D24" s="4"/>
      <c r="F24" s="4"/>
      <c r="G24" s="6"/>
      <c r="H24" s="4"/>
      <c r="I24" s="4"/>
      <c r="J24" s="4"/>
      <c r="K24" s="6"/>
      <c r="L24" s="4"/>
      <c r="M24" s="4"/>
      <c r="N24" s="4"/>
      <c r="O24" s="6"/>
      <c r="P24" s="4"/>
      <c r="Q24" s="4"/>
      <c r="R24" s="4"/>
    </row>
    <row r="25" spans="1:18" x14ac:dyDescent="0.25">
      <c r="A25" t="s">
        <v>48</v>
      </c>
      <c r="C25" s="4"/>
      <c r="D25" t="s">
        <v>26</v>
      </c>
      <c r="F25" s="4"/>
      <c r="G25" s="6"/>
      <c r="H25" s="4" t="s">
        <v>54</v>
      </c>
      <c r="I25" s="4"/>
      <c r="J25" s="4"/>
      <c r="K25" s="6"/>
      <c r="L25" s="4"/>
      <c r="M25" s="4"/>
      <c r="N25" s="4"/>
      <c r="O25" s="6"/>
      <c r="P25" s="4"/>
      <c r="Q25" s="4"/>
      <c r="R25" s="4"/>
    </row>
    <row r="26" spans="1:18" x14ac:dyDescent="0.25">
      <c r="A26" t="s">
        <v>54</v>
      </c>
      <c r="C26" s="4"/>
      <c r="D26" t="s">
        <v>53</v>
      </c>
      <c r="F26" s="4"/>
      <c r="G26" s="6"/>
      <c r="H26" s="4"/>
      <c r="I26" s="4"/>
      <c r="J26" s="4"/>
      <c r="K26" s="6"/>
      <c r="L26" s="4"/>
      <c r="M26" s="4"/>
      <c r="N26" s="4"/>
      <c r="O26" s="6"/>
      <c r="P26" s="20" t="s">
        <v>89</v>
      </c>
      <c r="Q26" s="4"/>
      <c r="R26" s="4"/>
    </row>
    <row r="27" spans="1:18" x14ac:dyDescent="0.25">
      <c r="C27" s="4"/>
      <c r="F27" s="4"/>
      <c r="G27" s="6"/>
      <c r="H27" s="4"/>
      <c r="I27" s="4"/>
      <c r="J27" s="4"/>
      <c r="K27" s="6"/>
      <c r="L27" s="4"/>
      <c r="M27" s="4"/>
      <c r="N27" s="4"/>
      <c r="O27" s="6"/>
      <c r="P27" s="4"/>
      <c r="Q27" s="4"/>
      <c r="R27" s="4"/>
    </row>
    <row r="28" spans="1:18" x14ac:dyDescent="0.25">
      <c r="B28" t="s">
        <v>72</v>
      </c>
      <c r="C28" t="s">
        <v>74</v>
      </c>
      <c r="D28" s="4"/>
      <c r="E28" s="4"/>
      <c r="F28" s="4"/>
      <c r="G28" s="6"/>
      <c r="H28" s="4"/>
      <c r="I28" s="4"/>
      <c r="J28" s="4"/>
      <c r="K28" s="6"/>
      <c r="L28" s="4"/>
      <c r="M28" s="4"/>
      <c r="N28" s="4"/>
      <c r="O28" s="6"/>
      <c r="P28" s="4"/>
      <c r="Q28" s="4"/>
      <c r="R28" s="4"/>
    </row>
    <row r="29" spans="1:18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  <c r="J29" s="4">
        <v>1</v>
      </c>
      <c r="K29" s="6"/>
      <c r="L29" s="4">
        <v>1.5</v>
      </c>
      <c r="M29" s="4">
        <v>1.2</v>
      </c>
      <c r="N29" s="4">
        <v>1</v>
      </c>
      <c r="O29" s="6"/>
      <c r="P29" s="4">
        <v>1.5</v>
      </c>
      <c r="Q29" s="4">
        <v>1.2</v>
      </c>
      <c r="R29" s="4">
        <v>1</v>
      </c>
    </row>
    <row r="32" spans="1:18" x14ac:dyDescent="0.25">
      <c r="D32" t="s">
        <v>51</v>
      </c>
    </row>
    <row r="33" spans="3:16" x14ac:dyDescent="0.25">
      <c r="D33">
        <f>D8/(D5+D8)</f>
        <v>0.41791044776119407</v>
      </c>
      <c r="P33" t="s">
        <v>88</v>
      </c>
    </row>
    <row r="34" spans="3:16" x14ac:dyDescent="0.25">
      <c r="D34" s="5" t="s">
        <v>40</v>
      </c>
      <c r="H34">
        <v>0</v>
      </c>
      <c r="L34">
        <v>0</v>
      </c>
      <c r="P34">
        <f>D5/(D5+D8)</f>
        <v>0.58208955223880599</v>
      </c>
    </row>
    <row r="35" spans="3:16" x14ac:dyDescent="0.25">
      <c r="P35" s="5" t="s">
        <v>91</v>
      </c>
    </row>
    <row r="38" spans="3:16" x14ac:dyDescent="0.25">
      <c r="D38" t="s">
        <v>52</v>
      </c>
      <c r="E38">
        <f>(D5/(2*D7))</f>
        <v>3.5454545454545459</v>
      </c>
      <c r="P38" t="s">
        <v>103</v>
      </c>
    </row>
    <row r="39" spans="3:16" x14ac:dyDescent="0.25">
      <c r="D39">
        <f>((D5/(2*D7))-1)</f>
        <v>2.5454545454545459</v>
      </c>
      <c r="P39">
        <f>(D5/(2*D7))</f>
        <v>3.5454545454545459</v>
      </c>
    </row>
    <row r="40" spans="3:16" x14ac:dyDescent="0.25">
      <c r="D40" s="5" t="s">
        <v>62</v>
      </c>
      <c r="P40" s="5" t="s">
        <v>101</v>
      </c>
    </row>
    <row r="41" spans="3:16" x14ac:dyDescent="0.25">
      <c r="H41">
        <v>0</v>
      </c>
      <c r="L41">
        <v>0</v>
      </c>
    </row>
    <row r="42" spans="3:16" x14ac:dyDescent="0.25">
      <c r="D42" s="1"/>
    </row>
    <row r="45" spans="3:16" x14ac:dyDescent="0.25">
      <c r="D45" t="s">
        <v>18</v>
      </c>
    </row>
    <row r="46" spans="3:16" x14ac:dyDescent="0.25">
      <c r="D46" t="s">
        <v>55</v>
      </c>
      <c r="H46" t="s">
        <v>18</v>
      </c>
      <c r="L46" t="s">
        <v>45</v>
      </c>
      <c r="P46" t="s">
        <v>18</v>
      </c>
    </row>
    <row r="47" spans="3:16" x14ac:dyDescent="0.25">
      <c r="C47" t="s">
        <v>14</v>
      </c>
      <c r="D47" t="s">
        <v>56</v>
      </c>
      <c r="L47" t="s">
        <v>83</v>
      </c>
      <c r="P47" t="s">
        <v>97</v>
      </c>
    </row>
    <row r="48" spans="3:16" x14ac:dyDescent="0.25">
      <c r="D48">
        <f>D15/D14</f>
        <v>1.0637720488466758</v>
      </c>
      <c r="H48" s="1"/>
      <c r="L48">
        <f>(1/(2*D17))*(D5-D7)</f>
        <v>784.48621976723609</v>
      </c>
      <c r="P48" t="s">
        <v>90</v>
      </c>
    </row>
    <row r="49" spans="1:16" x14ac:dyDescent="0.25">
      <c r="D49" s="3"/>
      <c r="H49" s="1"/>
      <c r="P49">
        <f>D16/D14</f>
        <v>2.0637720488466758</v>
      </c>
    </row>
    <row r="51" spans="1:16" x14ac:dyDescent="0.25">
      <c r="D51" s="5" t="s">
        <v>64</v>
      </c>
      <c r="P51" s="5" t="s">
        <v>102</v>
      </c>
    </row>
    <row r="52" spans="1:16" x14ac:dyDescent="0.25">
      <c r="D52" s="5" t="s">
        <v>63</v>
      </c>
      <c r="P52" s="5" t="s">
        <v>106</v>
      </c>
    </row>
    <row r="53" spans="1:16" x14ac:dyDescent="0.25">
      <c r="D53" t="s">
        <v>67</v>
      </c>
      <c r="H53">
        <f>H34-H41</f>
        <v>0</v>
      </c>
      <c r="L53">
        <f>L34-L41</f>
        <v>0</v>
      </c>
      <c r="P53" t="s">
        <v>107</v>
      </c>
    </row>
    <row r="54" spans="1:16" x14ac:dyDescent="0.25">
      <c r="D54" s="14">
        <f>((-D33)-D39)^2</f>
        <v>8.781532083016522</v>
      </c>
      <c r="P54">
        <f>(P34-P39)^2</f>
        <v>8.781532083016522</v>
      </c>
    </row>
    <row r="55" spans="1:16" x14ac:dyDescent="0.25">
      <c r="A55" s="15" t="s">
        <v>73</v>
      </c>
      <c r="D55" t="str">
        <f>D54&amp;B21&amp;B28&amp;2</f>
        <v>8.78153208301652Pi^2</v>
      </c>
      <c r="P55" t="str">
        <f>P54&amp;B20&amp;B28&amp;2</f>
        <v>8.78153208301652Po^2</v>
      </c>
    </row>
    <row r="57" spans="1:16" x14ac:dyDescent="0.25">
      <c r="D57" s="5" t="s">
        <v>65</v>
      </c>
      <c r="P57" s="5" t="s">
        <v>104</v>
      </c>
    </row>
    <row r="58" spans="1:16" x14ac:dyDescent="0.25">
      <c r="D58" s="5" t="s">
        <v>66</v>
      </c>
      <c r="P58" s="5" t="s">
        <v>105</v>
      </c>
    </row>
    <row r="59" spans="1:16" x14ac:dyDescent="0.25">
      <c r="D59" t="s">
        <v>68</v>
      </c>
      <c r="H59" t="s">
        <v>77</v>
      </c>
      <c r="P59" t="s">
        <v>108</v>
      </c>
    </row>
    <row r="60" spans="1:16" x14ac:dyDescent="0.25">
      <c r="D60">
        <f>(D39-D48)^2</f>
        <v>2.1953830207541309</v>
      </c>
      <c r="L60" t="s">
        <v>84</v>
      </c>
      <c r="P60">
        <f>(P39+P49)^2</f>
        <v>31.463422986216077</v>
      </c>
    </row>
    <row r="61" spans="1:16" x14ac:dyDescent="0.25">
      <c r="A61" s="15" t="s">
        <v>73</v>
      </c>
      <c r="D61" t="str">
        <f>D60&amp; B21&amp;B28&amp;2</f>
        <v>2.19538302075413Pi^2</v>
      </c>
      <c r="P61" t="str">
        <f>P60&amp;B20&amp;B28&amp;2</f>
        <v>31.4634229862161Po^2</v>
      </c>
    </row>
    <row r="63" spans="1:16" x14ac:dyDescent="0.25">
      <c r="D63" s="5" t="s">
        <v>70</v>
      </c>
      <c r="P63" s="5" t="s">
        <v>98</v>
      </c>
    </row>
    <row r="64" spans="1:16" x14ac:dyDescent="0.25">
      <c r="D64" s="5" t="s">
        <v>69</v>
      </c>
      <c r="P64" s="5" t="s">
        <v>99</v>
      </c>
    </row>
    <row r="65" spans="1:17" x14ac:dyDescent="0.25">
      <c r="D65" s="5" t="s">
        <v>71</v>
      </c>
      <c r="E65">
        <f>(D48-(-D33))^2</f>
        <v>2.1953830207541305</v>
      </c>
      <c r="L65" t="s">
        <v>84</v>
      </c>
      <c r="P65" s="5" t="s">
        <v>100</v>
      </c>
    </row>
    <row r="66" spans="1:17" x14ac:dyDescent="0.25">
      <c r="D66" s="5"/>
      <c r="H66" t="s">
        <v>77</v>
      </c>
      <c r="P66">
        <f>(P49+P34)^2</f>
        <v>7.0005836120986293</v>
      </c>
    </row>
    <row r="67" spans="1:17" x14ac:dyDescent="0.25">
      <c r="A67" s="15" t="s">
        <v>73</v>
      </c>
      <c r="D67" s="5" t="str">
        <f>E65&amp;B21&amp;B28&amp;2</f>
        <v>2.19538302075413Pi^2</v>
      </c>
      <c r="P67" t="str">
        <f>P66&amp;B20&amp;B28&amp;2</f>
        <v>7.00058361209863Po^2</v>
      </c>
    </row>
    <row r="68" spans="1:17" x14ac:dyDescent="0.25">
      <c r="A68" s="15"/>
      <c r="D68" s="5"/>
    </row>
    <row r="69" spans="1:17" x14ac:dyDescent="0.25">
      <c r="A69" s="15"/>
      <c r="D69" s="5"/>
    </row>
    <row r="70" spans="1:17" x14ac:dyDescent="0.25">
      <c r="A70" s="15"/>
      <c r="D70" s="5"/>
      <c r="H70" t="s">
        <v>78</v>
      </c>
      <c r="L70" t="s">
        <v>85</v>
      </c>
    </row>
    <row r="71" spans="1:17" x14ac:dyDescent="0.25">
      <c r="A71" s="15"/>
      <c r="D71" s="5"/>
      <c r="H71" t="s">
        <v>79</v>
      </c>
      <c r="L71" t="s">
        <v>86</v>
      </c>
    </row>
    <row r="72" spans="1:17" x14ac:dyDescent="0.25">
      <c r="A72" s="15"/>
      <c r="D72" s="5"/>
      <c r="H72" t="s">
        <v>82</v>
      </c>
      <c r="I72">
        <f>2/((D14)^2)</f>
        <v>3671.3040724756743</v>
      </c>
      <c r="L72" t="s">
        <v>87</v>
      </c>
      <c r="P72" s="5" t="str">
        <f>P55&amp;C28&amp;P61&amp;C28&amp;P67</f>
        <v>8.78153208301652Po^2+31.4634229862161Po^2+7.00058361209863Po^2</v>
      </c>
    </row>
    <row r="73" spans="1:17" x14ac:dyDescent="0.25">
      <c r="A73" s="15"/>
      <c r="D73" s="5" t="str">
        <f>D55&amp;C28&amp;D61&amp;C28&amp;D67</f>
        <v>8.78153208301652Pi^2+2.19538302075413Pi^2+2.19538302075413Pi^2</v>
      </c>
      <c r="L73">
        <f>2*L48^2</f>
        <v>1230837.2580093765</v>
      </c>
      <c r="P73">
        <f>P54+P60+P66</f>
        <v>47.245538681331233</v>
      </c>
      <c r="Q73" t="s">
        <v>92</v>
      </c>
    </row>
    <row r="74" spans="1:17" x14ac:dyDescent="0.25">
      <c r="D74" s="16">
        <f>E65+D60+D54</f>
        <v>13.172298124524783</v>
      </c>
      <c r="E74" t="s">
        <v>93</v>
      </c>
      <c r="P74" s="16" t="str">
        <f>P73&amp;Q73</f>
        <v>47.2455386813312*Po^2</v>
      </c>
    </row>
    <row r="75" spans="1:17" x14ac:dyDescent="0.25">
      <c r="A75" s="15" t="s">
        <v>73</v>
      </c>
      <c r="D75" s="16" t="str">
        <f>D74&amp;E74</f>
        <v>13.1722981245248*Pi^2</v>
      </c>
      <c r="H75">
        <f>I72</f>
        <v>3671.3040724756743</v>
      </c>
      <c r="I75" t="s">
        <v>95</v>
      </c>
    </row>
    <row r="77" spans="1:17" x14ac:dyDescent="0.25">
      <c r="D77" s="1"/>
    </row>
    <row r="79" spans="1:17" x14ac:dyDescent="0.25">
      <c r="D79">
        <f>(1/SQRT(2))*SQRT(D74)</f>
        <v>2.5663493648103315</v>
      </c>
      <c r="H79">
        <f>(1/SQRT(2))*SQRT(H75)</f>
        <v>42.844509989470488</v>
      </c>
      <c r="L79">
        <f>(1/SQRT(2))*SQRT(L73)</f>
        <v>784.48621976723598</v>
      </c>
      <c r="P79">
        <f>(1/SQRT(2))*SQRT(P73)</f>
        <v>4.8603260529171921</v>
      </c>
    </row>
    <row r="81" spans="1:18" x14ac:dyDescent="0.25">
      <c r="A81" s="15" t="s">
        <v>73</v>
      </c>
      <c r="C81" t="s">
        <v>28</v>
      </c>
      <c r="D81" t="str">
        <f>D79&amp;B21</f>
        <v>2.56634936481033Pi</v>
      </c>
      <c r="E81" s="3" t="s">
        <v>80</v>
      </c>
      <c r="H81" t="str">
        <f>H79&amp;H25</f>
        <v>42.8445099894705T</v>
      </c>
      <c r="I81" s="3" t="s">
        <v>80</v>
      </c>
      <c r="L81" t="str">
        <f>L79&amp;A23</f>
        <v>784.486219767236pipeMoment</v>
      </c>
      <c r="P81" t="str">
        <f>P79&amp;B20</f>
        <v>4.86032605291719Po</v>
      </c>
    </row>
    <row r="83" spans="1:18" x14ac:dyDescent="0.25">
      <c r="A83" t="s">
        <v>49</v>
      </c>
      <c r="D83" s="13">
        <f>2/3</f>
        <v>0.66666666666666663</v>
      </c>
      <c r="E83" s="4">
        <v>0.8</v>
      </c>
      <c r="F83" s="4">
        <v>1</v>
      </c>
      <c r="H83" s="13">
        <f>2/3</f>
        <v>0.66666666666666663</v>
      </c>
      <c r="I83" s="4">
        <v>0.8</v>
      </c>
      <c r="J83" s="4">
        <v>1</v>
      </c>
    </row>
    <row r="86" spans="1:18" x14ac:dyDescent="0.25">
      <c r="C86" t="s">
        <v>28</v>
      </c>
      <c r="D86" s="21">
        <f>D83*$D$11</f>
        <v>53.333333333333329</v>
      </c>
      <c r="E86">
        <f>E83*$D$11</f>
        <v>64</v>
      </c>
      <c r="F86">
        <f>F83*$D$11</f>
        <v>80</v>
      </c>
      <c r="H86">
        <f>H83*$D$11</f>
        <v>53.333333333333329</v>
      </c>
      <c r="I86">
        <f>I83*$D$11</f>
        <v>64</v>
      </c>
      <c r="J86">
        <f>J83*$D$11</f>
        <v>80</v>
      </c>
    </row>
    <row r="89" spans="1:18" x14ac:dyDescent="0.25">
      <c r="C89" t="s">
        <v>28</v>
      </c>
      <c r="D89" s="23">
        <f>D29*$D86</f>
        <v>80</v>
      </c>
      <c r="E89" s="4">
        <f>E29*$D86</f>
        <v>63.999999999999993</v>
      </c>
      <c r="F89" s="4">
        <f>F29*$D86</f>
        <v>53.333333333333329</v>
      </c>
      <c r="G89" s="18" t="s">
        <v>81</v>
      </c>
      <c r="H89" s="4">
        <f>H29*$D86</f>
        <v>80</v>
      </c>
      <c r="I89" s="4">
        <f>I29*$D86</f>
        <v>63.999999999999993</v>
      </c>
      <c r="J89" s="4">
        <f>J29*$D86</f>
        <v>53.333333333333329</v>
      </c>
    </row>
    <row r="90" spans="1:18" x14ac:dyDescent="0.25">
      <c r="C90" s="18" t="s">
        <v>94</v>
      </c>
      <c r="D90" s="1">
        <f>D89*6894.7572932</f>
        <v>551580.58345600008</v>
      </c>
      <c r="E90" s="1">
        <f>E89*6894.7572932</f>
        <v>441264.46676479996</v>
      </c>
      <c r="F90" s="1">
        <f>F89*6894.7572932</f>
        <v>367720.38897066662</v>
      </c>
      <c r="H90" s="1">
        <f>H89/0.000145037738007</f>
        <v>551580.58240082953</v>
      </c>
      <c r="I90" s="1">
        <f>I89/0.000145037738007</f>
        <v>441264.46592066361</v>
      </c>
      <c r="J90" s="1">
        <f>J89/0.000145037738007</f>
        <v>367720.38826721971</v>
      </c>
    </row>
    <row r="91" spans="1:18" x14ac:dyDescent="0.25">
      <c r="D91" s="17" t="s">
        <v>75</v>
      </c>
      <c r="H91" s="25" t="s">
        <v>75</v>
      </c>
      <c r="I91" s="26"/>
      <c r="J91" s="27"/>
    </row>
    <row r="92" spans="1:18" x14ac:dyDescent="0.25">
      <c r="A92" t="s">
        <v>76</v>
      </c>
    </row>
    <row r="93" spans="1:18" x14ac:dyDescent="0.25">
      <c r="A93" t="s">
        <v>5</v>
      </c>
      <c r="B93" t="s">
        <v>57</v>
      </c>
      <c r="C93" t="s">
        <v>28</v>
      </c>
      <c r="D93">
        <f>D89/$D$79</f>
        <v>31.172684863938031</v>
      </c>
      <c r="E93">
        <f>E89/$D$79</f>
        <v>24.938147891150422</v>
      </c>
      <c r="F93">
        <f>F89/$D$79</f>
        <v>20.781789909292019</v>
      </c>
      <c r="H93" s="1">
        <f>H90/$H$79</f>
        <v>12874.008421064602</v>
      </c>
      <c r="I93" s="1">
        <f>I90/$H$79</f>
        <v>10299.206736851682</v>
      </c>
      <c r="J93" s="1">
        <f>J90/$H$79</f>
        <v>8582.6722807097358</v>
      </c>
      <c r="L93" s="1">
        <f>H90/$L$79</f>
        <v>703.11060730230338</v>
      </c>
      <c r="M93" s="1">
        <f>I90/$L$79</f>
        <v>562.4884858418427</v>
      </c>
      <c r="N93" s="1">
        <f>J90/$L$79</f>
        <v>468.74040486820229</v>
      </c>
      <c r="P93">
        <f>D89/$P$79</f>
        <v>16.459801076922318</v>
      </c>
      <c r="Q93">
        <f>E89/$P$79</f>
        <v>13.167840861537853</v>
      </c>
      <c r="R93">
        <f>F89/$P$79</f>
        <v>10.973200717948211</v>
      </c>
    </row>
  </sheetData>
  <mergeCells count="5">
    <mergeCell ref="D1:F1"/>
    <mergeCell ref="H1:J1"/>
    <mergeCell ref="L1:N1"/>
    <mergeCell ref="P1:R1"/>
    <mergeCell ref="H91:J9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Limits</vt:lpstr>
      <vt:lpstr>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2017-08-11T05:00:38Z</dcterms:modified>
</cp:coreProperties>
</file>