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L:\1522\ctr7\orcaflex\rev_a08\base_files\fsts_lngc_pretension\scripts\config\"/>
    </mc:Choice>
  </mc:AlternateContent>
  <xr:revisionPtr revIDLastSave="0" documentId="13_ncr:1_{3FE2D5C6-06E9-4DF0-8510-4234FD3BC698}" xr6:coauthVersionLast="47" xr6:coauthVersionMax="47" xr10:uidLastSave="{00000000-0000-0000-0000-000000000000}"/>
  <bookViews>
    <workbookView xWindow="-120" yWindow="-120" windowWidth="19440" windowHeight="15000" activeTab="5" xr2:uid="{00000000-000D-0000-FFFF-FFFF00000000}"/>
  </bookViews>
  <sheets>
    <sheet name="Revision" sheetId="8" r:id="rId1"/>
    <sheet name="mooring" sheetId="1" r:id="rId2"/>
    <sheet name="fender" sheetId="2" r:id="rId3"/>
    <sheet name="lngc" sheetId="3" r:id="rId4"/>
    <sheet name="moorings_report" sheetId="7" r:id="rId5"/>
    <sheet name="moorings_util_report" sheetId="9" r:id="rId6"/>
    <sheet name="fender_report" sheetId="10" r:id="rId7"/>
    <sheet name="fender_util_report" sheetId="11" r:id="rId8"/>
    <sheet name="mooring_summ" sheetId="4" r:id="rId9"/>
    <sheet name="fender_summ" sheetId="5" r:id="rId10"/>
    <sheet name="lngc_sum" sheetId="6" r:id="rId11"/>
  </sheets>
  <definedNames>
    <definedName name="_xlnm._FilterDatabase" localSheetId="9" hidden="1">fender_summ!$A$1:$T$25</definedName>
    <definedName name="_xlnm._FilterDatabase" localSheetId="10" hidden="1">lngc_sum!$A$1:$F$25</definedName>
    <definedName name="_xlnm._FilterDatabase" localSheetId="8" hidden="1">mooring_summ!$B$1:$G$25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9" l="1"/>
  <c r="AB39" i="9"/>
  <c r="AA40" i="9"/>
  <c r="AA39" i="9"/>
  <c r="AB42" i="7"/>
  <c r="AA42" i="7"/>
  <c r="AB40" i="7"/>
  <c r="AA40" i="7"/>
  <c r="P30" i="11"/>
  <c r="O30" i="11"/>
  <c r="N30" i="11"/>
  <c r="M30" i="11"/>
  <c r="L30" i="11"/>
  <c r="K30" i="11"/>
  <c r="J30" i="11"/>
  <c r="I30" i="11"/>
  <c r="P29" i="11"/>
  <c r="O29" i="11"/>
  <c r="N29" i="11"/>
  <c r="M29" i="11"/>
  <c r="L29" i="11"/>
  <c r="K29" i="11"/>
  <c r="J29" i="11"/>
  <c r="I29" i="11"/>
  <c r="P28" i="11"/>
  <c r="O28" i="11"/>
  <c r="N28" i="11"/>
  <c r="M28" i="11"/>
  <c r="L28" i="11"/>
  <c r="K28" i="11"/>
  <c r="J28" i="11"/>
  <c r="I28" i="11"/>
  <c r="P27" i="11"/>
  <c r="O27" i="11"/>
  <c r="N27" i="11"/>
  <c r="M27" i="11"/>
  <c r="L27" i="11"/>
  <c r="K27" i="11"/>
  <c r="J27" i="11"/>
  <c r="I27" i="11"/>
  <c r="P26" i="11"/>
  <c r="O26" i="11"/>
  <c r="N26" i="11"/>
  <c r="M26" i="11"/>
  <c r="L26" i="11"/>
  <c r="K26" i="11"/>
  <c r="J26" i="11"/>
  <c r="I26" i="11"/>
  <c r="P25" i="11"/>
  <c r="O25" i="11"/>
  <c r="N25" i="11"/>
  <c r="M25" i="11"/>
  <c r="L25" i="11"/>
  <c r="K25" i="11"/>
  <c r="J25" i="11"/>
  <c r="I25" i="11"/>
  <c r="P24" i="11"/>
  <c r="O24" i="11"/>
  <c r="N24" i="11"/>
  <c r="M24" i="11"/>
  <c r="L24" i="11"/>
  <c r="K24" i="11"/>
  <c r="J24" i="11"/>
  <c r="I24" i="11"/>
  <c r="P23" i="11"/>
  <c r="O23" i="11"/>
  <c r="N23" i="11"/>
  <c r="M23" i="11"/>
  <c r="L23" i="11"/>
  <c r="K23" i="11"/>
  <c r="J23" i="11"/>
  <c r="I23" i="11"/>
  <c r="P22" i="11"/>
  <c r="O22" i="11"/>
  <c r="N22" i="11"/>
  <c r="M22" i="11"/>
  <c r="L22" i="11"/>
  <c r="K22" i="11"/>
  <c r="J22" i="11"/>
  <c r="I22" i="11"/>
  <c r="P21" i="11"/>
  <c r="O21" i="11"/>
  <c r="N21" i="11"/>
  <c r="M21" i="11"/>
  <c r="L21" i="11"/>
  <c r="K21" i="11"/>
  <c r="J21" i="11"/>
  <c r="I21" i="11"/>
  <c r="P20" i="11"/>
  <c r="O20" i="11"/>
  <c r="N20" i="11"/>
  <c r="M20" i="11"/>
  <c r="L20" i="11"/>
  <c r="K20" i="11"/>
  <c r="J20" i="11"/>
  <c r="I20" i="11"/>
  <c r="P19" i="11"/>
  <c r="O19" i="11"/>
  <c r="N19" i="11"/>
  <c r="M19" i="11"/>
  <c r="L19" i="11"/>
  <c r="K19" i="11"/>
  <c r="J19" i="11"/>
  <c r="I19" i="11"/>
  <c r="P18" i="11"/>
  <c r="O18" i="11"/>
  <c r="N18" i="11"/>
  <c r="M18" i="11"/>
  <c r="L18" i="11"/>
  <c r="K18" i="11"/>
  <c r="J18" i="11"/>
  <c r="I18" i="11"/>
  <c r="P17" i="11"/>
  <c r="O17" i="11"/>
  <c r="N17" i="11"/>
  <c r="M17" i="11"/>
  <c r="L17" i="11"/>
  <c r="K17" i="11"/>
  <c r="J17" i="11"/>
  <c r="I17" i="11"/>
  <c r="P16" i="11"/>
  <c r="O16" i="11"/>
  <c r="N16" i="11"/>
  <c r="M16" i="11"/>
  <c r="L16" i="11"/>
  <c r="K16" i="11"/>
  <c r="J16" i="11"/>
  <c r="I16" i="11"/>
  <c r="P15" i="11"/>
  <c r="O15" i="11"/>
  <c r="N15" i="11"/>
  <c r="M15" i="11"/>
  <c r="L15" i="11"/>
  <c r="K15" i="11"/>
  <c r="J15" i="11"/>
  <c r="I15" i="11"/>
  <c r="P14" i="11"/>
  <c r="O14" i="11"/>
  <c r="N14" i="11"/>
  <c r="M14" i="11"/>
  <c r="M39" i="11" s="1"/>
  <c r="L14" i="11"/>
  <c r="K14" i="11"/>
  <c r="J14" i="11"/>
  <c r="I14" i="11"/>
  <c r="I39" i="11" s="1"/>
  <c r="P13" i="11"/>
  <c r="O13" i="11"/>
  <c r="O40" i="11" s="1"/>
  <c r="N13" i="11"/>
  <c r="M13" i="11"/>
  <c r="M40" i="11" s="1"/>
  <c r="L13" i="11"/>
  <c r="K13" i="11"/>
  <c r="J13" i="11"/>
  <c r="I13" i="11"/>
  <c r="I40" i="11" s="1"/>
  <c r="P12" i="11"/>
  <c r="O12" i="11"/>
  <c r="N12" i="11"/>
  <c r="M12" i="11"/>
  <c r="L12" i="11"/>
  <c r="K12" i="11"/>
  <c r="J12" i="11"/>
  <c r="I12" i="11"/>
  <c r="P11" i="11"/>
  <c r="O11" i="11"/>
  <c r="N11" i="11"/>
  <c r="M11" i="11"/>
  <c r="L11" i="11"/>
  <c r="K11" i="11"/>
  <c r="J11" i="11"/>
  <c r="I11" i="11"/>
  <c r="P10" i="11"/>
  <c r="O10" i="11"/>
  <c r="N10" i="11"/>
  <c r="M10" i="11"/>
  <c r="L10" i="11"/>
  <c r="K10" i="11"/>
  <c r="J10" i="11"/>
  <c r="I10" i="11"/>
  <c r="P9" i="11"/>
  <c r="O9" i="11"/>
  <c r="N9" i="11"/>
  <c r="M9" i="11"/>
  <c r="L9" i="11"/>
  <c r="K9" i="11"/>
  <c r="J9" i="11"/>
  <c r="I9" i="11"/>
  <c r="P8" i="11"/>
  <c r="O8" i="11"/>
  <c r="N8" i="11"/>
  <c r="M8" i="11"/>
  <c r="L8" i="11"/>
  <c r="K8" i="11"/>
  <c r="J8" i="11"/>
  <c r="I8" i="11"/>
  <c r="I32" i="11" s="1"/>
  <c r="P7" i="11"/>
  <c r="O7" i="11"/>
  <c r="N7" i="11"/>
  <c r="M7" i="11"/>
  <c r="L7" i="11"/>
  <c r="K7" i="11"/>
  <c r="J7" i="11"/>
  <c r="I7" i="11"/>
  <c r="N40" i="11"/>
  <c r="J40" i="11"/>
  <c r="E40" i="11"/>
  <c r="O39" i="11"/>
  <c r="K39" i="11"/>
  <c r="F39" i="11"/>
  <c r="J38" i="11"/>
  <c r="K38" i="11" s="1"/>
  <c r="L38" i="11" s="1"/>
  <c r="M38" i="11" s="1"/>
  <c r="N38" i="11" s="1"/>
  <c r="O38" i="11" s="1"/>
  <c r="P38" i="11" s="1"/>
  <c r="G30" i="11"/>
  <c r="F30" i="11"/>
  <c r="E30" i="11"/>
  <c r="D30" i="11"/>
  <c r="C30" i="11"/>
  <c r="G29" i="11"/>
  <c r="F29" i="11"/>
  <c r="E29" i="11"/>
  <c r="D29" i="11"/>
  <c r="C29" i="11"/>
  <c r="G28" i="11"/>
  <c r="F28" i="11"/>
  <c r="E28" i="11"/>
  <c r="D28" i="11"/>
  <c r="C28" i="11"/>
  <c r="G27" i="11"/>
  <c r="F27" i="11"/>
  <c r="E27" i="11"/>
  <c r="D27" i="11"/>
  <c r="C27" i="11"/>
  <c r="G26" i="11"/>
  <c r="F26" i="11"/>
  <c r="E26" i="11"/>
  <c r="D26" i="11"/>
  <c r="C26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7" i="11"/>
  <c r="F17" i="11"/>
  <c r="E17" i="11"/>
  <c r="D17" i="11"/>
  <c r="C17" i="11"/>
  <c r="G16" i="11"/>
  <c r="F16" i="11"/>
  <c r="E16" i="11"/>
  <c r="D16" i="11"/>
  <c r="C16" i="11"/>
  <c r="G15" i="11"/>
  <c r="F15" i="11"/>
  <c r="E15" i="11"/>
  <c r="D15" i="11"/>
  <c r="C15" i="11"/>
  <c r="P39" i="11"/>
  <c r="N39" i="11"/>
  <c r="N42" i="11" s="1"/>
  <c r="L39" i="11"/>
  <c r="J39" i="11"/>
  <c r="J42" i="11" s="1"/>
  <c r="G14" i="11"/>
  <c r="G39" i="11" s="1"/>
  <c r="F14" i="11"/>
  <c r="E14" i="11"/>
  <c r="E39" i="11" s="1"/>
  <c r="D14" i="11"/>
  <c r="D39" i="11" s="1"/>
  <c r="C14" i="11"/>
  <c r="C39" i="11" s="1"/>
  <c r="P40" i="11"/>
  <c r="L40" i="11"/>
  <c r="K40" i="11"/>
  <c r="G13" i="11"/>
  <c r="G40" i="11" s="1"/>
  <c r="F13" i="11"/>
  <c r="F40" i="11" s="1"/>
  <c r="E13" i="11"/>
  <c r="D13" i="11"/>
  <c r="D40" i="11" s="1"/>
  <c r="C13" i="11"/>
  <c r="C40" i="11" s="1"/>
  <c r="G12" i="11"/>
  <c r="F12" i="11"/>
  <c r="E12" i="11"/>
  <c r="D12" i="11"/>
  <c r="C12" i="11"/>
  <c r="G11" i="11"/>
  <c r="F11" i="11"/>
  <c r="E11" i="11"/>
  <c r="D11" i="11"/>
  <c r="C11" i="11"/>
  <c r="P32" i="11"/>
  <c r="L32" i="11"/>
  <c r="G10" i="11"/>
  <c r="F10" i="11"/>
  <c r="E10" i="11"/>
  <c r="D10" i="11"/>
  <c r="C10" i="11"/>
  <c r="G9" i="11"/>
  <c r="F9" i="11"/>
  <c r="E9" i="11"/>
  <c r="D9" i="11"/>
  <c r="C9" i="11"/>
  <c r="G8" i="11"/>
  <c r="F8" i="11"/>
  <c r="E8" i="11"/>
  <c r="D8" i="11"/>
  <c r="C8" i="11"/>
  <c r="O32" i="11"/>
  <c r="N32" i="11"/>
  <c r="M32" i="11"/>
  <c r="K32" i="11"/>
  <c r="J32" i="11"/>
  <c r="G7" i="11"/>
  <c r="F7" i="11"/>
  <c r="E7" i="11"/>
  <c r="D7" i="11"/>
  <c r="C7" i="11"/>
  <c r="J6" i="11"/>
  <c r="K6" i="11" s="1"/>
  <c r="L6" i="11" s="1"/>
  <c r="M6" i="11" s="1"/>
  <c r="N6" i="11" s="1"/>
  <c r="O6" i="11" s="1"/>
  <c r="P6" i="11" s="1"/>
  <c r="P40" i="10"/>
  <c r="O40" i="10"/>
  <c r="N40" i="10"/>
  <c r="M40" i="10"/>
  <c r="L40" i="10"/>
  <c r="K40" i="10"/>
  <c r="J40" i="10"/>
  <c r="P39" i="10"/>
  <c r="O39" i="10"/>
  <c r="N39" i="10"/>
  <c r="M39" i="10"/>
  <c r="L39" i="10"/>
  <c r="K39" i="10"/>
  <c r="J39" i="10"/>
  <c r="I40" i="10"/>
  <c r="G40" i="10"/>
  <c r="F40" i="10"/>
  <c r="E40" i="10"/>
  <c r="D40" i="10"/>
  <c r="C40" i="10"/>
  <c r="I39" i="10"/>
  <c r="G39" i="10"/>
  <c r="F39" i="10"/>
  <c r="E39" i="10"/>
  <c r="D39" i="10"/>
  <c r="C39" i="10"/>
  <c r="P30" i="10"/>
  <c r="O30" i="10"/>
  <c r="N30" i="10"/>
  <c r="M30" i="10"/>
  <c r="L30" i="10"/>
  <c r="K30" i="10"/>
  <c r="J30" i="10"/>
  <c r="I30" i="10"/>
  <c r="G30" i="10"/>
  <c r="F30" i="10"/>
  <c r="E30" i="10"/>
  <c r="D30" i="10"/>
  <c r="C30" i="10"/>
  <c r="P29" i="10"/>
  <c r="O29" i="10"/>
  <c r="N29" i="10"/>
  <c r="M29" i="10"/>
  <c r="L29" i="10"/>
  <c r="K29" i="10"/>
  <c r="J29" i="10"/>
  <c r="I29" i="10"/>
  <c r="G29" i="10"/>
  <c r="F29" i="10"/>
  <c r="E29" i="10"/>
  <c r="D29" i="10"/>
  <c r="C29" i="10"/>
  <c r="P28" i="10"/>
  <c r="O28" i="10"/>
  <c r="N28" i="10"/>
  <c r="M28" i="10"/>
  <c r="L28" i="10"/>
  <c r="K28" i="10"/>
  <c r="J28" i="10"/>
  <c r="I28" i="10"/>
  <c r="G28" i="10"/>
  <c r="F28" i="10"/>
  <c r="E28" i="10"/>
  <c r="D28" i="10"/>
  <c r="C28" i="10"/>
  <c r="P27" i="10"/>
  <c r="O27" i="10"/>
  <c r="N27" i="10"/>
  <c r="M27" i="10"/>
  <c r="L27" i="10"/>
  <c r="K27" i="10"/>
  <c r="J27" i="10"/>
  <c r="I27" i="10"/>
  <c r="G27" i="10"/>
  <c r="F27" i="10"/>
  <c r="E27" i="10"/>
  <c r="D27" i="10"/>
  <c r="C27" i="10"/>
  <c r="P26" i="10"/>
  <c r="O26" i="10"/>
  <c r="N26" i="10"/>
  <c r="M26" i="10"/>
  <c r="L26" i="10"/>
  <c r="K26" i="10"/>
  <c r="J26" i="10"/>
  <c r="I26" i="10"/>
  <c r="G26" i="10"/>
  <c r="F26" i="10"/>
  <c r="E26" i="10"/>
  <c r="D26" i="10"/>
  <c r="C26" i="10"/>
  <c r="P25" i="10"/>
  <c r="O25" i="10"/>
  <c r="N25" i="10"/>
  <c r="M25" i="10"/>
  <c r="L25" i="10"/>
  <c r="K25" i="10"/>
  <c r="J25" i="10"/>
  <c r="I25" i="10"/>
  <c r="G25" i="10"/>
  <c r="F25" i="10"/>
  <c r="E25" i="10"/>
  <c r="D25" i="10"/>
  <c r="C25" i="10"/>
  <c r="P24" i="10"/>
  <c r="O24" i="10"/>
  <c r="N24" i="10"/>
  <c r="M24" i="10"/>
  <c r="L24" i="10"/>
  <c r="K24" i="10"/>
  <c r="J24" i="10"/>
  <c r="I24" i="10"/>
  <c r="G24" i="10"/>
  <c r="F24" i="10"/>
  <c r="E24" i="10"/>
  <c r="D24" i="10"/>
  <c r="C24" i="10"/>
  <c r="P23" i="10"/>
  <c r="O23" i="10"/>
  <c r="N23" i="10"/>
  <c r="M23" i="10"/>
  <c r="L23" i="10"/>
  <c r="K23" i="10"/>
  <c r="J23" i="10"/>
  <c r="I23" i="10"/>
  <c r="G23" i="10"/>
  <c r="F23" i="10"/>
  <c r="E23" i="10"/>
  <c r="D23" i="10"/>
  <c r="C23" i="10"/>
  <c r="P22" i="10"/>
  <c r="O22" i="10"/>
  <c r="N22" i="10"/>
  <c r="M22" i="10"/>
  <c r="L22" i="10"/>
  <c r="K22" i="10"/>
  <c r="J22" i="10"/>
  <c r="I22" i="10"/>
  <c r="G22" i="10"/>
  <c r="F22" i="10"/>
  <c r="E22" i="10"/>
  <c r="D22" i="10"/>
  <c r="C22" i="10"/>
  <c r="P21" i="10"/>
  <c r="O21" i="10"/>
  <c r="N21" i="10"/>
  <c r="M21" i="10"/>
  <c r="L21" i="10"/>
  <c r="K21" i="10"/>
  <c r="J21" i="10"/>
  <c r="I21" i="10"/>
  <c r="G21" i="10"/>
  <c r="F21" i="10"/>
  <c r="E21" i="10"/>
  <c r="D21" i="10"/>
  <c r="C21" i="10"/>
  <c r="P20" i="10"/>
  <c r="O20" i="10"/>
  <c r="N20" i="10"/>
  <c r="M20" i="10"/>
  <c r="L20" i="10"/>
  <c r="K20" i="10"/>
  <c r="J20" i="10"/>
  <c r="I20" i="10"/>
  <c r="G20" i="10"/>
  <c r="F20" i="10"/>
  <c r="E20" i="10"/>
  <c r="D20" i="10"/>
  <c r="C20" i="10"/>
  <c r="P19" i="10"/>
  <c r="O19" i="10"/>
  <c r="N19" i="10"/>
  <c r="M19" i="10"/>
  <c r="L19" i="10"/>
  <c r="K19" i="10"/>
  <c r="J19" i="10"/>
  <c r="I19" i="10"/>
  <c r="G19" i="10"/>
  <c r="F19" i="10"/>
  <c r="E19" i="10"/>
  <c r="D19" i="10"/>
  <c r="C19" i="10"/>
  <c r="P18" i="10"/>
  <c r="O18" i="10"/>
  <c r="N18" i="10"/>
  <c r="M18" i="10"/>
  <c r="L18" i="10"/>
  <c r="K18" i="10"/>
  <c r="J18" i="10"/>
  <c r="I18" i="10"/>
  <c r="G18" i="10"/>
  <c r="F18" i="10"/>
  <c r="E18" i="10"/>
  <c r="D18" i="10"/>
  <c r="C18" i="10"/>
  <c r="P17" i="10"/>
  <c r="O17" i="10"/>
  <c r="N17" i="10"/>
  <c r="M17" i="10"/>
  <c r="L17" i="10"/>
  <c r="L42" i="10" s="1"/>
  <c r="K17" i="10"/>
  <c r="J17" i="10"/>
  <c r="I17" i="10"/>
  <c r="G17" i="10"/>
  <c r="F17" i="10"/>
  <c r="E17" i="10"/>
  <c r="D17" i="10"/>
  <c r="C17" i="10"/>
  <c r="P16" i="10"/>
  <c r="O16" i="10"/>
  <c r="N16" i="10"/>
  <c r="M16" i="10"/>
  <c r="L16" i="10"/>
  <c r="K16" i="10"/>
  <c r="J16" i="10"/>
  <c r="I16" i="10"/>
  <c r="G16" i="10"/>
  <c r="F16" i="10"/>
  <c r="E16" i="10"/>
  <c r="D16" i="10"/>
  <c r="C16" i="10"/>
  <c r="P15" i="10"/>
  <c r="O15" i="10"/>
  <c r="N15" i="10"/>
  <c r="M15" i="10"/>
  <c r="L15" i="10"/>
  <c r="K15" i="10"/>
  <c r="J15" i="10"/>
  <c r="I15" i="10"/>
  <c r="G15" i="10"/>
  <c r="F15" i="10"/>
  <c r="E15" i="10"/>
  <c r="D15" i="10"/>
  <c r="C15" i="10"/>
  <c r="P14" i="10"/>
  <c r="O14" i="10"/>
  <c r="N14" i="10"/>
  <c r="M14" i="10"/>
  <c r="L14" i="10"/>
  <c r="K14" i="10"/>
  <c r="J14" i="10"/>
  <c r="I14" i="10"/>
  <c r="G14" i="10"/>
  <c r="F14" i="10"/>
  <c r="E14" i="10"/>
  <c r="D14" i="10"/>
  <c r="C14" i="10"/>
  <c r="P13" i="10"/>
  <c r="O13" i="10"/>
  <c r="N13" i="10"/>
  <c r="M13" i="10"/>
  <c r="L13" i="10"/>
  <c r="K13" i="10"/>
  <c r="J13" i="10"/>
  <c r="I13" i="10"/>
  <c r="G13" i="10"/>
  <c r="F13" i="10"/>
  <c r="E13" i="10"/>
  <c r="D13" i="10"/>
  <c r="C13" i="10"/>
  <c r="P12" i="10"/>
  <c r="O12" i="10"/>
  <c r="N12" i="10"/>
  <c r="M12" i="10"/>
  <c r="L12" i="10"/>
  <c r="K12" i="10"/>
  <c r="J12" i="10"/>
  <c r="I12" i="10"/>
  <c r="G12" i="10"/>
  <c r="F12" i="10"/>
  <c r="E12" i="10"/>
  <c r="D12" i="10"/>
  <c r="C12" i="10"/>
  <c r="P11" i="10"/>
  <c r="O11" i="10"/>
  <c r="N11" i="10"/>
  <c r="M11" i="10"/>
  <c r="L11" i="10"/>
  <c r="K11" i="10"/>
  <c r="J11" i="10"/>
  <c r="I11" i="10"/>
  <c r="G11" i="10"/>
  <c r="F11" i="10"/>
  <c r="E11" i="10"/>
  <c r="D11" i="10"/>
  <c r="C11" i="10"/>
  <c r="P10" i="10"/>
  <c r="O10" i="10"/>
  <c r="N10" i="10"/>
  <c r="M10" i="10"/>
  <c r="L10" i="10"/>
  <c r="K10" i="10"/>
  <c r="J10" i="10"/>
  <c r="I10" i="10"/>
  <c r="G10" i="10"/>
  <c r="F10" i="10"/>
  <c r="E10" i="10"/>
  <c r="D10" i="10"/>
  <c r="C10" i="10"/>
  <c r="P9" i="10"/>
  <c r="O9" i="10"/>
  <c r="N9" i="10"/>
  <c r="M9" i="10"/>
  <c r="L9" i="10"/>
  <c r="K9" i="10"/>
  <c r="J9" i="10"/>
  <c r="I9" i="10"/>
  <c r="G9" i="10"/>
  <c r="F9" i="10"/>
  <c r="E9" i="10"/>
  <c r="D9" i="10"/>
  <c r="C9" i="10"/>
  <c r="P8" i="10"/>
  <c r="O8" i="10"/>
  <c r="N8" i="10"/>
  <c r="M8" i="10"/>
  <c r="L8" i="10"/>
  <c r="K8" i="10"/>
  <c r="J8" i="10"/>
  <c r="I8" i="10"/>
  <c r="G8" i="10"/>
  <c r="F8" i="10"/>
  <c r="E8" i="10"/>
  <c r="D8" i="10"/>
  <c r="C8" i="10"/>
  <c r="C7" i="10"/>
  <c r="G25" i="5"/>
  <c r="F25" i="5"/>
  <c r="E25" i="5"/>
  <c r="D25" i="5"/>
  <c r="B25" i="5"/>
  <c r="C25" i="5" s="1"/>
  <c r="G24" i="5"/>
  <c r="F24" i="5"/>
  <c r="E24" i="5"/>
  <c r="D24" i="5"/>
  <c r="B24" i="5"/>
  <c r="C24" i="5" s="1"/>
  <c r="G23" i="5"/>
  <c r="F23" i="5"/>
  <c r="E23" i="5"/>
  <c r="D23" i="5"/>
  <c r="C23" i="5"/>
  <c r="B23" i="5"/>
  <c r="G22" i="5"/>
  <c r="F22" i="5"/>
  <c r="E22" i="5"/>
  <c r="D22" i="5"/>
  <c r="B22" i="5"/>
  <c r="C22" i="5" s="1"/>
  <c r="G21" i="5"/>
  <c r="F21" i="5"/>
  <c r="E21" i="5"/>
  <c r="D21" i="5"/>
  <c r="C21" i="5"/>
  <c r="B21" i="5"/>
  <c r="G20" i="5"/>
  <c r="F20" i="5"/>
  <c r="E20" i="5"/>
  <c r="D20" i="5"/>
  <c r="B20" i="5"/>
  <c r="C20" i="5" s="1"/>
  <c r="G19" i="5"/>
  <c r="F19" i="5"/>
  <c r="E19" i="5"/>
  <c r="D19" i="5"/>
  <c r="C19" i="5"/>
  <c r="B19" i="5"/>
  <c r="G18" i="5"/>
  <c r="F18" i="5"/>
  <c r="E18" i="5"/>
  <c r="D18" i="5"/>
  <c r="B18" i="5"/>
  <c r="C18" i="5" s="1"/>
  <c r="G17" i="5"/>
  <c r="F17" i="5"/>
  <c r="E17" i="5"/>
  <c r="D17" i="5"/>
  <c r="B17" i="5"/>
  <c r="C17" i="5" s="1"/>
  <c r="G16" i="5"/>
  <c r="F16" i="5"/>
  <c r="E16" i="5"/>
  <c r="D16" i="5"/>
  <c r="B16" i="5"/>
  <c r="C16" i="5" s="1"/>
  <c r="G15" i="5"/>
  <c r="F15" i="5"/>
  <c r="E15" i="5"/>
  <c r="D15" i="5"/>
  <c r="B15" i="5"/>
  <c r="C15" i="5" s="1"/>
  <c r="G14" i="5"/>
  <c r="F14" i="5"/>
  <c r="E14" i="5"/>
  <c r="D14" i="5"/>
  <c r="B14" i="5"/>
  <c r="C14" i="5" s="1"/>
  <c r="G13" i="5"/>
  <c r="F13" i="5"/>
  <c r="E13" i="5"/>
  <c r="D13" i="5"/>
  <c r="B13" i="5"/>
  <c r="C13" i="5" s="1"/>
  <c r="G12" i="5"/>
  <c r="F12" i="5"/>
  <c r="E12" i="5"/>
  <c r="D12" i="5"/>
  <c r="B12" i="5"/>
  <c r="C12" i="5" s="1"/>
  <c r="G11" i="5"/>
  <c r="F11" i="5"/>
  <c r="E11" i="5"/>
  <c r="D11" i="5"/>
  <c r="B11" i="5"/>
  <c r="C11" i="5" s="1"/>
  <c r="G10" i="5"/>
  <c r="F10" i="5"/>
  <c r="E10" i="5"/>
  <c r="D10" i="5"/>
  <c r="B10" i="5"/>
  <c r="G9" i="5"/>
  <c r="F9" i="5"/>
  <c r="E9" i="5"/>
  <c r="D9" i="5"/>
  <c r="B9" i="5"/>
  <c r="C9" i="5" s="1"/>
  <c r="G8" i="5"/>
  <c r="F8" i="5"/>
  <c r="E8" i="5"/>
  <c r="D8" i="5"/>
  <c r="B8" i="5"/>
  <c r="G7" i="5"/>
  <c r="F7" i="5"/>
  <c r="E7" i="5"/>
  <c r="D7" i="5"/>
  <c r="B7" i="5"/>
  <c r="C7" i="5" s="1"/>
  <c r="G6" i="5"/>
  <c r="F6" i="5"/>
  <c r="E6" i="5"/>
  <c r="D6" i="5"/>
  <c r="B6" i="5"/>
  <c r="G5" i="5"/>
  <c r="F5" i="5"/>
  <c r="E5" i="5"/>
  <c r="D5" i="5"/>
  <c r="B5" i="5"/>
  <c r="C5" i="5" s="1"/>
  <c r="G4" i="5"/>
  <c r="F4" i="5"/>
  <c r="E4" i="5"/>
  <c r="D4" i="5"/>
  <c r="B4" i="5"/>
  <c r="G3" i="5"/>
  <c r="F3" i="5"/>
  <c r="E3" i="5"/>
  <c r="D3" i="5"/>
  <c r="B3" i="5"/>
  <c r="C3" i="5" s="1"/>
  <c r="J38" i="10"/>
  <c r="K38" i="10" s="1"/>
  <c r="L38" i="10" s="1"/>
  <c r="M38" i="10" s="1"/>
  <c r="N38" i="10" s="1"/>
  <c r="O38" i="10" s="1"/>
  <c r="P38" i="10" s="1"/>
  <c r="P7" i="10"/>
  <c r="O7" i="10"/>
  <c r="N7" i="10"/>
  <c r="M7" i="10"/>
  <c r="L7" i="10"/>
  <c r="K7" i="10"/>
  <c r="J7" i="10"/>
  <c r="I7" i="10"/>
  <c r="G7" i="10"/>
  <c r="F7" i="10"/>
  <c r="E7" i="10"/>
  <c r="D7" i="10"/>
  <c r="J6" i="10"/>
  <c r="K6" i="10" s="1"/>
  <c r="L6" i="10" s="1"/>
  <c r="M6" i="10" s="1"/>
  <c r="N6" i="10" s="1"/>
  <c r="O6" i="10" s="1"/>
  <c r="P6" i="10" s="1"/>
  <c r="E40" i="9"/>
  <c r="G39" i="9"/>
  <c r="F39" i="9"/>
  <c r="E39" i="9"/>
  <c r="D39" i="9"/>
  <c r="C39" i="9"/>
  <c r="U39" i="9" s="1"/>
  <c r="Y39" i="9"/>
  <c r="Q39" i="9"/>
  <c r="M39" i="9"/>
  <c r="I39" i="9"/>
  <c r="E40" i="7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G22" i="9"/>
  <c r="F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G11" i="9"/>
  <c r="F11" i="9"/>
  <c r="E11" i="9"/>
  <c r="D11" i="9"/>
  <c r="C11" i="9"/>
  <c r="G10" i="9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F40" i="8"/>
  <c r="G40" i="8" s="1"/>
  <c r="F39" i="8"/>
  <c r="G39" i="8" s="1"/>
  <c r="F38" i="8"/>
  <c r="G38" i="8" s="1"/>
  <c r="F37" i="8"/>
  <c r="G37" i="8" s="1"/>
  <c r="F25" i="8"/>
  <c r="G25" i="8" s="1"/>
  <c r="F24" i="8"/>
  <c r="G24" i="8" s="1"/>
  <c r="Z30" i="7"/>
  <c r="Z30" i="9" s="1"/>
  <c r="Y30" i="7"/>
  <c r="Y30" i="9" s="1"/>
  <c r="X30" i="7"/>
  <c r="X30" i="9" s="1"/>
  <c r="W30" i="7"/>
  <c r="W30" i="9" s="1"/>
  <c r="V30" i="7"/>
  <c r="V30" i="9" s="1"/>
  <c r="U30" i="7"/>
  <c r="U30" i="9" s="1"/>
  <c r="T30" i="7"/>
  <c r="T30" i="9" s="1"/>
  <c r="S30" i="7"/>
  <c r="S30" i="9" s="1"/>
  <c r="R30" i="7"/>
  <c r="R30" i="9" s="1"/>
  <c r="Q30" i="7"/>
  <c r="Q30" i="9" s="1"/>
  <c r="P30" i="7"/>
  <c r="P30" i="9" s="1"/>
  <c r="O30" i="7"/>
  <c r="O30" i="9" s="1"/>
  <c r="N30" i="7"/>
  <c r="N30" i="9" s="1"/>
  <c r="M30" i="7"/>
  <c r="M30" i="9" s="1"/>
  <c r="L30" i="7"/>
  <c r="L30" i="9" s="1"/>
  <c r="K30" i="7"/>
  <c r="K30" i="9" s="1"/>
  <c r="J30" i="7"/>
  <c r="J30" i="9" s="1"/>
  <c r="I30" i="7"/>
  <c r="I30" i="9" s="1"/>
  <c r="G30" i="7"/>
  <c r="F30" i="7"/>
  <c r="E30" i="7"/>
  <c r="D30" i="7"/>
  <c r="C30" i="7"/>
  <c r="Z29" i="7"/>
  <c r="Z29" i="9" s="1"/>
  <c r="Y29" i="7"/>
  <c r="Y29" i="9" s="1"/>
  <c r="X29" i="7"/>
  <c r="X29" i="9" s="1"/>
  <c r="W29" i="7"/>
  <c r="W29" i="9" s="1"/>
  <c r="V29" i="7"/>
  <c r="V29" i="9" s="1"/>
  <c r="U29" i="7"/>
  <c r="U29" i="9" s="1"/>
  <c r="T29" i="7"/>
  <c r="T29" i="9" s="1"/>
  <c r="S29" i="7"/>
  <c r="S29" i="9" s="1"/>
  <c r="R29" i="7"/>
  <c r="R29" i="9" s="1"/>
  <c r="Q29" i="7"/>
  <c r="Q29" i="9" s="1"/>
  <c r="P29" i="7"/>
  <c r="P29" i="9" s="1"/>
  <c r="O29" i="7"/>
  <c r="O29" i="9" s="1"/>
  <c r="N29" i="7"/>
  <c r="N29" i="9" s="1"/>
  <c r="M29" i="7"/>
  <c r="M29" i="9" s="1"/>
  <c r="L29" i="7"/>
  <c r="L29" i="9" s="1"/>
  <c r="K29" i="7"/>
  <c r="K29" i="9" s="1"/>
  <c r="J29" i="7"/>
  <c r="J29" i="9" s="1"/>
  <c r="I29" i="7"/>
  <c r="I29" i="9" s="1"/>
  <c r="G29" i="7"/>
  <c r="F29" i="7"/>
  <c r="E29" i="7"/>
  <c r="D29" i="7"/>
  <c r="C29" i="7"/>
  <c r="Z28" i="7"/>
  <c r="Z28" i="9" s="1"/>
  <c r="Y28" i="7"/>
  <c r="Y28" i="9" s="1"/>
  <c r="X28" i="7"/>
  <c r="X28" i="9" s="1"/>
  <c r="W28" i="7"/>
  <c r="W28" i="9" s="1"/>
  <c r="V28" i="7"/>
  <c r="V28" i="9" s="1"/>
  <c r="U28" i="7"/>
  <c r="U28" i="9" s="1"/>
  <c r="T28" i="7"/>
  <c r="T28" i="9" s="1"/>
  <c r="S28" i="7"/>
  <c r="S28" i="9" s="1"/>
  <c r="R28" i="7"/>
  <c r="R28" i="9" s="1"/>
  <c r="Q28" i="7"/>
  <c r="Q28" i="9" s="1"/>
  <c r="P28" i="7"/>
  <c r="P28" i="9" s="1"/>
  <c r="O28" i="7"/>
  <c r="O28" i="9" s="1"/>
  <c r="N28" i="7"/>
  <c r="N28" i="9" s="1"/>
  <c r="M28" i="7"/>
  <c r="M28" i="9" s="1"/>
  <c r="L28" i="7"/>
  <c r="L28" i="9" s="1"/>
  <c r="K28" i="7"/>
  <c r="K28" i="9" s="1"/>
  <c r="J28" i="7"/>
  <c r="J28" i="9" s="1"/>
  <c r="I28" i="7"/>
  <c r="I28" i="9" s="1"/>
  <c r="G28" i="7"/>
  <c r="F28" i="7"/>
  <c r="E28" i="7"/>
  <c r="D28" i="7"/>
  <c r="C28" i="7"/>
  <c r="Z27" i="7"/>
  <c r="Z27" i="9" s="1"/>
  <c r="Y27" i="7"/>
  <c r="Y27" i="9" s="1"/>
  <c r="X27" i="7"/>
  <c r="W27" i="7"/>
  <c r="V27" i="7"/>
  <c r="V27" i="9" s="1"/>
  <c r="U27" i="7"/>
  <c r="T27" i="7"/>
  <c r="S27" i="7"/>
  <c r="R27" i="7"/>
  <c r="R27" i="9" s="1"/>
  <c r="Q27" i="7"/>
  <c r="P27" i="7"/>
  <c r="O27" i="7"/>
  <c r="N27" i="7"/>
  <c r="N27" i="9" s="1"/>
  <c r="M27" i="7"/>
  <c r="L27" i="7"/>
  <c r="K27" i="7"/>
  <c r="J27" i="7"/>
  <c r="J27" i="9" s="1"/>
  <c r="I27" i="7"/>
  <c r="G27" i="7"/>
  <c r="F27" i="7"/>
  <c r="E27" i="7"/>
  <c r="D27" i="7"/>
  <c r="C27" i="7"/>
  <c r="Z26" i="7"/>
  <c r="Z26" i="9" s="1"/>
  <c r="Y26" i="7"/>
  <c r="Y26" i="9" s="1"/>
  <c r="X26" i="7"/>
  <c r="X26" i="9" s="1"/>
  <c r="W26" i="7"/>
  <c r="W26" i="9" s="1"/>
  <c r="V26" i="7"/>
  <c r="V26" i="9" s="1"/>
  <c r="U26" i="7"/>
  <c r="U26" i="9" s="1"/>
  <c r="T26" i="7"/>
  <c r="T26" i="9" s="1"/>
  <c r="S26" i="7"/>
  <c r="S26" i="9" s="1"/>
  <c r="R26" i="7"/>
  <c r="R26" i="9" s="1"/>
  <c r="Q26" i="7"/>
  <c r="Q26" i="9" s="1"/>
  <c r="P26" i="7"/>
  <c r="P26" i="9" s="1"/>
  <c r="O26" i="7"/>
  <c r="O26" i="9" s="1"/>
  <c r="N26" i="7"/>
  <c r="N26" i="9" s="1"/>
  <c r="M26" i="7"/>
  <c r="M26" i="9" s="1"/>
  <c r="L26" i="7"/>
  <c r="L26" i="9" s="1"/>
  <c r="K26" i="7"/>
  <c r="K26" i="9" s="1"/>
  <c r="J26" i="7"/>
  <c r="J26" i="9" s="1"/>
  <c r="I26" i="7"/>
  <c r="I26" i="9" s="1"/>
  <c r="G26" i="7"/>
  <c r="F26" i="7"/>
  <c r="E26" i="7"/>
  <c r="D26" i="7"/>
  <c r="C26" i="7"/>
  <c r="Z25" i="7"/>
  <c r="Z25" i="9" s="1"/>
  <c r="Y25" i="7"/>
  <c r="Y25" i="9" s="1"/>
  <c r="X25" i="7"/>
  <c r="X25" i="9" s="1"/>
  <c r="W25" i="7"/>
  <c r="W25" i="9" s="1"/>
  <c r="V25" i="7"/>
  <c r="V25" i="9" s="1"/>
  <c r="U25" i="7"/>
  <c r="U25" i="9" s="1"/>
  <c r="T25" i="7"/>
  <c r="T25" i="9" s="1"/>
  <c r="S25" i="7"/>
  <c r="S25" i="9" s="1"/>
  <c r="R25" i="7"/>
  <c r="R25" i="9" s="1"/>
  <c r="Q25" i="7"/>
  <c r="Q25" i="9" s="1"/>
  <c r="P25" i="7"/>
  <c r="P25" i="9" s="1"/>
  <c r="O25" i="7"/>
  <c r="O25" i="9" s="1"/>
  <c r="N25" i="7"/>
  <c r="N25" i="9" s="1"/>
  <c r="M25" i="7"/>
  <c r="M25" i="9" s="1"/>
  <c r="L25" i="7"/>
  <c r="L25" i="9" s="1"/>
  <c r="K25" i="7"/>
  <c r="K25" i="9" s="1"/>
  <c r="J25" i="7"/>
  <c r="J25" i="9" s="1"/>
  <c r="I25" i="7"/>
  <c r="I25" i="9" s="1"/>
  <c r="G25" i="7"/>
  <c r="F25" i="7"/>
  <c r="E25" i="7"/>
  <c r="D25" i="7"/>
  <c r="C25" i="7"/>
  <c r="Z24" i="7"/>
  <c r="Z24" i="9" s="1"/>
  <c r="Y24" i="7"/>
  <c r="Y24" i="9" s="1"/>
  <c r="X24" i="7"/>
  <c r="X24" i="9" s="1"/>
  <c r="W24" i="7"/>
  <c r="W24" i="9" s="1"/>
  <c r="V24" i="7"/>
  <c r="V24" i="9" s="1"/>
  <c r="U24" i="7"/>
  <c r="U24" i="9" s="1"/>
  <c r="T24" i="7"/>
  <c r="T24" i="9" s="1"/>
  <c r="S24" i="7"/>
  <c r="S24" i="9" s="1"/>
  <c r="R24" i="7"/>
  <c r="R24" i="9" s="1"/>
  <c r="Q24" i="7"/>
  <c r="Q24" i="9" s="1"/>
  <c r="P24" i="7"/>
  <c r="P24" i="9" s="1"/>
  <c r="O24" i="7"/>
  <c r="O24" i="9" s="1"/>
  <c r="N24" i="7"/>
  <c r="N24" i="9" s="1"/>
  <c r="M24" i="7"/>
  <c r="M24" i="9" s="1"/>
  <c r="L24" i="7"/>
  <c r="L24" i="9" s="1"/>
  <c r="K24" i="7"/>
  <c r="K24" i="9" s="1"/>
  <c r="J24" i="7"/>
  <c r="J24" i="9" s="1"/>
  <c r="I24" i="7"/>
  <c r="I24" i="9" s="1"/>
  <c r="G24" i="7"/>
  <c r="F24" i="7"/>
  <c r="E24" i="7"/>
  <c r="D24" i="7"/>
  <c r="C24" i="7"/>
  <c r="Z23" i="7"/>
  <c r="Z23" i="9" s="1"/>
  <c r="Y23" i="7"/>
  <c r="Y23" i="9" s="1"/>
  <c r="X23" i="7"/>
  <c r="W23" i="7"/>
  <c r="V23" i="7"/>
  <c r="V23" i="9" s="1"/>
  <c r="U23" i="7"/>
  <c r="T23" i="7"/>
  <c r="S23" i="7"/>
  <c r="R23" i="7"/>
  <c r="R23" i="9" s="1"/>
  <c r="Q23" i="7"/>
  <c r="P23" i="7"/>
  <c r="O23" i="7"/>
  <c r="N23" i="7"/>
  <c r="N23" i="9" s="1"/>
  <c r="M23" i="7"/>
  <c r="L23" i="7"/>
  <c r="K23" i="7"/>
  <c r="J23" i="7"/>
  <c r="J23" i="9" s="1"/>
  <c r="I23" i="7"/>
  <c r="Z22" i="7"/>
  <c r="Z22" i="9" s="1"/>
  <c r="Y22" i="7"/>
  <c r="Y22" i="9" s="1"/>
  <c r="X22" i="7"/>
  <c r="X22" i="9" s="1"/>
  <c r="W22" i="7"/>
  <c r="W22" i="9" s="1"/>
  <c r="V22" i="7"/>
  <c r="V22" i="9" s="1"/>
  <c r="U22" i="7"/>
  <c r="U22" i="9" s="1"/>
  <c r="T22" i="7"/>
  <c r="T22" i="9" s="1"/>
  <c r="S22" i="7"/>
  <c r="S22" i="9" s="1"/>
  <c r="R22" i="7"/>
  <c r="R22" i="9" s="1"/>
  <c r="Q22" i="7"/>
  <c r="Q22" i="9" s="1"/>
  <c r="P22" i="7"/>
  <c r="P22" i="9" s="1"/>
  <c r="O22" i="7"/>
  <c r="O22" i="9" s="1"/>
  <c r="N22" i="7"/>
  <c r="N22" i="9" s="1"/>
  <c r="M22" i="7"/>
  <c r="M22" i="9" s="1"/>
  <c r="L22" i="7"/>
  <c r="L22" i="9" s="1"/>
  <c r="K22" i="7"/>
  <c r="K22" i="9" s="1"/>
  <c r="J22" i="7"/>
  <c r="J22" i="9" s="1"/>
  <c r="I22" i="7"/>
  <c r="I22" i="9" s="1"/>
  <c r="Z21" i="7"/>
  <c r="Z21" i="9" s="1"/>
  <c r="Y21" i="7"/>
  <c r="Y21" i="9" s="1"/>
  <c r="X21" i="7"/>
  <c r="X21" i="9" s="1"/>
  <c r="W21" i="7"/>
  <c r="W21" i="9" s="1"/>
  <c r="V21" i="7"/>
  <c r="V21" i="9" s="1"/>
  <c r="U21" i="7"/>
  <c r="U21" i="9" s="1"/>
  <c r="T21" i="7"/>
  <c r="T21" i="9" s="1"/>
  <c r="S21" i="7"/>
  <c r="S21" i="9" s="1"/>
  <c r="R21" i="7"/>
  <c r="R21" i="9" s="1"/>
  <c r="Q21" i="7"/>
  <c r="Q21" i="9" s="1"/>
  <c r="P21" i="7"/>
  <c r="P21" i="9" s="1"/>
  <c r="O21" i="7"/>
  <c r="O21" i="9" s="1"/>
  <c r="N21" i="7"/>
  <c r="N21" i="9" s="1"/>
  <c r="M21" i="7"/>
  <c r="M21" i="9" s="1"/>
  <c r="L21" i="7"/>
  <c r="L21" i="9" s="1"/>
  <c r="K21" i="7"/>
  <c r="K21" i="9" s="1"/>
  <c r="J21" i="7"/>
  <c r="J21" i="9" s="1"/>
  <c r="I21" i="7"/>
  <c r="I21" i="9" s="1"/>
  <c r="Z20" i="7"/>
  <c r="Z20" i="9" s="1"/>
  <c r="Y20" i="7"/>
  <c r="Y20" i="9" s="1"/>
  <c r="X20" i="7"/>
  <c r="X20" i="9" s="1"/>
  <c r="W20" i="7"/>
  <c r="W20" i="9" s="1"/>
  <c r="V20" i="7"/>
  <c r="V20" i="9" s="1"/>
  <c r="U20" i="7"/>
  <c r="U20" i="9" s="1"/>
  <c r="T20" i="7"/>
  <c r="T20" i="9" s="1"/>
  <c r="S20" i="7"/>
  <c r="S20" i="9" s="1"/>
  <c r="R20" i="7"/>
  <c r="R20" i="9" s="1"/>
  <c r="Q20" i="7"/>
  <c r="Q20" i="9" s="1"/>
  <c r="P20" i="7"/>
  <c r="P20" i="9" s="1"/>
  <c r="O20" i="7"/>
  <c r="O20" i="9" s="1"/>
  <c r="N20" i="7"/>
  <c r="N20" i="9" s="1"/>
  <c r="M20" i="7"/>
  <c r="M20" i="9" s="1"/>
  <c r="L20" i="7"/>
  <c r="L20" i="9" s="1"/>
  <c r="K20" i="7"/>
  <c r="K20" i="9" s="1"/>
  <c r="J20" i="7"/>
  <c r="J20" i="9" s="1"/>
  <c r="I20" i="7"/>
  <c r="I20" i="9" s="1"/>
  <c r="Z19" i="7"/>
  <c r="Z19" i="9" s="1"/>
  <c r="Y19" i="7"/>
  <c r="Y19" i="9" s="1"/>
  <c r="X19" i="7"/>
  <c r="W19" i="7"/>
  <c r="V19" i="7"/>
  <c r="V19" i="9" s="1"/>
  <c r="U19" i="7"/>
  <c r="T19" i="7"/>
  <c r="S19" i="7"/>
  <c r="R19" i="7"/>
  <c r="R19" i="9" s="1"/>
  <c r="Q19" i="7"/>
  <c r="P19" i="7"/>
  <c r="O19" i="7"/>
  <c r="N19" i="7"/>
  <c r="N19" i="9" s="1"/>
  <c r="M19" i="7"/>
  <c r="L19" i="7"/>
  <c r="K19" i="7"/>
  <c r="J19" i="7"/>
  <c r="J19" i="9" s="1"/>
  <c r="I19" i="7"/>
  <c r="Z18" i="7"/>
  <c r="Z18" i="9" s="1"/>
  <c r="Y18" i="7"/>
  <c r="Y18" i="9" s="1"/>
  <c r="X18" i="7"/>
  <c r="X18" i="9" s="1"/>
  <c r="W18" i="7"/>
  <c r="W18" i="9" s="1"/>
  <c r="V18" i="7"/>
  <c r="V18" i="9" s="1"/>
  <c r="U18" i="7"/>
  <c r="U18" i="9" s="1"/>
  <c r="T18" i="7"/>
  <c r="T18" i="9" s="1"/>
  <c r="S18" i="7"/>
  <c r="S18" i="9" s="1"/>
  <c r="R18" i="7"/>
  <c r="R18" i="9" s="1"/>
  <c r="Q18" i="7"/>
  <c r="Q18" i="9" s="1"/>
  <c r="P18" i="7"/>
  <c r="P18" i="9" s="1"/>
  <c r="O18" i="7"/>
  <c r="O18" i="9" s="1"/>
  <c r="N18" i="7"/>
  <c r="N18" i="9" s="1"/>
  <c r="M18" i="7"/>
  <c r="M18" i="9" s="1"/>
  <c r="L18" i="7"/>
  <c r="L18" i="9" s="1"/>
  <c r="K18" i="7"/>
  <c r="K18" i="9" s="1"/>
  <c r="J18" i="7"/>
  <c r="J18" i="9" s="1"/>
  <c r="I18" i="7"/>
  <c r="I18" i="9" s="1"/>
  <c r="Z17" i="7"/>
  <c r="Z17" i="9" s="1"/>
  <c r="Y17" i="7"/>
  <c r="Y17" i="9" s="1"/>
  <c r="X17" i="7"/>
  <c r="X17" i="9" s="1"/>
  <c r="W17" i="7"/>
  <c r="W17" i="9" s="1"/>
  <c r="V17" i="7"/>
  <c r="V17" i="9" s="1"/>
  <c r="U17" i="7"/>
  <c r="U17" i="9" s="1"/>
  <c r="T17" i="7"/>
  <c r="T17" i="9" s="1"/>
  <c r="S17" i="7"/>
  <c r="S17" i="9" s="1"/>
  <c r="R17" i="7"/>
  <c r="R17" i="9" s="1"/>
  <c r="Q17" i="7"/>
  <c r="Q17" i="9" s="1"/>
  <c r="P17" i="7"/>
  <c r="P17" i="9" s="1"/>
  <c r="O17" i="7"/>
  <c r="O17" i="9" s="1"/>
  <c r="N17" i="7"/>
  <c r="N17" i="9" s="1"/>
  <c r="M17" i="7"/>
  <c r="M17" i="9" s="1"/>
  <c r="L17" i="7"/>
  <c r="L17" i="9" s="1"/>
  <c r="K17" i="7"/>
  <c r="K17" i="9" s="1"/>
  <c r="J17" i="7"/>
  <c r="J17" i="9" s="1"/>
  <c r="I17" i="7"/>
  <c r="I17" i="9" s="1"/>
  <c r="Z16" i="7"/>
  <c r="Z16" i="9" s="1"/>
  <c r="Y16" i="7"/>
  <c r="Y16" i="9" s="1"/>
  <c r="X16" i="7"/>
  <c r="X16" i="9" s="1"/>
  <c r="W16" i="7"/>
  <c r="W16" i="9" s="1"/>
  <c r="V16" i="7"/>
  <c r="V16" i="9" s="1"/>
  <c r="U16" i="7"/>
  <c r="U16" i="9" s="1"/>
  <c r="T16" i="7"/>
  <c r="T16" i="9" s="1"/>
  <c r="S16" i="7"/>
  <c r="S16" i="9" s="1"/>
  <c r="R16" i="7"/>
  <c r="R16" i="9" s="1"/>
  <c r="Q16" i="7"/>
  <c r="Q16" i="9" s="1"/>
  <c r="P16" i="7"/>
  <c r="P16" i="9" s="1"/>
  <c r="O16" i="7"/>
  <c r="O16" i="9" s="1"/>
  <c r="N16" i="7"/>
  <c r="N16" i="9" s="1"/>
  <c r="M16" i="7"/>
  <c r="M16" i="9" s="1"/>
  <c r="L16" i="7"/>
  <c r="L16" i="9" s="1"/>
  <c r="K16" i="7"/>
  <c r="K16" i="9" s="1"/>
  <c r="J16" i="7"/>
  <c r="J16" i="9" s="1"/>
  <c r="I16" i="7"/>
  <c r="I16" i="9" s="1"/>
  <c r="Z15" i="7"/>
  <c r="Z15" i="9" s="1"/>
  <c r="Y15" i="7"/>
  <c r="Y15" i="9" s="1"/>
  <c r="X15" i="7"/>
  <c r="W15" i="7"/>
  <c r="V15" i="7"/>
  <c r="V15" i="9" s="1"/>
  <c r="U15" i="7"/>
  <c r="T15" i="7"/>
  <c r="S15" i="7"/>
  <c r="R15" i="7"/>
  <c r="R15" i="9" s="1"/>
  <c r="Q15" i="7"/>
  <c r="P15" i="7"/>
  <c r="O15" i="7"/>
  <c r="N15" i="7"/>
  <c r="N15" i="9" s="1"/>
  <c r="M15" i="7"/>
  <c r="L15" i="7"/>
  <c r="K15" i="7"/>
  <c r="J15" i="7"/>
  <c r="J15" i="9" s="1"/>
  <c r="I15" i="7"/>
  <c r="Z14" i="7"/>
  <c r="Z14" i="9" s="1"/>
  <c r="Y14" i="7"/>
  <c r="Y14" i="9" s="1"/>
  <c r="X14" i="7"/>
  <c r="X14" i="9" s="1"/>
  <c r="W14" i="7"/>
  <c r="W14" i="9" s="1"/>
  <c r="V14" i="7"/>
  <c r="V14" i="9" s="1"/>
  <c r="U14" i="7"/>
  <c r="U14" i="9" s="1"/>
  <c r="T14" i="7"/>
  <c r="T14" i="9" s="1"/>
  <c r="S14" i="7"/>
  <c r="S14" i="9" s="1"/>
  <c r="R14" i="7"/>
  <c r="R14" i="9" s="1"/>
  <c r="Q14" i="7"/>
  <c r="Q14" i="9" s="1"/>
  <c r="P14" i="7"/>
  <c r="P14" i="9" s="1"/>
  <c r="O14" i="7"/>
  <c r="O14" i="9" s="1"/>
  <c r="N14" i="7"/>
  <c r="N14" i="9" s="1"/>
  <c r="M14" i="7"/>
  <c r="M14" i="9" s="1"/>
  <c r="L14" i="7"/>
  <c r="L14" i="9" s="1"/>
  <c r="K14" i="7"/>
  <c r="K14" i="9" s="1"/>
  <c r="J14" i="7"/>
  <c r="J14" i="9" s="1"/>
  <c r="I14" i="7"/>
  <c r="I14" i="9" s="1"/>
  <c r="Z13" i="7"/>
  <c r="Z13" i="9" s="1"/>
  <c r="Y13" i="7"/>
  <c r="Y13" i="9" s="1"/>
  <c r="X13" i="7"/>
  <c r="X13" i="9" s="1"/>
  <c r="W13" i="7"/>
  <c r="W13" i="9" s="1"/>
  <c r="V13" i="7"/>
  <c r="V13" i="9" s="1"/>
  <c r="U13" i="7"/>
  <c r="U13" i="9" s="1"/>
  <c r="T13" i="7"/>
  <c r="T13" i="9" s="1"/>
  <c r="S13" i="7"/>
  <c r="S13" i="9" s="1"/>
  <c r="R13" i="7"/>
  <c r="R13" i="9" s="1"/>
  <c r="Q13" i="7"/>
  <c r="Q13" i="9" s="1"/>
  <c r="P13" i="7"/>
  <c r="P13" i="9" s="1"/>
  <c r="O13" i="7"/>
  <c r="O13" i="9" s="1"/>
  <c r="N13" i="7"/>
  <c r="N13" i="9" s="1"/>
  <c r="M13" i="7"/>
  <c r="M13" i="9" s="1"/>
  <c r="L13" i="7"/>
  <c r="L13" i="9" s="1"/>
  <c r="K13" i="7"/>
  <c r="K13" i="9" s="1"/>
  <c r="J13" i="7"/>
  <c r="J13" i="9" s="1"/>
  <c r="I13" i="7"/>
  <c r="I13" i="9" s="1"/>
  <c r="Z12" i="7"/>
  <c r="Z12" i="9" s="1"/>
  <c r="Y12" i="7"/>
  <c r="Y12" i="9" s="1"/>
  <c r="X12" i="7"/>
  <c r="X12" i="9" s="1"/>
  <c r="W12" i="7"/>
  <c r="W12" i="9" s="1"/>
  <c r="V12" i="7"/>
  <c r="V12" i="9" s="1"/>
  <c r="U12" i="7"/>
  <c r="U12" i="9" s="1"/>
  <c r="T12" i="7"/>
  <c r="T12" i="9" s="1"/>
  <c r="S12" i="7"/>
  <c r="S12" i="9" s="1"/>
  <c r="R12" i="7"/>
  <c r="R12" i="9" s="1"/>
  <c r="Q12" i="7"/>
  <c r="Q12" i="9" s="1"/>
  <c r="P12" i="7"/>
  <c r="P12" i="9" s="1"/>
  <c r="O12" i="7"/>
  <c r="O12" i="9" s="1"/>
  <c r="N12" i="7"/>
  <c r="N12" i="9" s="1"/>
  <c r="M12" i="7"/>
  <c r="M12" i="9" s="1"/>
  <c r="L12" i="7"/>
  <c r="L12" i="9" s="1"/>
  <c r="K12" i="7"/>
  <c r="K12" i="9" s="1"/>
  <c r="J12" i="7"/>
  <c r="J12" i="9" s="1"/>
  <c r="I12" i="7"/>
  <c r="I12" i="9" s="1"/>
  <c r="Z11" i="7"/>
  <c r="Z11" i="9" s="1"/>
  <c r="Y11" i="7"/>
  <c r="Y11" i="9" s="1"/>
  <c r="X11" i="7"/>
  <c r="W11" i="7"/>
  <c r="V11" i="7"/>
  <c r="V11" i="9" s="1"/>
  <c r="U11" i="7"/>
  <c r="T11" i="7"/>
  <c r="S11" i="7"/>
  <c r="R11" i="7"/>
  <c r="R11" i="9" s="1"/>
  <c r="Q11" i="7"/>
  <c r="P11" i="7"/>
  <c r="O11" i="7"/>
  <c r="N11" i="7"/>
  <c r="N11" i="9" s="1"/>
  <c r="M11" i="7"/>
  <c r="L11" i="7"/>
  <c r="K11" i="7"/>
  <c r="J11" i="7"/>
  <c r="J11" i="9" s="1"/>
  <c r="I11" i="7"/>
  <c r="Z10" i="7"/>
  <c r="Z10" i="9" s="1"/>
  <c r="Y10" i="7"/>
  <c r="Y10" i="9" s="1"/>
  <c r="X10" i="7"/>
  <c r="X10" i="9" s="1"/>
  <c r="W10" i="7"/>
  <c r="W10" i="9" s="1"/>
  <c r="V10" i="7"/>
  <c r="V10" i="9" s="1"/>
  <c r="U10" i="7"/>
  <c r="U10" i="9" s="1"/>
  <c r="T10" i="7"/>
  <c r="T10" i="9" s="1"/>
  <c r="S10" i="7"/>
  <c r="S10" i="9" s="1"/>
  <c r="R10" i="7"/>
  <c r="R10" i="9" s="1"/>
  <c r="Q10" i="7"/>
  <c r="Q10" i="9" s="1"/>
  <c r="P10" i="7"/>
  <c r="P10" i="9" s="1"/>
  <c r="O10" i="7"/>
  <c r="O10" i="9" s="1"/>
  <c r="N10" i="7"/>
  <c r="N10" i="9" s="1"/>
  <c r="M10" i="7"/>
  <c r="M10" i="9" s="1"/>
  <c r="L10" i="7"/>
  <c r="L10" i="9" s="1"/>
  <c r="K10" i="7"/>
  <c r="K10" i="9" s="1"/>
  <c r="J10" i="7"/>
  <c r="J10" i="9" s="1"/>
  <c r="I10" i="7"/>
  <c r="I10" i="9" s="1"/>
  <c r="Z9" i="7"/>
  <c r="Z9" i="9" s="1"/>
  <c r="Y9" i="7"/>
  <c r="Y9" i="9" s="1"/>
  <c r="X9" i="7"/>
  <c r="X9" i="9" s="1"/>
  <c r="W9" i="7"/>
  <c r="W9" i="9" s="1"/>
  <c r="V9" i="7"/>
  <c r="V9" i="9" s="1"/>
  <c r="U9" i="7"/>
  <c r="U9" i="9" s="1"/>
  <c r="T9" i="7"/>
  <c r="T9" i="9" s="1"/>
  <c r="S9" i="7"/>
  <c r="S9" i="9" s="1"/>
  <c r="R9" i="7"/>
  <c r="R9" i="9" s="1"/>
  <c r="Q9" i="7"/>
  <c r="Q9" i="9" s="1"/>
  <c r="P9" i="7"/>
  <c r="P9" i="9" s="1"/>
  <c r="O9" i="7"/>
  <c r="O9" i="9" s="1"/>
  <c r="N9" i="7"/>
  <c r="N9" i="9" s="1"/>
  <c r="M9" i="7"/>
  <c r="M9" i="9" s="1"/>
  <c r="L9" i="7"/>
  <c r="L9" i="9" s="1"/>
  <c r="K9" i="7"/>
  <c r="K9" i="9" s="1"/>
  <c r="J9" i="7"/>
  <c r="J9" i="9" s="1"/>
  <c r="I9" i="7"/>
  <c r="I9" i="9" s="1"/>
  <c r="Z8" i="7"/>
  <c r="Z8" i="9" s="1"/>
  <c r="Y8" i="7"/>
  <c r="Y8" i="9" s="1"/>
  <c r="X8" i="7"/>
  <c r="X8" i="9" s="1"/>
  <c r="W8" i="7"/>
  <c r="W8" i="9" s="1"/>
  <c r="V8" i="7"/>
  <c r="V8" i="9" s="1"/>
  <c r="U8" i="7"/>
  <c r="U8" i="9" s="1"/>
  <c r="T8" i="7"/>
  <c r="T8" i="9" s="1"/>
  <c r="S8" i="7"/>
  <c r="S8" i="9" s="1"/>
  <c r="R8" i="7"/>
  <c r="R8" i="9" s="1"/>
  <c r="Q8" i="7"/>
  <c r="Q8" i="9" s="1"/>
  <c r="P8" i="7"/>
  <c r="P8" i="9" s="1"/>
  <c r="O8" i="7"/>
  <c r="O8" i="9" s="1"/>
  <c r="N8" i="7"/>
  <c r="N8" i="9" s="1"/>
  <c r="M8" i="7"/>
  <c r="M8" i="9" s="1"/>
  <c r="L8" i="7"/>
  <c r="L8" i="9" s="1"/>
  <c r="K8" i="7"/>
  <c r="K8" i="9" s="1"/>
  <c r="J8" i="7"/>
  <c r="J8" i="9" s="1"/>
  <c r="I8" i="7"/>
  <c r="I8" i="9" s="1"/>
  <c r="Z7" i="7"/>
  <c r="Z7" i="9" s="1"/>
  <c r="Y7" i="7"/>
  <c r="Y7" i="9" s="1"/>
  <c r="X7" i="7"/>
  <c r="W7" i="7"/>
  <c r="V7" i="7"/>
  <c r="V7" i="9" s="1"/>
  <c r="U7" i="7"/>
  <c r="T7" i="7"/>
  <c r="S7" i="7"/>
  <c r="R7" i="7"/>
  <c r="R7" i="9" s="1"/>
  <c r="Q7" i="7"/>
  <c r="P7" i="7"/>
  <c r="O7" i="7"/>
  <c r="N7" i="7"/>
  <c r="N7" i="9" s="1"/>
  <c r="M7" i="7"/>
  <c r="L7" i="7"/>
  <c r="K7" i="7"/>
  <c r="J7" i="7"/>
  <c r="J7" i="9" s="1"/>
  <c r="I7" i="7"/>
  <c r="G23" i="7"/>
  <c r="G22" i="7"/>
  <c r="G21" i="7"/>
  <c r="G20" i="7"/>
  <c r="G19" i="7"/>
  <c r="G18" i="7"/>
  <c r="G17" i="7"/>
  <c r="G16" i="7"/>
  <c r="G15" i="7"/>
  <c r="G14" i="7"/>
  <c r="G39" i="7" s="1"/>
  <c r="G13" i="7"/>
  <c r="G40" i="7" s="1"/>
  <c r="G40" i="9" s="1"/>
  <c r="G12" i="7"/>
  <c r="G11" i="7"/>
  <c r="G10" i="7"/>
  <c r="G9" i="7"/>
  <c r="G8" i="7"/>
  <c r="G7" i="7"/>
  <c r="F23" i="7"/>
  <c r="F22" i="7"/>
  <c r="F21" i="7"/>
  <c r="F20" i="7"/>
  <c r="F19" i="7"/>
  <c r="F18" i="7"/>
  <c r="F17" i="7"/>
  <c r="F16" i="7"/>
  <c r="F15" i="7"/>
  <c r="F14" i="7"/>
  <c r="F39" i="7" s="1"/>
  <c r="F13" i="7"/>
  <c r="F40" i="7" s="1"/>
  <c r="F40" i="9" s="1"/>
  <c r="F12" i="7"/>
  <c r="F11" i="7"/>
  <c r="F10" i="7"/>
  <c r="F9" i="7"/>
  <c r="F8" i="7"/>
  <c r="F7" i="7"/>
  <c r="E23" i="7"/>
  <c r="E22" i="7"/>
  <c r="E21" i="7"/>
  <c r="E20" i="7"/>
  <c r="E19" i="7"/>
  <c r="E18" i="7"/>
  <c r="E17" i="7"/>
  <c r="E16" i="7"/>
  <c r="E15" i="7"/>
  <c r="E14" i="7"/>
  <c r="E39" i="7" s="1"/>
  <c r="E13" i="7"/>
  <c r="E12" i="7"/>
  <c r="E11" i="7"/>
  <c r="E10" i="7"/>
  <c r="E9" i="7"/>
  <c r="E8" i="7"/>
  <c r="E7" i="7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16" i="7"/>
  <c r="D12" i="7"/>
  <c r="D8" i="7"/>
  <c r="B23" i="4"/>
  <c r="B19" i="4"/>
  <c r="B15" i="4"/>
  <c r="C15" i="4" s="1"/>
  <c r="B11" i="4"/>
  <c r="B8" i="4"/>
  <c r="B7" i="4"/>
  <c r="C7" i="4" s="1"/>
  <c r="B3" i="4"/>
  <c r="C3" i="4" s="1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G23" i="4"/>
  <c r="G22" i="4"/>
  <c r="G19" i="4"/>
  <c r="G15" i="4"/>
  <c r="G11" i="4"/>
  <c r="G10" i="4"/>
  <c r="G6" i="4"/>
  <c r="G3" i="4"/>
  <c r="G2" i="4"/>
  <c r="C20" i="7"/>
  <c r="C16" i="7"/>
  <c r="C8" i="7"/>
  <c r="D23" i="4"/>
  <c r="D22" i="4"/>
  <c r="D19" i="4"/>
  <c r="D15" i="4"/>
  <c r="D11" i="4"/>
  <c r="D10" i="4"/>
  <c r="C15" i="7" s="1"/>
  <c r="D6" i="4"/>
  <c r="C11" i="7" s="1"/>
  <c r="D3" i="4"/>
  <c r="D2" i="4"/>
  <c r="C7" i="7" s="1"/>
  <c r="Q25" i="6"/>
  <c r="P25" i="6"/>
  <c r="H25" i="6" s="1"/>
  <c r="O25" i="6"/>
  <c r="N25" i="6"/>
  <c r="M25" i="6"/>
  <c r="L25" i="6"/>
  <c r="A25" i="6"/>
  <c r="Q24" i="6"/>
  <c r="P24" i="6"/>
  <c r="O24" i="6"/>
  <c r="N24" i="6"/>
  <c r="M24" i="6"/>
  <c r="H24" i="6" s="1"/>
  <c r="L24" i="6"/>
  <c r="F24" i="6"/>
  <c r="B24" i="6"/>
  <c r="C24" i="6" s="1"/>
  <c r="A24" i="6"/>
  <c r="E24" i="6" s="1"/>
  <c r="Q23" i="6"/>
  <c r="P23" i="6"/>
  <c r="O23" i="6"/>
  <c r="N23" i="6"/>
  <c r="M23" i="6"/>
  <c r="L23" i="6"/>
  <c r="H23" i="6"/>
  <c r="F23" i="6"/>
  <c r="C23" i="6"/>
  <c r="B23" i="6"/>
  <c r="A23" i="6"/>
  <c r="E23" i="6" s="1"/>
  <c r="Q22" i="6"/>
  <c r="P22" i="6"/>
  <c r="O22" i="6"/>
  <c r="N22" i="6"/>
  <c r="M22" i="6"/>
  <c r="L22" i="6"/>
  <c r="E22" i="6"/>
  <c r="A22" i="6"/>
  <c r="Q21" i="6"/>
  <c r="P21" i="6"/>
  <c r="O21" i="6"/>
  <c r="N21" i="6"/>
  <c r="M21" i="6"/>
  <c r="H21" i="6" s="1"/>
  <c r="L21" i="6"/>
  <c r="A21" i="6"/>
  <c r="Q20" i="6"/>
  <c r="P20" i="6"/>
  <c r="O20" i="6"/>
  <c r="N20" i="6"/>
  <c r="H20" i="6" s="1"/>
  <c r="M20" i="6"/>
  <c r="L20" i="6"/>
  <c r="F20" i="6"/>
  <c r="B20" i="6"/>
  <c r="C20" i="6" s="1"/>
  <c r="A20" i="6"/>
  <c r="E20" i="6" s="1"/>
  <c r="Q19" i="6"/>
  <c r="P19" i="6"/>
  <c r="O19" i="6"/>
  <c r="N19" i="6"/>
  <c r="M19" i="6"/>
  <c r="L19" i="6"/>
  <c r="H19" i="6"/>
  <c r="F19" i="6"/>
  <c r="B19" i="6"/>
  <c r="C19" i="6" s="1"/>
  <c r="A19" i="6"/>
  <c r="E19" i="6" s="1"/>
  <c r="Q18" i="6"/>
  <c r="P18" i="6"/>
  <c r="O18" i="6"/>
  <c r="N18" i="6"/>
  <c r="M18" i="6"/>
  <c r="H18" i="6" s="1"/>
  <c r="L18" i="6"/>
  <c r="A18" i="6"/>
  <c r="Q17" i="6"/>
  <c r="P17" i="6"/>
  <c r="O17" i="6"/>
  <c r="N17" i="6"/>
  <c r="M17" i="6"/>
  <c r="L17" i="6"/>
  <c r="F17" i="6"/>
  <c r="E17" i="6"/>
  <c r="A17" i="6"/>
  <c r="Q16" i="6"/>
  <c r="P16" i="6"/>
  <c r="O16" i="6"/>
  <c r="N16" i="6"/>
  <c r="H16" i="6" s="1"/>
  <c r="M16" i="6"/>
  <c r="L16" i="6"/>
  <c r="F16" i="6"/>
  <c r="B16" i="6"/>
  <c r="C16" i="6" s="1"/>
  <c r="A16" i="6"/>
  <c r="E16" i="6" s="1"/>
  <c r="Q15" i="6"/>
  <c r="P15" i="6"/>
  <c r="O15" i="6"/>
  <c r="N15" i="6"/>
  <c r="M15" i="6"/>
  <c r="L15" i="6"/>
  <c r="H15" i="6"/>
  <c r="F15" i="6"/>
  <c r="B15" i="6"/>
  <c r="C15" i="6" s="1"/>
  <c r="A15" i="6"/>
  <c r="E15" i="6" s="1"/>
  <c r="Q14" i="6"/>
  <c r="P14" i="6"/>
  <c r="O14" i="6"/>
  <c r="N14" i="6"/>
  <c r="M14" i="6"/>
  <c r="L14" i="6"/>
  <c r="E14" i="6"/>
  <c r="A14" i="6"/>
  <c r="Q13" i="6"/>
  <c r="P13" i="6"/>
  <c r="O13" i="6"/>
  <c r="N13" i="6"/>
  <c r="M13" i="6"/>
  <c r="H13" i="6" s="1"/>
  <c r="L13" i="6"/>
  <c r="A13" i="6"/>
  <c r="Q12" i="6"/>
  <c r="P12" i="6"/>
  <c r="O12" i="6"/>
  <c r="N12" i="6"/>
  <c r="H12" i="6" s="1"/>
  <c r="M12" i="6"/>
  <c r="L12" i="6"/>
  <c r="F12" i="6"/>
  <c r="B12" i="6"/>
  <c r="C12" i="6" s="1"/>
  <c r="A12" i="6"/>
  <c r="E12" i="6" s="1"/>
  <c r="Q11" i="6"/>
  <c r="P11" i="6"/>
  <c r="O11" i="6"/>
  <c r="N11" i="6"/>
  <c r="M11" i="6"/>
  <c r="L11" i="6"/>
  <c r="H11" i="6"/>
  <c r="F11" i="6"/>
  <c r="B11" i="6"/>
  <c r="C11" i="6" s="1"/>
  <c r="A11" i="6"/>
  <c r="E11" i="6" s="1"/>
  <c r="Q10" i="6"/>
  <c r="P10" i="6"/>
  <c r="O10" i="6"/>
  <c r="N10" i="6"/>
  <c r="M10" i="6"/>
  <c r="H10" i="6" s="1"/>
  <c r="L10" i="6"/>
  <c r="A10" i="6"/>
  <c r="Q9" i="6"/>
  <c r="P9" i="6"/>
  <c r="O9" i="6"/>
  <c r="N9" i="6"/>
  <c r="M9" i="6"/>
  <c r="L9" i="6"/>
  <c r="F9" i="6"/>
  <c r="E9" i="6"/>
  <c r="A9" i="6"/>
  <c r="Q8" i="6"/>
  <c r="P8" i="6"/>
  <c r="O8" i="6"/>
  <c r="N8" i="6"/>
  <c r="H8" i="6" s="1"/>
  <c r="M8" i="6"/>
  <c r="L8" i="6"/>
  <c r="F8" i="6"/>
  <c r="B8" i="6"/>
  <c r="C8" i="6" s="1"/>
  <c r="A8" i="6"/>
  <c r="E8" i="6" s="1"/>
  <c r="Q7" i="6"/>
  <c r="P7" i="6"/>
  <c r="O7" i="6"/>
  <c r="N7" i="6"/>
  <c r="M7" i="6"/>
  <c r="L7" i="6"/>
  <c r="H7" i="6"/>
  <c r="F7" i="6"/>
  <c r="B7" i="6"/>
  <c r="C7" i="6" s="1"/>
  <c r="A7" i="6"/>
  <c r="E7" i="6" s="1"/>
  <c r="Q6" i="6"/>
  <c r="P6" i="6"/>
  <c r="O6" i="6"/>
  <c r="N6" i="6"/>
  <c r="M6" i="6"/>
  <c r="L6" i="6"/>
  <c r="H6" i="6"/>
  <c r="A6" i="6"/>
  <c r="Q5" i="6"/>
  <c r="P5" i="6"/>
  <c r="O5" i="6"/>
  <c r="N5" i="6"/>
  <c r="M5" i="6"/>
  <c r="L5" i="6"/>
  <c r="E5" i="6"/>
  <c r="A5" i="6"/>
  <c r="Q4" i="6"/>
  <c r="P4" i="6"/>
  <c r="O4" i="6"/>
  <c r="N4" i="6"/>
  <c r="M4" i="6"/>
  <c r="H4" i="6" s="1"/>
  <c r="L4" i="6"/>
  <c r="E4" i="6"/>
  <c r="A4" i="6"/>
  <c r="Q3" i="6"/>
  <c r="P3" i="6"/>
  <c r="O3" i="6"/>
  <c r="N3" i="6"/>
  <c r="H3" i="6" s="1"/>
  <c r="M3" i="6"/>
  <c r="L3" i="6"/>
  <c r="F3" i="6"/>
  <c r="B3" i="6"/>
  <c r="C3" i="6" s="1"/>
  <c r="A3" i="6"/>
  <c r="E3" i="6" s="1"/>
  <c r="Q2" i="6"/>
  <c r="P2" i="6"/>
  <c r="O2" i="6"/>
  <c r="N2" i="6"/>
  <c r="M2" i="6"/>
  <c r="H2" i="6" s="1"/>
  <c r="L2" i="6"/>
  <c r="E2" i="6"/>
  <c r="A2" i="6"/>
  <c r="Q1" i="6"/>
  <c r="P1" i="6"/>
  <c r="O1" i="6"/>
  <c r="N1" i="6"/>
  <c r="M1" i="6"/>
  <c r="L1" i="6"/>
  <c r="T25" i="5"/>
  <c r="S25" i="5"/>
  <c r="R25" i="5"/>
  <c r="Q25" i="5"/>
  <c r="P25" i="5"/>
  <c r="O25" i="5"/>
  <c r="N25" i="5"/>
  <c r="M25" i="5"/>
  <c r="A25" i="5"/>
  <c r="T24" i="5"/>
  <c r="S24" i="5"/>
  <c r="R24" i="5"/>
  <c r="Q24" i="5"/>
  <c r="P24" i="5"/>
  <c r="O24" i="5"/>
  <c r="N24" i="5"/>
  <c r="M24" i="5"/>
  <c r="A24" i="5"/>
  <c r="T23" i="5"/>
  <c r="S23" i="5"/>
  <c r="R23" i="5"/>
  <c r="Q23" i="5"/>
  <c r="P23" i="5"/>
  <c r="O23" i="5"/>
  <c r="N23" i="5"/>
  <c r="M23" i="5"/>
  <c r="A23" i="5"/>
  <c r="T22" i="5"/>
  <c r="S22" i="5"/>
  <c r="R22" i="5"/>
  <c r="Q22" i="5"/>
  <c r="P22" i="5"/>
  <c r="O22" i="5"/>
  <c r="N22" i="5"/>
  <c r="M22" i="5"/>
  <c r="A22" i="5"/>
  <c r="T21" i="5"/>
  <c r="S21" i="5"/>
  <c r="R21" i="5"/>
  <c r="Q21" i="5"/>
  <c r="P21" i="5"/>
  <c r="O21" i="5"/>
  <c r="N21" i="5"/>
  <c r="M21" i="5"/>
  <c r="A21" i="5"/>
  <c r="T20" i="5"/>
  <c r="S20" i="5"/>
  <c r="R20" i="5"/>
  <c r="Q20" i="5"/>
  <c r="P20" i="5"/>
  <c r="O20" i="5"/>
  <c r="N20" i="5"/>
  <c r="M20" i="5"/>
  <c r="I20" i="5"/>
  <c r="A20" i="5"/>
  <c r="T19" i="5"/>
  <c r="S19" i="5"/>
  <c r="R19" i="5"/>
  <c r="Q19" i="5"/>
  <c r="P19" i="5"/>
  <c r="O19" i="5"/>
  <c r="N19" i="5"/>
  <c r="M19" i="5"/>
  <c r="A19" i="5"/>
  <c r="T18" i="5"/>
  <c r="S18" i="5"/>
  <c r="R18" i="5"/>
  <c r="Q18" i="5"/>
  <c r="P18" i="5"/>
  <c r="O18" i="5"/>
  <c r="N18" i="5"/>
  <c r="M18" i="5"/>
  <c r="A18" i="5"/>
  <c r="T17" i="5"/>
  <c r="S17" i="5"/>
  <c r="R17" i="5"/>
  <c r="Q17" i="5"/>
  <c r="P17" i="5"/>
  <c r="O17" i="5"/>
  <c r="N17" i="5"/>
  <c r="M17" i="5"/>
  <c r="A17" i="5"/>
  <c r="T16" i="5"/>
  <c r="S16" i="5"/>
  <c r="R16" i="5"/>
  <c r="Q16" i="5"/>
  <c r="P16" i="5"/>
  <c r="O16" i="5"/>
  <c r="N16" i="5"/>
  <c r="M16" i="5"/>
  <c r="A16" i="5"/>
  <c r="T15" i="5"/>
  <c r="S15" i="5"/>
  <c r="R15" i="5"/>
  <c r="Q15" i="5"/>
  <c r="P15" i="5"/>
  <c r="O15" i="5"/>
  <c r="N15" i="5"/>
  <c r="M15" i="5"/>
  <c r="A15" i="5"/>
  <c r="T14" i="5"/>
  <c r="S14" i="5"/>
  <c r="R14" i="5"/>
  <c r="Q14" i="5"/>
  <c r="P14" i="5"/>
  <c r="O14" i="5"/>
  <c r="N14" i="5"/>
  <c r="I14" i="5" s="1"/>
  <c r="M14" i="5"/>
  <c r="A14" i="5"/>
  <c r="T13" i="5"/>
  <c r="S13" i="5"/>
  <c r="R13" i="5"/>
  <c r="Q13" i="5"/>
  <c r="P13" i="5"/>
  <c r="O13" i="5"/>
  <c r="N13" i="5"/>
  <c r="M13" i="5"/>
  <c r="A13" i="5"/>
  <c r="T12" i="5"/>
  <c r="S12" i="5"/>
  <c r="R12" i="5"/>
  <c r="Q12" i="5"/>
  <c r="P12" i="5"/>
  <c r="O12" i="5"/>
  <c r="N12" i="5"/>
  <c r="I12" i="5" s="1"/>
  <c r="M12" i="5"/>
  <c r="A12" i="5"/>
  <c r="T11" i="5"/>
  <c r="S11" i="5"/>
  <c r="R11" i="5"/>
  <c r="Q11" i="5"/>
  <c r="P11" i="5"/>
  <c r="O11" i="5"/>
  <c r="N11" i="5"/>
  <c r="M11" i="5"/>
  <c r="A11" i="5"/>
  <c r="T10" i="5"/>
  <c r="S10" i="5"/>
  <c r="R10" i="5"/>
  <c r="Q10" i="5"/>
  <c r="P10" i="5"/>
  <c r="O10" i="5"/>
  <c r="N10" i="5"/>
  <c r="M10" i="5"/>
  <c r="A10" i="5"/>
  <c r="T9" i="5"/>
  <c r="S9" i="5"/>
  <c r="R9" i="5"/>
  <c r="Q9" i="5"/>
  <c r="P9" i="5"/>
  <c r="O9" i="5"/>
  <c r="N9" i="5"/>
  <c r="M9" i="5"/>
  <c r="A9" i="5"/>
  <c r="T8" i="5"/>
  <c r="S8" i="5"/>
  <c r="R8" i="5"/>
  <c r="Q8" i="5"/>
  <c r="P8" i="5"/>
  <c r="O8" i="5"/>
  <c r="N8" i="5"/>
  <c r="M8" i="5"/>
  <c r="A8" i="5"/>
  <c r="T7" i="5"/>
  <c r="S7" i="5"/>
  <c r="R7" i="5"/>
  <c r="Q7" i="5"/>
  <c r="P7" i="5"/>
  <c r="O7" i="5"/>
  <c r="N7" i="5"/>
  <c r="M7" i="5"/>
  <c r="A7" i="5"/>
  <c r="T6" i="5"/>
  <c r="S6" i="5"/>
  <c r="R6" i="5"/>
  <c r="Q6" i="5"/>
  <c r="P6" i="5"/>
  <c r="O6" i="5"/>
  <c r="N6" i="5"/>
  <c r="M6" i="5"/>
  <c r="A6" i="5"/>
  <c r="T5" i="5"/>
  <c r="S5" i="5"/>
  <c r="R5" i="5"/>
  <c r="Q5" i="5"/>
  <c r="P5" i="5"/>
  <c r="O5" i="5"/>
  <c r="N5" i="5"/>
  <c r="M5" i="5"/>
  <c r="A5" i="5"/>
  <c r="T4" i="5"/>
  <c r="S4" i="5"/>
  <c r="R4" i="5"/>
  <c r="Q4" i="5"/>
  <c r="P4" i="5"/>
  <c r="O4" i="5"/>
  <c r="N4" i="5"/>
  <c r="I4" i="5" s="1"/>
  <c r="M4" i="5"/>
  <c r="A4" i="5"/>
  <c r="T3" i="5"/>
  <c r="S3" i="5"/>
  <c r="R3" i="5"/>
  <c r="Q3" i="5"/>
  <c r="P3" i="5"/>
  <c r="O3" i="5"/>
  <c r="N3" i="5"/>
  <c r="M3" i="5"/>
  <c r="A3" i="5"/>
  <c r="T2" i="5"/>
  <c r="S2" i="5"/>
  <c r="R2" i="5"/>
  <c r="Q2" i="5"/>
  <c r="P2" i="5"/>
  <c r="O2" i="5"/>
  <c r="I2" i="5" s="1"/>
  <c r="N2" i="5"/>
  <c r="M2" i="5"/>
  <c r="A2" i="5"/>
  <c r="D2" i="5" s="1"/>
  <c r="T1" i="5"/>
  <c r="S1" i="5"/>
  <c r="R1" i="5"/>
  <c r="Q1" i="5"/>
  <c r="P1" i="5"/>
  <c r="O1" i="5"/>
  <c r="N1" i="5"/>
  <c r="M1" i="5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A25" i="4"/>
  <c r="G25" i="4" s="1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A24" i="4"/>
  <c r="B24" i="4" s="1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F23" i="4"/>
  <c r="A23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A22" i="4"/>
  <c r="B22" i="4" s="1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A21" i="4"/>
  <c r="G21" i="4" s="1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A20" i="4"/>
  <c r="B20" i="4" s="1"/>
  <c r="C20" i="4" s="1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F19" i="4"/>
  <c r="A19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A18" i="4"/>
  <c r="B18" i="4" s="1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F17" i="4"/>
  <c r="D22" i="7" s="1"/>
  <c r="A17" i="4"/>
  <c r="G17" i="4" s="1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A16" i="4"/>
  <c r="B16" i="4" s="1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A15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A14" i="4"/>
  <c r="B14" i="4" s="1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A13" i="4"/>
  <c r="G13" i="4" s="1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A12" i="4"/>
  <c r="B12" i="4" s="1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C11" i="4"/>
  <c r="A11" i="4"/>
  <c r="F11" i="4" s="1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A10" i="4"/>
  <c r="B10" i="4" s="1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A9" i="4"/>
  <c r="G9" i="4" s="1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F8" i="4"/>
  <c r="D13" i="7" s="1"/>
  <c r="D40" i="7" s="1"/>
  <c r="D40" i="9" s="1"/>
  <c r="A8" i="4"/>
  <c r="G8" i="4" s="1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A7" i="4"/>
  <c r="F7" i="4" s="1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F6" i="4"/>
  <c r="D11" i="7" s="1"/>
  <c r="A6" i="4"/>
  <c r="B6" i="4" s="1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F5" i="4"/>
  <c r="D10" i="7" s="1"/>
  <c r="A5" i="4"/>
  <c r="G5" i="4" s="1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A4" i="4"/>
  <c r="G4" i="4" s="1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A3" i="4"/>
  <c r="F3" i="4" s="1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A2" i="4"/>
  <c r="B2" i="4" s="1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L42" i="11" l="1"/>
  <c r="K42" i="11"/>
  <c r="P42" i="11"/>
  <c r="O42" i="11"/>
  <c r="I42" i="11"/>
  <c r="M42" i="11"/>
  <c r="I33" i="11"/>
  <c r="C4" i="5"/>
  <c r="C6" i="5"/>
  <c r="C8" i="5"/>
  <c r="C10" i="5"/>
  <c r="I42" i="10"/>
  <c r="K42" i="10"/>
  <c r="O42" i="10"/>
  <c r="M42" i="10"/>
  <c r="P42" i="10"/>
  <c r="J42" i="10"/>
  <c r="N42" i="10"/>
  <c r="J32" i="10"/>
  <c r="N32" i="10"/>
  <c r="L32" i="10"/>
  <c r="M32" i="10"/>
  <c r="I32" i="10"/>
  <c r="P32" i="10"/>
  <c r="I8" i="5"/>
  <c r="I24" i="5"/>
  <c r="I6" i="5"/>
  <c r="I22" i="5"/>
  <c r="F2" i="5"/>
  <c r="E2" i="5"/>
  <c r="B2" i="5"/>
  <c r="C2" i="5" s="1"/>
  <c r="I15" i="5"/>
  <c r="I18" i="5"/>
  <c r="G2" i="5"/>
  <c r="I7" i="5"/>
  <c r="I10" i="5"/>
  <c r="I11" i="5"/>
  <c r="I16" i="5"/>
  <c r="I23" i="5"/>
  <c r="K32" i="10"/>
  <c r="O32" i="10"/>
  <c r="X39" i="9"/>
  <c r="K7" i="9"/>
  <c r="O7" i="9"/>
  <c r="S7" i="9"/>
  <c r="W7" i="9"/>
  <c r="K11" i="9"/>
  <c r="O11" i="9"/>
  <c r="S11" i="9"/>
  <c r="W11" i="9"/>
  <c r="K15" i="9"/>
  <c r="O15" i="9"/>
  <c r="S15" i="9"/>
  <c r="W15" i="9"/>
  <c r="K19" i="9"/>
  <c r="O19" i="9"/>
  <c r="S19" i="9"/>
  <c r="W19" i="9"/>
  <c r="K23" i="9"/>
  <c r="O23" i="9"/>
  <c r="S23" i="9"/>
  <c r="W23" i="9"/>
  <c r="K27" i="9"/>
  <c r="O27" i="9"/>
  <c r="S27" i="9"/>
  <c r="W27" i="9"/>
  <c r="W32" i="9" s="1"/>
  <c r="J39" i="9"/>
  <c r="R39" i="9"/>
  <c r="Z39" i="9"/>
  <c r="L7" i="9"/>
  <c r="P7" i="9"/>
  <c r="T7" i="9"/>
  <c r="X7" i="9"/>
  <c r="L11" i="9"/>
  <c r="P11" i="9"/>
  <c r="T11" i="9"/>
  <c r="X11" i="9"/>
  <c r="L15" i="9"/>
  <c r="P15" i="9"/>
  <c r="T15" i="9"/>
  <c r="X15" i="9"/>
  <c r="L19" i="9"/>
  <c r="P19" i="9"/>
  <c r="T19" i="9"/>
  <c r="X19" i="9"/>
  <c r="L23" i="9"/>
  <c r="P23" i="9"/>
  <c r="T23" i="9"/>
  <c r="X23" i="9"/>
  <c r="L27" i="9"/>
  <c r="P27" i="9"/>
  <c r="T27" i="9"/>
  <c r="X27" i="9"/>
  <c r="I7" i="9"/>
  <c r="M7" i="9"/>
  <c r="Q7" i="9"/>
  <c r="U7" i="9"/>
  <c r="I11" i="9"/>
  <c r="M11" i="9"/>
  <c r="Q11" i="9"/>
  <c r="U11" i="9"/>
  <c r="I15" i="9"/>
  <c r="M15" i="9"/>
  <c r="Q15" i="9"/>
  <c r="U15" i="9"/>
  <c r="I19" i="9"/>
  <c r="M19" i="9"/>
  <c r="Q19" i="9"/>
  <c r="U19" i="9"/>
  <c r="I23" i="9"/>
  <c r="M23" i="9"/>
  <c r="Q23" i="9"/>
  <c r="U23" i="9"/>
  <c r="I27" i="9"/>
  <c r="M27" i="9"/>
  <c r="Q27" i="9"/>
  <c r="U27" i="9"/>
  <c r="N39" i="9"/>
  <c r="V39" i="9"/>
  <c r="K39" i="9"/>
  <c r="O39" i="9"/>
  <c r="S39" i="9"/>
  <c r="W39" i="9"/>
  <c r="L39" i="9"/>
  <c r="P39" i="9"/>
  <c r="T39" i="9"/>
  <c r="I40" i="7"/>
  <c r="I40" i="9" s="1"/>
  <c r="I42" i="9" s="1"/>
  <c r="M40" i="7"/>
  <c r="Q40" i="7"/>
  <c r="Q42" i="7" s="1"/>
  <c r="U40" i="7"/>
  <c r="U40" i="9" s="1"/>
  <c r="U42" i="9" s="1"/>
  <c r="Y40" i="7"/>
  <c r="K39" i="7"/>
  <c r="O39" i="7"/>
  <c r="S39" i="7"/>
  <c r="W39" i="7"/>
  <c r="J40" i="7"/>
  <c r="N40" i="7"/>
  <c r="R40" i="7"/>
  <c r="R40" i="9" s="1"/>
  <c r="V40" i="7"/>
  <c r="V40" i="9" s="1"/>
  <c r="V42" i="9" s="1"/>
  <c r="Z40" i="7"/>
  <c r="Z40" i="9" s="1"/>
  <c r="L39" i="7"/>
  <c r="L42" i="7" s="1"/>
  <c r="P39" i="7"/>
  <c r="P42" i="7" s="1"/>
  <c r="T39" i="7"/>
  <c r="T42" i="7" s="1"/>
  <c r="X39" i="7"/>
  <c r="X42" i="7" s="1"/>
  <c r="K40" i="7"/>
  <c r="O40" i="7"/>
  <c r="O40" i="9" s="1"/>
  <c r="S40" i="7"/>
  <c r="W40" i="7"/>
  <c r="W40" i="9" s="1"/>
  <c r="I39" i="7"/>
  <c r="I42" i="7" s="1"/>
  <c r="M39" i="7"/>
  <c r="Q39" i="7"/>
  <c r="U39" i="7"/>
  <c r="Y39" i="7"/>
  <c r="Y42" i="7" s="1"/>
  <c r="L40" i="7"/>
  <c r="L40" i="9" s="1"/>
  <c r="P40" i="7"/>
  <c r="T40" i="7"/>
  <c r="T40" i="9" s="1"/>
  <c r="X40" i="7"/>
  <c r="J39" i="7"/>
  <c r="N39" i="7"/>
  <c r="R39" i="7"/>
  <c r="V39" i="7"/>
  <c r="Z39" i="7"/>
  <c r="S32" i="9"/>
  <c r="J32" i="9"/>
  <c r="N32" i="9"/>
  <c r="R32" i="9"/>
  <c r="V32" i="9"/>
  <c r="Z32" i="9"/>
  <c r="L32" i="9"/>
  <c r="P32" i="9"/>
  <c r="T32" i="9"/>
  <c r="X32" i="9"/>
  <c r="M32" i="9"/>
  <c r="U32" i="9"/>
  <c r="Y32" i="9"/>
  <c r="K32" i="9"/>
  <c r="O32" i="9"/>
  <c r="Q32" i="9"/>
  <c r="K32" i="7"/>
  <c r="O32" i="7"/>
  <c r="S32" i="7"/>
  <c r="W32" i="7"/>
  <c r="L32" i="7"/>
  <c r="P32" i="7"/>
  <c r="T32" i="7"/>
  <c r="X32" i="7"/>
  <c r="I32" i="7"/>
  <c r="M32" i="7"/>
  <c r="Q32" i="7"/>
  <c r="U32" i="7"/>
  <c r="Y32" i="7"/>
  <c r="J32" i="7"/>
  <c r="N32" i="7"/>
  <c r="R32" i="7"/>
  <c r="V32" i="7"/>
  <c r="Z32" i="7"/>
  <c r="K42" i="7"/>
  <c r="O42" i="7"/>
  <c r="S42" i="7"/>
  <c r="W42" i="7"/>
  <c r="J42" i="7"/>
  <c r="N42" i="7"/>
  <c r="R42" i="7"/>
  <c r="V42" i="7"/>
  <c r="Z42" i="7"/>
  <c r="I32" i="9"/>
  <c r="D14" i="4"/>
  <c r="C19" i="7" s="1"/>
  <c r="D18" i="4"/>
  <c r="C23" i="7" s="1"/>
  <c r="G14" i="4"/>
  <c r="G18" i="4"/>
  <c r="D7" i="4"/>
  <c r="C12" i="7" s="1"/>
  <c r="G7" i="4"/>
  <c r="B4" i="4"/>
  <c r="C4" i="4" s="1"/>
  <c r="F20" i="4"/>
  <c r="F21" i="4"/>
  <c r="F22" i="4"/>
  <c r="F24" i="4"/>
  <c r="D4" i="4"/>
  <c r="C9" i="7" s="1"/>
  <c r="D8" i="4"/>
  <c r="C13" i="7" s="1"/>
  <c r="C40" i="7" s="1"/>
  <c r="C40" i="9" s="1"/>
  <c r="S40" i="9" s="1"/>
  <c r="D12" i="4"/>
  <c r="C17" i="7" s="1"/>
  <c r="D16" i="4"/>
  <c r="C21" i="7" s="1"/>
  <c r="D20" i="4"/>
  <c r="D24" i="4"/>
  <c r="G12" i="4"/>
  <c r="G16" i="4"/>
  <c r="G20" i="4"/>
  <c r="G24" i="4"/>
  <c r="B5" i="4"/>
  <c r="B9" i="4"/>
  <c r="B13" i="4"/>
  <c r="C13" i="4" s="1"/>
  <c r="B17" i="4"/>
  <c r="C17" i="4" s="1"/>
  <c r="B21" i="4"/>
  <c r="B25" i="4"/>
  <c r="F13" i="4"/>
  <c r="D18" i="7" s="1"/>
  <c r="F14" i="4"/>
  <c r="D19" i="7" s="1"/>
  <c r="F18" i="4"/>
  <c r="D23" i="7" s="1"/>
  <c r="D5" i="4"/>
  <c r="C10" i="7" s="1"/>
  <c r="D9" i="4"/>
  <c r="C14" i="7" s="1"/>
  <c r="C39" i="7" s="1"/>
  <c r="D13" i="4"/>
  <c r="C18" i="7" s="1"/>
  <c r="D17" i="4"/>
  <c r="C22" i="7" s="1"/>
  <c r="D21" i="4"/>
  <c r="D25" i="4"/>
  <c r="C9" i="4"/>
  <c r="F10" i="6"/>
  <c r="B10" i="6"/>
  <c r="C10" i="6" s="1"/>
  <c r="E10" i="6"/>
  <c r="F13" i="6"/>
  <c r="B13" i="6"/>
  <c r="C13" i="6" s="1"/>
  <c r="E13" i="6"/>
  <c r="C10" i="4"/>
  <c r="C12" i="4"/>
  <c r="F18" i="6"/>
  <c r="B18" i="6"/>
  <c r="C18" i="6" s="1"/>
  <c r="E18" i="6"/>
  <c r="F21" i="6"/>
  <c r="E21" i="6"/>
  <c r="B21" i="6"/>
  <c r="C21" i="6" s="1"/>
  <c r="C5" i="4"/>
  <c r="F9" i="4"/>
  <c r="D14" i="7" s="1"/>
  <c r="D39" i="7" s="1"/>
  <c r="F16" i="4"/>
  <c r="D21" i="7" s="1"/>
  <c r="C25" i="4"/>
  <c r="I3" i="5"/>
  <c r="I19" i="5"/>
  <c r="C2" i="4"/>
  <c r="F2" i="4"/>
  <c r="D7" i="7" s="1"/>
  <c r="F4" i="4"/>
  <c r="D9" i="7" s="1"/>
  <c r="C6" i="4"/>
  <c r="C8" i="4"/>
  <c r="F10" i="4"/>
  <c r="D15" i="7" s="1"/>
  <c r="F12" i="4"/>
  <c r="D17" i="7" s="1"/>
  <c r="C14" i="4"/>
  <c r="C16" i="4"/>
  <c r="C22" i="4"/>
  <c r="F25" i="4"/>
  <c r="F6" i="6"/>
  <c r="B6" i="6"/>
  <c r="C6" i="6" s="1"/>
  <c r="E6" i="6"/>
  <c r="I25" i="5"/>
  <c r="F5" i="6"/>
  <c r="E25" i="6"/>
  <c r="F25" i="6"/>
  <c r="B25" i="6"/>
  <c r="C25" i="6" s="1"/>
  <c r="C23" i="4"/>
  <c r="F2" i="6"/>
  <c r="B2" i="6"/>
  <c r="C2" i="6" s="1"/>
  <c r="B4" i="6"/>
  <c r="C4" i="6" s="1"/>
  <c r="B5" i="6"/>
  <c r="C5" i="6" s="1"/>
  <c r="F14" i="6"/>
  <c r="B14" i="6"/>
  <c r="C14" i="6" s="1"/>
  <c r="H14" i="6"/>
  <c r="F22" i="6"/>
  <c r="B22" i="6"/>
  <c r="C22" i="6" s="1"/>
  <c r="H22" i="6"/>
  <c r="I9" i="5"/>
  <c r="I17" i="5"/>
  <c r="F4" i="6"/>
  <c r="F15" i="4"/>
  <c r="D20" i="7" s="1"/>
  <c r="C18" i="4"/>
  <c r="C19" i="4"/>
  <c r="C21" i="4"/>
  <c r="C24" i="4"/>
  <c r="I5" i="5"/>
  <c r="I13" i="5"/>
  <c r="I21" i="5"/>
  <c r="H5" i="6"/>
  <c r="B9" i="6"/>
  <c r="C9" i="6" s="1"/>
  <c r="H9" i="6"/>
  <c r="B17" i="6"/>
  <c r="C17" i="6" s="1"/>
  <c r="H17" i="6"/>
  <c r="R42" i="9" l="1"/>
  <c r="M40" i="9"/>
  <c r="M42" i="9" s="1"/>
  <c r="P40" i="9"/>
  <c r="J40" i="9"/>
  <c r="J42" i="9" s="1"/>
  <c r="K40" i="9"/>
  <c r="K42" i="9"/>
  <c r="X40" i="9"/>
  <c r="X42" i="9" s="1"/>
  <c r="N40" i="9"/>
  <c r="N42" i="9" s="1"/>
  <c r="Y40" i="9"/>
  <c r="Y42" i="9" s="1"/>
  <c r="Q40" i="9"/>
  <c r="Q42" i="9" s="1"/>
  <c r="I43" i="11"/>
  <c r="I43" i="10"/>
  <c r="I33" i="10"/>
  <c r="Z42" i="9"/>
  <c r="T42" i="9"/>
  <c r="W42" i="9"/>
  <c r="P42" i="9"/>
  <c r="L42" i="9"/>
  <c r="S42" i="9"/>
  <c r="O42" i="9"/>
  <c r="U42" i="7"/>
  <c r="M42" i="7"/>
  <c r="I33" i="9"/>
  <c r="I43" i="7"/>
  <c r="I33" i="7"/>
  <c r="I43" i="9" l="1"/>
</calcChain>
</file>

<file path=xl/sharedStrings.xml><?xml version="1.0" encoding="utf-8"?>
<sst xmlns="http://schemas.openxmlformats.org/spreadsheetml/2006/main" count="774" uniqueCount="160">
  <si>
    <t>fe_filename</t>
  </si>
  <si>
    <t>fe_filename_stem</t>
  </si>
  <si>
    <t>run_status</t>
  </si>
  <si>
    <t>start_time</t>
  </si>
  <si>
    <t>stop_time</t>
  </si>
  <si>
    <t>description</t>
  </si>
  <si>
    <t>statistic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</si>
  <si>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</si>
  <si>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</si>
  <si>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</si>
  <si>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</si>
  <si>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</si>
  <si>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</si>
  <si>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</si>
  <si>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</si>
  <si>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</si>
  <si>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</si>
  <si>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</si>
  <si>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</si>
  <si>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</si>
  <si>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</si>
  <si>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</si>
  <si>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</si>
  <si>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</si>
  <si>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</si>
  <si>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D:/1522/ctr7/orcaflex/rev_a08/base_files/fsts_lngc_pretension/run_files/sim/fsts_l015_hwl_125km3_l100_pb_vessel_statics_6dof.sim</t>
  </si>
  <si>
    <t>fsts_l015_hwl_125km3_l100_pb_vessel_statics_6dof</t>
  </si>
  <si>
    <t>InStaticState</t>
  </si>
  <si>
    <t>inf</t>
  </si>
  <si>
    <t>D:/1522/ctr7/orcaflex/rev_a08/base_files/fsts_lngc_pretension/run_files/sim/fsts_l015_hwl_125km3_l100_sb_vessel_statics_6dof.sim</t>
  </si>
  <si>
    <t>fsts_l015_hwl_125km3_l100_sb_vessel_statics_6dof</t>
  </si>
  <si>
    <t>D:/1522/ctr7/orcaflex/rev_a08/base_files/fsts_lngc_pretension/run_files/sim/fsts_l015_hwl_180km3_l100_pb_vessel_statics_6dof.sim</t>
  </si>
  <si>
    <t>fsts_l015_hwl_180km3_l100_pb_vessel_statics_6dof</t>
  </si>
  <si>
    <t>D:/1522/ctr7/orcaflex/rev_a08/base_files/fsts_lngc_pretension/run_files/sim/fsts_l015_hwl_180km3_l100_sb_vessel_statics_6dof.sim</t>
  </si>
  <si>
    <t>fsts_l015_hwl_180km3_l100_sb_vessel_statics_6dof</t>
  </si>
  <si>
    <t>D:/1522/ctr7/orcaflex/rev_a08/base_files/fsts_lngc_pretension/run_files/sim/fsts_l015_lwl_125km3_l100_pb_vessel_statics_6dof.sim</t>
  </si>
  <si>
    <t>fsts_l015_lwl_125km3_l100_pb_vessel_statics_6dof</t>
  </si>
  <si>
    <t>D:/1522/ctr7/orcaflex/rev_a08/base_files/fsts_lngc_pretension/run_files/sim/fsts_l015_lwl_125km3_l100_sb_vessel_statics_6dof.sim</t>
  </si>
  <si>
    <t>fsts_l015_lwl_125km3_l100_sb_vessel_statics_6dof</t>
  </si>
  <si>
    <t>D:/1522/ctr7/orcaflex/rev_a08/base_files/fsts_lngc_pretension/run_files/sim/fsts_l015_lwl_135_180km3_l100_pb_vessel_statics_6dof.sim</t>
  </si>
  <si>
    <t>fsts_l015_lwl_135_180km3_l100_pb_vessel_statics_6dof</t>
  </si>
  <si>
    <t>D:/1522/ctr7/orcaflex/rev_a08/base_files/fsts_lngc_pretension/run_files/sim/fsts_l015_lwl_180km3_l100_pb_vessel_statics_6dof.sim</t>
  </si>
  <si>
    <t>fsts_l015_lwl_180km3_l100_pb_vessel_statics_6dof</t>
  </si>
  <si>
    <t>D:/1522/ctr7/orcaflex/rev_a08/base_files/fsts_lngc_pretension/run_files/sim/fsts_l015_lwl_180km3_l100_sb_vessel_statics_6dof.sim</t>
  </si>
  <si>
    <t>fsts_l015_lwl_180km3_l100_sb_vessel_statics_6dof</t>
  </si>
  <si>
    <t>D:/1522/ctr7/orcaflex/rev_a08/base_files/fsts_lngc_pretension/run_files/sim/fsts_l015_mwl_125km3_l100_pb_vessel_statics_6dof.sim</t>
  </si>
  <si>
    <t>fsts_l015_mwl_125km3_l100_pb_vessel_statics_6dof</t>
  </si>
  <si>
    <t>D:/1522/ctr7/orcaflex/rev_a08/base_files/fsts_lngc_pretension/run_files/sim/fsts_l015_mwl_125km3_l100_sb_vessel_statics_6dof.sim</t>
  </si>
  <si>
    <t>fsts_l015_mwl_125km3_l100_sb_vessel_statics_6dof</t>
  </si>
  <si>
    <t>D:/1522/ctr7/orcaflex/rev_a08/base_files/fsts_lngc_pretension/run_files/sim/fsts_l015_mwl_180km3_l100_pb_vessel_statics_6dof.sim</t>
  </si>
  <si>
    <t>fsts_l015_mwl_180km3_l100_pb_vessel_statics_6dof</t>
  </si>
  <si>
    <t>D:/1522/ctr7/orcaflex/rev_a08/base_files/fsts_lngc_pretension/run_files/sim/fsts_l015_mwl_180km3_l100_sb_vessel_statics_6dof.sim</t>
  </si>
  <si>
    <t>fsts_l015_mwl_180km3_l100_sb_vessel_statics_6dof</t>
  </si>
  <si>
    <t>D:/1522/ctr7/orcaflex/rev_a08/base_files/fsts_lngc_pretension/run_files/sim/fsts_l095_hwl_125km3_l000_pb_vessel_statics_6dof.sim</t>
  </si>
  <si>
    <t>fsts_l095_hwl_125km3_l000_pb_vessel_statics_6dof</t>
  </si>
  <si>
    <t>D:/1522/ctr7/orcaflex/rev_a08/base_files/fsts_lngc_pretension/run_files/sim/fsts_l095_hwl_125km3_l000_sb_vessel_statics_6dof.sim</t>
  </si>
  <si>
    <t>fsts_l095_hwl_125km3_l000_sb_vessel_statics_6dof</t>
  </si>
  <si>
    <t>D:/1522/ctr7/orcaflex/rev_a08/base_files/fsts_lngc_pretension/run_files/sim/fsts_l095_hwl_180km3_l000_pb_vessel_statics_6dof.sim</t>
  </si>
  <si>
    <t>fsts_l095_hwl_180km3_l000_pb_vessel_statics_6dof</t>
  </si>
  <si>
    <t>D:/1522/ctr7/orcaflex/rev_a08/base_files/fsts_lngc_pretension/run_files/sim/fsts_l095_hwl_180km3_l000_sb_vessel_statics_6dof.sim</t>
  </si>
  <si>
    <t>fsts_l095_hwl_180km3_l000_sb_vessel_statics_6dof</t>
  </si>
  <si>
    <t>D:/1522/ctr7/orcaflex/rev_a08/base_files/fsts_lngc_pretension/run_files/sim/fsts_l095_lwl_125km3_l000_pb_vessel_statics_6dof.sim</t>
  </si>
  <si>
    <t>fsts_l095_lwl_125km3_l000_pb_vessel_statics_6dof</t>
  </si>
  <si>
    <t>D:/1522/ctr7/orcaflex/rev_a08/base_files/fsts_lngc_pretension/run_files/sim/fsts_l095_lwl_125km3_l000_sb_vessel_statics_6dof.sim</t>
  </si>
  <si>
    <t>fsts_l095_lwl_125km3_l000_sb_vessel_statics_6dof</t>
  </si>
  <si>
    <t>D:/1522/ctr7/orcaflex/rev_a08/base_files/fsts_lngc_pretension/run_files/sim/fsts_l095_lwl_180km3_l000_pb_vessel_statics_6dof.sim</t>
  </si>
  <si>
    <t>fsts_l095_lwl_180km3_l000_pb_vessel_statics_6dof</t>
  </si>
  <si>
    <t>D:/1522/ctr7/orcaflex/rev_a08/base_files/fsts_lngc_pretension/run_files/sim/fsts_l095_lwl_180km3_l000_sb_vessel_statics_6dof.sim</t>
  </si>
  <si>
    <t>fsts_l095_lwl_180km3_l000_sb_vessel_statics_6dof</t>
  </si>
  <si>
    <t>D:/1522/ctr7/orcaflex/rev_a08/base_files/fsts_lngc_pretension/run_files/sim/fsts_l095_mwl_125km3_l000_pb_vessel_statics_6dof.sim</t>
  </si>
  <si>
    <t>fsts_l095_mwl_125km3_l000_pb_vessel_statics_6dof</t>
  </si>
  <si>
    <t>D:/1522/ctr7/orcaflex/rev_a08/base_files/fsts_lngc_pretension/run_files/sim/fsts_l095_mwl_125km3_l000_sb_vessel_statics_6dof.sim</t>
  </si>
  <si>
    <t>fsts_l095_mwl_125km3_l000_sb_vessel_statics_6dof</t>
  </si>
  <si>
    <t>D:/1522/ctr7/orcaflex/rev_a08/base_files/fsts_lngc_pretension/run_files/sim/fsts_l095_mwl_180km3_l000_pb_vessel_statics_6dof.sim</t>
  </si>
  <si>
    <t>fsts_l095_mwl_180km3_l000_pb_vessel_statics_6dof</t>
  </si>
  <si>
    <t>D:/1522/ctr7/orcaflex/rev_a08/base_files/fsts_lngc_pretension/run_files/sim/fsts_l095_mwl_180km3_l000_sb_vessel_statics_6dof.sim</t>
  </si>
  <si>
    <t>fsts_l095_mwl_180km3_l000_sb_vessel_statics_6dof</t>
  </si>
  <si>
    <t>fenderFST2L1_contact_force_max</t>
  </si>
  <si>
    <t>fenderFST2L2_contact_force_max</t>
  </si>
  <si>
    <t>fenderFST2L3_contact_force_max</t>
  </si>
  <si>
    <t>fenderFST2L4_contact_force_max</t>
  </si>
  <si>
    <t>fenderFST2L5_contact_force_max</t>
  </si>
  <si>
    <t>fenderFST1L1_contact_force_max</t>
  </si>
  <si>
    <t>fenderFST1L2_contact_force_max</t>
  </si>
  <si>
    <t>fenderFST1L3_contact_force_max</t>
  </si>
  <si>
    <t>lngc_X</t>
  </si>
  <si>
    <t>lngc_Y</t>
  </si>
  <si>
    <t>lngc_Z</t>
  </si>
  <si>
    <t>lngc_R1</t>
  </si>
  <si>
    <t>lngc_R2</t>
  </si>
  <si>
    <t>lngc_R3</t>
  </si>
  <si>
    <t>FST1</t>
  </si>
  <si>
    <t>FST2</t>
  </si>
  <si>
    <t>LNGC Size</t>
  </si>
  <si>
    <t>Berthing</t>
  </si>
  <si>
    <t>Tide</t>
  </si>
  <si>
    <t>Smell test</t>
  </si>
  <si>
    <t>Final test</t>
  </si>
  <si>
    <t>Y</t>
  </si>
  <si>
    <t>-</t>
  </si>
  <si>
    <t>Sum</t>
  </si>
  <si>
    <t>N</t>
  </si>
  <si>
    <t>Mooring maximum force 005 Year; LNGC Berthings</t>
  </si>
  <si>
    <t>LNGC</t>
  </si>
  <si>
    <t>FST</t>
  </si>
  <si>
    <t>Mooring Force (kN)</t>
  </si>
  <si>
    <t>Size 
(000 m3)</t>
  </si>
  <si>
    <t>Berth Side</t>
  </si>
  <si>
    <t>LNG Load (%)</t>
  </si>
  <si>
    <t>Max</t>
  </si>
  <si>
    <t>Extreme Values</t>
  </si>
  <si>
    <t>Extreme Tension Force (kN)</t>
  </si>
  <si>
    <t>LNGC Load</t>
  </si>
  <si>
    <t>Doc No:</t>
  </si>
  <si>
    <t>Doc Name:</t>
  </si>
  <si>
    <t>Revision History</t>
  </si>
  <si>
    <t>Rev No</t>
  </si>
  <si>
    <t>Date</t>
  </si>
  <si>
    <t>Description</t>
  </si>
  <si>
    <t>Summary and Conclusions</t>
  </si>
  <si>
    <t>Action</t>
  </si>
  <si>
    <t>Sheet Description</t>
  </si>
  <si>
    <t>Mooring Line Data</t>
  </si>
  <si>
    <t>Line type</t>
  </si>
  <si>
    <t>MBL</t>
  </si>
  <si>
    <t xml:space="preserve">       Limit 50%</t>
  </si>
  <si>
    <t xml:space="preserve">   LNGC Size</t>
  </si>
  <si>
    <t>mt</t>
  </si>
  <si>
    <t>kN</t>
  </si>
  <si>
    <t>180k m3 LNGC</t>
  </si>
  <si>
    <t>HMPE</t>
  </si>
  <si>
    <t>125k m3 LNGC</t>
  </si>
  <si>
    <t>Fender Data</t>
  </si>
  <si>
    <t>Compression Force at 50% Deflection</t>
  </si>
  <si>
    <t>Data</t>
  </si>
  <si>
    <t>Line Size</t>
  </si>
  <si>
    <t>Allowable Limit 50%</t>
  </si>
  <si>
    <t>Mooring utilization</t>
  </si>
  <si>
    <t>Mooring Load (50% of Breaking Load) Utilization (%)</t>
  </si>
  <si>
    <t>Max Utilization (%)</t>
  </si>
  <si>
    <t>Mooring Change Description</t>
  </si>
  <si>
    <t>Move 2 lines from Fr83 to Fr92
Custom adjusted pretensions
Add an additional lines each  at FR83 and Fr92
135 deg heading</t>
  </si>
  <si>
    <t>Mooring configuration from GA</t>
  </si>
  <si>
    <t>Fender Compression for 005 Year; LNGC Berthings</t>
  </si>
  <si>
    <t>Fender Compression (kN)</t>
  </si>
  <si>
    <t>FST2, 
Fr: 65, 
#1</t>
  </si>
  <si>
    <t>FST2, 
Fr: 80 
#2</t>
  </si>
  <si>
    <t>FST2, 
Fr: 83 
#3</t>
  </si>
  <si>
    <t>FST2, 
Fr: 95.5 
#4</t>
  </si>
  <si>
    <t>FST2, 
Fr: 99 
#5</t>
  </si>
  <si>
    <t>FST1, 
Fr: 96.5 
#6</t>
  </si>
  <si>
    <t>FST1, 
Fr: 93.5 
#7</t>
  </si>
  <si>
    <t>FST1, 
Fr: 83 
#7</t>
  </si>
  <si>
    <t>Extreme Force (kN)</t>
  </si>
  <si>
    <t>Fender Compression Utilization for 005 Year; LNGC Berthings</t>
  </si>
  <si>
    <t>Fender Compression Utilization (%)</t>
  </si>
  <si>
    <t>Extreme Utilization (%)</t>
  </si>
  <si>
    <t>Line19</t>
  </si>
  <si>
    <t>Line20</t>
  </si>
  <si>
    <t>Custom adjusted pretensions
20 lines (1 at FST1, Frame 83 and 1 at FST1, Frame 92)
135 deg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</si>
</sst>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233845"/>
      <name val="Segoe UI"/>
      <family val="2"/>
    </font>
    <font>
      <sz val="9"/>
      <name val="Segoe UI"/>
      <family val="2"/>
    </font>
    <font>
      <b/>
      <sz val="11"/>
      <name val="Aptos Narrow"/>
    </font>
    <font>
      <b/>
      <sz val="10"/>
      <color rgb="FF233845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F0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 readingOrder="1"/>
    </xf>
    <xf numFmtId="9" fontId="4" fillId="0" borderId="1" xfId="0" applyNumberFormat="1" applyFont="1" applyBorder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9" fontId="4" fillId="3" borderId="0" xfId="0" applyNumberFormat="1" applyFont="1" applyFill="1" applyAlignment="1">
      <alignment horizontal="center" vertical="center" wrapText="1" readingOrder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/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wrapText="1"/>
    </xf>
    <xf numFmtId="9" fontId="4" fillId="3" borderId="1" xfId="0" applyNumberFormat="1" applyFont="1" applyFill="1" applyBorder="1" applyAlignment="1">
      <alignment horizontal="center" vertical="center" wrapText="1" readingOrder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9" fontId="4" fillId="0" borderId="2" xfId="0" applyNumberFormat="1" applyFont="1" applyBorder="1" applyAlignment="1">
      <alignment horizontal="center" vertical="center" wrapText="1" readingOrder="1"/>
    </xf>
    <xf numFmtId="164" fontId="0" fillId="0" borderId="1" xfId="0" applyNumberFormat="1" applyBorder="1"/>
    <xf numFmtId="0" fontId="5" fillId="0" borderId="3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0" xfId="0" applyFont="1"/>
    <xf numFmtId="1" fontId="4" fillId="0" borderId="1" xfId="0" applyNumberFormat="1" applyFont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left" vertical="center" wrapText="1" readingOrder="1"/>
    </xf>
    <xf numFmtId="0" fontId="6" fillId="2" borderId="5" xfId="0" applyFont="1" applyFill="1" applyBorder="1" applyAlignment="1">
      <alignment horizontal="left" vertical="center" wrapText="1" readingOrder="1"/>
    </xf>
    <xf numFmtId="9" fontId="7" fillId="0" borderId="3" xfId="0" applyNumberFormat="1" applyFont="1" applyBorder="1" applyAlignment="1">
      <alignment vertical="top" readingOrder="1"/>
    </xf>
    <xf numFmtId="0" fontId="8" fillId="0" borderId="0" xfId="0" applyFont="1"/>
    <xf numFmtId="0" fontId="9" fillId="0" borderId="0" xfId="0" applyFont="1"/>
    <xf numFmtId="0" fontId="8" fillId="4" borderId="0" xfId="0" applyFont="1" applyFill="1"/>
    <xf numFmtId="0" fontId="6" fillId="2" borderId="3" xfId="0" applyFont="1" applyFill="1" applyBorder="1" applyAlignment="1">
      <alignment horizontal="left" vertical="center" wrapText="1" readingOrder="1"/>
    </xf>
    <xf numFmtId="0" fontId="8" fillId="0" borderId="3" xfId="0" applyFont="1" applyBorder="1" applyAlignment="1">
      <alignment horizontal="center" vertical="center" wrapText="1" readingOrder="1"/>
    </xf>
    <xf numFmtId="9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 vertical="center" wrapText="1" readingOrder="1"/>
    </xf>
    <xf numFmtId="0" fontId="10" fillId="0" borderId="3" xfId="0" applyFont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vertical="center" wrapText="1" readingOrder="1"/>
    </xf>
    <xf numFmtId="9" fontId="10" fillId="0" borderId="3" xfId="0" applyNumberFormat="1" applyFont="1" applyBorder="1" applyAlignment="1">
      <alignment vertical="top" readingOrder="1"/>
    </xf>
    <xf numFmtId="0" fontId="10" fillId="0" borderId="3" xfId="0" applyFont="1" applyBorder="1" applyAlignment="1">
      <alignment vertical="top" readingOrder="1"/>
    </xf>
    <xf numFmtId="0" fontId="8" fillId="0" borderId="3" xfId="0" applyFont="1" applyBorder="1"/>
    <xf numFmtId="0" fontId="10" fillId="4" borderId="3" xfId="0" applyFont="1" applyFill="1" applyBorder="1" applyAlignment="1">
      <alignment horizontal="center" vertical="center" readingOrder="1"/>
    </xf>
    <xf numFmtId="1" fontId="10" fillId="0" borderId="3" xfId="0" applyNumberFormat="1" applyFont="1" applyBorder="1" applyAlignment="1">
      <alignment horizontal="center" vertical="center" readingOrder="1"/>
    </xf>
    <xf numFmtId="0" fontId="7" fillId="4" borderId="3" xfId="0" applyFont="1" applyFill="1" applyBorder="1" applyAlignment="1">
      <alignment horizontal="center" vertical="center" wrapText="1" readingOrder="1"/>
    </xf>
    <xf numFmtId="1" fontId="7" fillId="0" borderId="3" xfId="0" applyNumberFormat="1" applyFont="1" applyBorder="1" applyAlignment="1">
      <alignment horizontal="center" vertical="center" wrapText="1" readingOrder="1"/>
    </xf>
    <xf numFmtId="0" fontId="4" fillId="0" borderId="3" xfId="0" applyNumberFormat="1" applyFont="1" applyBorder="1" applyAlignment="1">
      <alignment horizontal="center" vertical="center" wrapText="1" readingOrder="1"/>
    </xf>
    <xf numFmtId="9" fontId="10" fillId="0" borderId="3" xfId="0" applyNumberFormat="1" applyFont="1" applyBorder="1" applyAlignment="1">
      <alignment horizontal="center" vertical="center" wrapText="1" readingOrder="1"/>
    </xf>
    <xf numFmtId="0" fontId="1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/>
    <xf numFmtId="0" fontId="1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/>
    <xf numFmtId="0" fontId="1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8" fillId="0" borderId="3" xfId="0" applyFont="1" applyBorder="1" applyAlignment="1">
      <alignment wrapText="1"/>
    </xf>
    <xf numFmtId="9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5" fontId="8" fillId="0" borderId="0" xfId="0" applyNumberFormat="1" applyFont="1" applyAlignment="1">
      <alignment horizontal="center"/>
    </xf>
    <xf numFmtId="0" fontId="6" fillId="2" borderId="20" xfId="0" applyFont="1" applyFill="1" applyBorder="1" applyAlignment="1">
      <alignment horizontal="center" vertical="center" wrapText="1" readingOrder="1"/>
    </xf>
    <xf numFmtId="0" fontId="6" fillId="2" borderId="21" xfId="0" applyFont="1" applyFill="1" applyBorder="1" applyAlignment="1">
      <alignment horizontal="center" vertical="center" wrapText="1" readingOrder="1"/>
    </xf>
    <xf numFmtId="0" fontId="6" fillId="2" borderId="22" xfId="0" applyFont="1" applyFill="1" applyBorder="1" applyAlignment="1">
      <alignment horizontal="center" vertical="center" wrapText="1" readingOrder="1"/>
    </xf>
    <xf numFmtId="0" fontId="6" fillId="2" borderId="20" xfId="0" applyFont="1" applyFill="1" applyBorder="1" applyAlignment="1">
      <alignment horizontal="left" vertical="center" wrapText="1" readingOrder="1"/>
    </xf>
    <xf numFmtId="0" fontId="6" fillId="2" borderId="21" xfId="0" applyFont="1" applyFill="1" applyBorder="1" applyAlignment="1">
      <alignment horizontal="left" vertical="center" wrapText="1" readingOrder="1"/>
    </xf>
    <xf numFmtId="0" fontId="6" fillId="2" borderId="22" xfId="0" applyFont="1" applyFill="1" applyBorder="1" applyAlignment="1">
      <alignment horizontal="left" vertical="center" wrapText="1" readingOrder="1"/>
    </xf>
    <xf numFmtId="0" fontId="6" fillId="2" borderId="23" xfId="0" applyFont="1" applyFill="1" applyBorder="1" applyAlignment="1">
      <alignment horizontal="center" vertical="center" wrapText="1" readingOrder="1"/>
    </xf>
    <xf numFmtId="0" fontId="6" fillId="2" borderId="24" xfId="0" applyFont="1" applyFill="1" applyBorder="1" applyAlignment="1">
      <alignment horizontal="center" vertical="center" wrapText="1" readingOrder="1"/>
    </xf>
    <xf numFmtId="164" fontId="10" fillId="0" borderId="3" xfId="0" applyNumberFormat="1" applyFont="1" applyBorder="1" applyAlignment="1">
      <alignment horizontal="center" vertical="center" readingOrder="1"/>
    </xf>
    <xf numFmtId="164" fontId="7" fillId="0" borderId="3" xfId="0" applyNumberFormat="1" applyFont="1" applyBorder="1" applyAlignment="1">
      <alignment horizontal="center" vertical="center" wrapText="1" readingOrder="1"/>
    </xf>
    <xf numFmtId="164" fontId="10" fillId="0" borderId="3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2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color rgb="FFC00000"/>
      </font>
    </dxf>
    <dxf>
      <font>
        <b/>
        <color rgb="FFC00000"/>
      </font>
    </dxf>
    <dxf>
      <font>
        <b/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DEEE-1B9B-4E1B-9EC9-B135730D81F7}">
  <dimension ref="B1:I43"/>
  <sheetViews>
    <sheetView showGridLines="0" topLeftCell="A6" workbookViewId="0">
      <selection activeCell="I10" sqref="I10"/>
    </sheetView>
  </sheetViews>
  <sheetFormatPr defaultRowHeight="15" x14ac:dyDescent="0.25"/>
  <cols>
    <col min="1" max="1" width="4" customWidth="1"/>
    <col min="2" max="2" width="16.42578125" customWidth="1"/>
    <col min="3" max="3" width="13.7109375" customWidth="1"/>
    <col min="4" max="4" width="9.28515625" customWidth="1"/>
    <col min="5" max="5" width="8.28515625" customWidth="1"/>
    <col min="6" max="6" width="10.140625" customWidth="1"/>
    <col min="7" max="8" width="7.42578125" customWidth="1"/>
    <col min="9" max="9" width="7.85546875" hidden="1" customWidth="1"/>
    <col min="10" max="10" width="9" customWidth="1"/>
    <col min="11" max="11" width="12.7109375" customWidth="1"/>
  </cols>
  <sheetData>
    <row r="1" spans="2:5" x14ac:dyDescent="0.25">
      <c r="B1" t="s">
        <v>113</v>
      </c>
    </row>
    <row r="2" spans="2:5" x14ac:dyDescent="0.25">
      <c r="B2" t="s">
        <v>114</v>
      </c>
    </row>
    <row r="4" spans="2:5" ht="18.75" customHeight="1" x14ac:dyDescent="0.3">
      <c r="B4" s="53" t="s">
        <v>115</v>
      </c>
    </row>
    <row r="5" spans="2:5" x14ac:dyDescent="0.25">
      <c r="B5" s="26" t="s">
        <v>116</v>
      </c>
      <c r="C5" s="26" t="s">
        <v>117</v>
      </c>
      <c r="D5" s="26" t="s">
        <v>118</v>
      </c>
    </row>
    <row r="6" spans="2:5" ht="48" customHeight="1" x14ac:dyDescent="0.25">
      <c r="B6" s="54"/>
      <c r="C6" s="55"/>
      <c r="D6" s="56"/>
    </row>
    <row r="7" spans="2:5" x14ac:dyDescent="0.25">
      <c r="C7" s="57"/>
    </row>
    <row r="8" spans="2:5" x14ac:dyDescent="0.25">
      <c r="C8" s="57"/>
    </row>
    <row r="9" spans="2:5" x14ac:dyDescent="0.25">
      <c r="C9" s="57"/>
    </row>
    <row r="10" spans="2:5" x14ac:dyDescent="0.25">
      <c r="C10" s="57"/>
    </row>
    <row r="11" spans="2:5" x14ac:dyDescent="0.25">
      <c r="C11" s="57"/>
    </row>
    <row r="12" spans="2:5" ht="18.75" customHeight="1" x14ac:dyDescent="0.3">
      <c r="B12" s="53" t="s">
        <v>119</v>
      </c>
    </row>
    <row r="13" spans="2:5" ht="18.75" customHeight="1" x14ac:dyDescent="0.3">
      <c r="B13" s="53"/>
      <c r="E13" s="26" t="s">
        <v>120</v>
      </c>
    </row>
    <row r="14" spans="2:5" x14ac:dyDescent="0.25">
      <c r="D14" s="10"/>
    </row>
    <row r="18" spans="2:7" ht="18.75" customHeight="1" x14ac:dyDescent="0.3">
      <c r="B18" s="53" t="s">
        <v>121</v>
      </c>
    </row>
    <row r="20" spans="2:7" ht="15.75" thickBot="1" x14ac:dyDescent="0.3">
      <c r="B20" s="26"/>
      <c r="C20" s="26"/>
      <c r="D20" s="26"/>
    </row>
    <row r="21" spans="2:7" ht="18.75" x14ac:dyDescent="0.3">
      <c r="B21" s="58" t="s">
        <v>122</v>
      </c>
      <c r="C21" s="59"/>
      <c r="D21" s="59"/>
      <c r="E21" s="59"/>
      <c r="F21" s="59"/>
      <c r="G21" s="60"/>
    </row>
    <row r="22" spans="2:7" x14ac:dyDescent="0.25">
      <c r="B22" s="61"/>
      <c r="D22" s="62" t="s">
        <v>123</v>
      </c>
      <c r="E22" s="62" t="s">
        <v>124</v>
      </c>
      <c r="F22" s="63" t="s">
        <v>125</v>
      </c>
      <c r="G22" s="64"/>
    </row>
    <row r="23" spans="2:7" x14ac:dyDescent="0.25">
      <c r="B23" s="65" t="s">
        <v>126</v>
      </c>
      <c r="C23" s="66"/>
      <c r="D23" s="67"/>
      <c r="E23" s="67" t="s">
        <v>127</v>
      </c>
      <c r="F23" s="68" t="s">
        <v>127</v>
      </c>
      <c r="G23" s="69" t="s">
        <v>128</v>
      </c>
    </row>
    <row r="24" spans="2:7" x14ac:dyDescent="0.25">
      <c r="B24" s="61" t="s">
        <v>129</v>
      </c>
      <c r="D24" s="70" t="s">
        <v>130</v>
      </c>
      <c r="E24" s="70">
        <v>159.4</v>
      </c>
      <c r="F24" s="71">
        <f>E24/2</f>
        <v>79.7</v>
      </c>
      <c r="G24" s="72">
        <f>F24*9.806</f>
        <v>781.53819999999996</v>
      </c>
    </row>
    <row r="25" spans="2:7" ht="15.75" thickBot="1" x14ac:dyDescent="0.3">
      <c r="B25" s="73" t="s">
        <v>131</v>
      </c>
      <c r="C25" s="74"/>
      <c r="D25" s="75" t="s">
        <v>130</v>
      </c>
      <c r="E25" s="75">
        <v>132.80000000000001</v>
      </c>
      <c r="F25" s="76">
        <f>E25/2</f>
        <v>66.400000000000006</v>
      </c>
      <c r="G25" s="77">
        <f>F25*9.806</f>
        <v>651.11839999999995</v>
      </c>
    </row>
    <row r="26" spans="2:7" x14ac:dyDescent="0.25">
      <c r="B26" s="78"/>
      <c r="D26" s="10"/>
    </row>
    <row r="27" spans="2:7" ht="18.75" x14ac:dyDescent="0.3">
      <c r="B27" s="53"/>
    </row>
    <row r="28" spans="2:7" ht="18.75" x14ac:dyDescent="0.3">
      <c r="B28" s="53" t="s">
        <v>132</v>
      </c>
    </row>
    <row r="29" spans="2:7" ht="15.75" x14ac:dyDescent="0.25">
      <c r="B29" s="79" t="s">
        <v>133</v>
      </c>
      <c r="F29" s="9">
        <v>6052</v>
      </c>
      <c r="G29" t="s">
        <v>128</v>
      </c>
    </row>
    <row r="31" spans="2:7" x14ac:dyDescent="0.25">
      <c r="B31" s="80"/>
    </row>
    <row r="32" spans="2:7" ht="18.75" customHeight="1" x14ac:dyDescent="0.3">
      <c r="B32" s="53" t="s">
        <v>134</v>
      </c>
    </row>
    <row r="34" spans="2:7" ht="18.75" customHeight="1" x14ac:dyDescent="0.25">
      <c r="B34" s="81" t="s">
        <v>122</v>
      </c>
      <c r="C34" s="25"/>
      <c r="D34" s="25"/>
      <c r="E34" s="25"/>
      <c r="F34" s="25"/>
      <c r="G34" s="25"/>
    </row>
    <row r="35" spans="2:7" x14ac:dyDescent="0.25">
      <c r="B35" s="81" t="s">
        <v>126</v>
      </c>
      <c r="C35" s="81" t="s">
        <v>135</v>
      </c>
      <c r="D35" s="82" t="s">
        <v>123</v>
      </c>
      <c r="E35" s="82" t="s">
        <v>124</v>
      </c>
      <c r="F35" s="83" t="s">
        <v>136</v>
      </c>
      <c r="G35" s="83"/>
    </row>
    <row r="36" spans="2:7" x14ac:dyDescent="0.25">
      <c r="B36" s="24" t="s">
        <v>99</v>
      </c>
      <c r="C36" s="24" t="s">
        <v>99</v>
      </c>
      <c r="D36" s="24" t="s">
        <v>99</v>
      </c>
      <c r="E36" s="24" t="s">
        <v>127</v>
      </c>
      <c r="F36" s="24" t="s">
        <v>127</v>
      </c>
      <c r="G36" s="24" t="s">
        <v>128</v>
      </c>
    </row>
    <row r="37" spans="2:7" x14ac:dyDescent="0.25">
      <c r="B37" s="84" t="s">
        <v>129</v>
      </c>
      <c r="C37" s="24"/>
      <c r="D37" s="24"/>
      <c r="E37" s="85">
        <v>159.4</v>
      </c>
      <c r="F37" s="24">
        <f>E37/2</f>
        <v>79.7</v>
      </c>
      <c r="G37" s="86">
        <f>F37*9.806</f>
        <v>781.53819999999996</v>
      </c>
    </row>
    <row r="38" spans="2:7" x14ac:dyDescent="0.25">
      <c r="B38" s="84"/>
      <c r="C38" s="24"/>
      <c r="D38" s="24"/>
      <c r="E38" s="24">
        <v>193</v>
      </c>
      <c r="F38" s="24">
        <f>E38/2</f>
        <v>96.5</v>
      </c>
      <c r="G38" s="86">
        <f>F38*9.806</f>
        <v>946.27899999999988</v>
      </c>
    </row>
    <row r="39" spans="2:7" x14ac:dyDescent="0.25">
      <c r="B39" s="84" t="s">
        <v>131</v>
      </c>
      <c r="C39" s="24"/>
      <c r="D39" s="24"/>
      <c r="E39" s="85">
        <v>132.80000000000001</v>
      </c>
      <c r="F39" s="24">
        <f>E39/2</f>
        <v>66.400000000000006</v>
      </c>
      <c r="G39" s="86">
        <f>F39*9.806</f>
        <v>651.11839999999995</v>
      </c>
    </row>
    <row r="40" spans="2:7" x14ac:dyDescent="0.25">
      <c r="B40" s="84"/>
      <c r="C40" s="24"/>
      <c r="D40" s="24"/>
      <c r="E40" s="24">
        <v>175</v>
      </c>
      <c r="F40" s="24">
        <f>E40/2</f>
        <v>87.5</v>
      </c>
      <c r="G40" s="86">
        <f>F40*9.806</f>
        <v>858.02499999999998</v>
      </c>
    </row>
    <row r="41" spans="2:7" x14ac:dyDescent="0.25">
      <c r="D41" s="9"/>
      <c r="E41" s="9"/>
      <c r="F41" s="9"/>
      <c r="G41" s="3"/>
    </row>
    <row r="42" spans="2:7" ht="18.75" customHeight="1" x14ac:dyDescent="0.3">
      <c r="B42" s="53" t="s">
        <v>132</v>
      </c>
    </row>
    <row r="43" spans="2:7" ht="15.75" customHeight="1" x14ac:dyDescent="0.25">
      <c r="B43" s="79" t="s">
        <v>133</v>
      </c>
      <c r="F43" s="9">
        <v>6052</v>
      </c>
      <c r="G43" t="s">
        <v>128</v>
      </c>
    </row>
  </sheetData>
  <mergeCells count="3">
    <mergeCell ref="F35:G35"/>
    <mergeCell ref="B37:B38"/>
    <mergeCell ref="B39:B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5"/>
  <sheetViews>
    <sheetView showGridLines="0" topLeftCell="A7" workbookViewId="0">
      <selection activeCell="I10" sqref="I10"/>
    </sheetView>
  </sheetViews>
  <sheetFormatPr defaultRowHeight="15" x14ac:dyDescent="0.25"/>
  <cols>
    <col min="1" max="1" width="34.42578125" customWidth="1"/>
    <col min="8" max="8" width="3.28515625" style="8" customWidth="1"/>
    <col min="9" max="11" width="13" hidden="1" customWidth="1"/>
    <col min="12" max="12" width="3.28515625" style="8" hidden="1" customWidth="1"/>
    <col min="13" max="13" width="9.28515625" bestFit="1" customWidth="1"/>
    <col min="14" max="15" width="9.5703125" bestFit="1" customWidth="1"/>
    <col min="16" max="16" width="9.28515625" bestFit="1" customWidth="1"/>
    <col min="17" max="17" width="9.28515625" customWidth="1"/>
    <col min="18" max="20" width="9.28515625" bestFit="1" customWidth="1"/>
    <col min="21" max="21" width="3.28515625" style="8" customWidth="1"/>
  </cols>
  <sheetData>
    <row r="1" spans="1:21" ht="60" customHeight="1" x14ac:dyDescent="0.25">
      <c r="B1" s="4" t="s">
        <v>91</v>
      </c>
      <c r="C1" s="4" t="s">
        <v>92</v>
      </c>
      <c r="D1" s="4" t="s">
        <v>93</v>
      </c>
      <c r="E1" s="23" t="s">
        <v>112</v>
      </c>
      <c r="F1" s="4" t="s">
        <v>94</v>
      </c>
      <c r="G1" s="4" t="s">
        <v>95</v>
      </c>
      <c r="H1" s="14"/>
      <c r="I1" t="s">
        <v>100</v>
      </c>
      <c r="J1" t="s">
        <v>96</v>
      </c>
      <c r="K1" t="s">
        <v>97</v>
      </c>
      <c r="L1" s="6"/>
      <c r="M1" s="19" t="str">
        <f>fender!H1</f>
        <v>fenderFST2L1_contact_force_max</v>
      </c>
      <c r="N1" s="19" t="str">
        <f>fender!I1</f>
        <v>fenderFST2L2_contact_force_max</v>
      </c>
      <c r="O1" s="19" t="str">
        <f>fender!J1</f>
        <v>fenderFST2L3_contact_force_max</v>
      </c>
      <c r="P1" s="19" t="str">
        <f>fender!K1</f>
        <v>fenderFST2L4_contact_force_max</v>
      </c>
      <c r="Q1" s="19" t="str">
        <f>fender!L1</f>
        <v>fenderFST2L5_contact_force_max</v>
      </c>
      <c r="R1" s="19" t="str">
        <f>fender!M1</f>
        <v>fenderFST1L1_contact_force_max</v>
      </c>
      <c r="S1" s="19" t="str">
        <f>fender!N1</f>
        <v>fenderFST1L2_contact_force_max</v>
      </c>
      <c r="T1" s="19" t="str">
        <f>fender!O1</f>
        <v>fenderFST1L3_contact_force_max</v>
      </c>
      <c r="U1" s="6"/>
    </row>
    <row r="2" spans="1:21" x14ac:dyDescent="0.25">
      <c r="A2" t="str">
        <f>fender!B2</f>
        <v>fsts_l015_hwl_125km3_l100_pb_vessel_statics_6dof</v>
      </c>
      <c r="B2" s="20">
        <f t="shared" ref="B2:B25" si="0">IF(ISNUMBER(SEARCH("l015", A2)), 0.15, 0.95)</f>
        <v>0.15</v>
      </c>
      <c r="C2" s="20">
        <f t="shared" ref="C2:C25" si="1">B2</f>
        <v>0.15</v>
      </c>
      <c r="D2" s="5" t="str">
        <f>IF(ISNUMBER(SEARCH("125", A2)), "125", IF(ISNUMBER(SEARCH("180", A2)),"180","-"))</f>
        <v>125</v>
      </c>
      <c r="E2" s="51">
        <f>IF(ISNUMBER(SEARCH("l015", A2)), 1, 0)*100</f>
        <v>100</v>
      </c>
      <c r="F2" s="5" t="str">
        <f t="shared" ref="F2" si="2">IF(ISNUMBER(SEARCH("_pb", A2)), "Port", "SB")</f>
        <v>Port</v>
      </c>
      <c r="G2" s="5" t="str">
        <f>IF(ISNUMBER(SEARCH("HWL",A2)),"HHWL",IF(ISNUMBER(SEARCH("LWL",A2)),"LLWL","MSL"))</f>
        <v>HHWL</v>
      </c>
      <c r="H2" s="7"/>
      <c r="I2" s="3">
        <f t="shared" ref="I2:I25" si="3">SUM(N2:S2)</f>
        <v>594.45072400000004</v>
      </c>
      <c r="J2" s="9" t="s">
        <v>98</v>
      </c>
      <c r="K2" s="9" t="s">
        <v>98</v>
      </c>
      <c r="L2" s="7"/>
      <c r="M2" s="21">
        <f>fender!H2</f>
        <v>0</v>
      </c>
      <c r="N2" s="21">
        <f>fender!I2</f>
        <v>146.43776099999999</v>
      </c>
      <c r="O2" s="21">
        <f>fender!J2</f>
        <v>146.60888299999999</v>
      </c>
      <c r="P2" s="21">
        <f>fender!K2</f>
        <v>125.355755</v>
      </c>
      <c r="Q2" s="21">
        <f>fender!L2</f>
        <v>119.40519</v>
      </c>
      <c r="R2" s="21">
        <f>fender!M2</f>
        <v>56.643135000000001</v>
      </c>
      <c r="S2" s="21">
        <f>fender!N2</f>
        <v>0</v>
      </c>
      <c r="T2" s="21">
        <f>fender!O2</f>
        <v>0</v>
      </c>
      <c r="U2" s="7"/>
    </row>
    <row r="3" spans="1:21" x14ac:dyDescent="0.25">
      <c r="A3" t="str">
        <f>fender!B3</f>
        <v>fsts_l015_hwl_125km3_l100_sb_vessel_statics_6dof</v>
      </c>
      <c r="B3" s="20">
        <f t="shared" si="0"/>
        <v>0.15</v>
      </c>
      <c r="C3" s="20">
        <f t="shared" si="1"/>
        <v>0.15</v>
      </c>
      <c r="D3" s="5" t="str">
        <f t="shared" ref="D3:D25" si="4">IF(ISNUMBER(SEARCH("125", A3)), "125", IF(ISNUMBER(SEARCH("180", A3)),"180","-"))</f>
        <v>125</v>
      </c>
      <c r="E3" s="51">
        <f t="shared" ref="E3:E25" si="5">IF(ISNUMBER(SEARCH("l015", A3)), 1, 0)*100</f>
        <v>100</v>
      </c>
      <c r="F3" s="5" t="str">
        <f t="shared" ref="F3:F25" si="6">IF(ISNUMBER(SEARCH("_pb", A3)), "Port", "SB")</f>
        <v>SB</v>
      </c>
      <c r="G3" s="5" t="str">
        <f t="shared" ref="G3:G25" si="7">IF(ISNUMBER(SEARCH("HWL",A3)),"HHWL",IF(ISNUMBER(SEARCH("LWL",A3)),"LLWL","MSL"))</f>
        <v>HHWL</v>
      </c>
      <c r="I3" s="3">
        <f t="shared" si="3"/>
        <v>755.08648099999994</v>
      </c>
      <c r="J3" s="9" t="s">
        <v>98</v>
      </c>
      <c r="K3" s="9" t="s">
        <v>98</v>
      </c>
      <c r="M3" s="21">
        <f>fender!H3</f>
        <v>0</v>
      </c>
      <c r="N3" s="21">
        <f>fender!I3</f>
        <v>250.496646</v>
      </c>
      <c r="O3" s="21">
        <f>fender!J3</f>
        <v>229.210869</v>
      </c>
      <c r="P3" s="21">
        <f>fender!K3</f>
        <v>140.544487</v>
      </c>
      <c r="Q3" s="21">
        <f>fender!L3</f>
        <v>115.719199</v>
      </c>
      <c r="R3" s="21">
        <f>fender!M3</f>
        <v>19.115279999999998</v>
      </c>
      <c r="S3" s="21">
        <f>fender!N3</f>
        <v>0</v>
      </c>
      <c r="T3" s="21">
        <f>fender!O3</f>
        <v>0</v>
      </c>
    </row>
    <row r="4" spans="1:21" x14ac:dyDescent="0.25">
      <c r="A4" t="str">
        <f>fender!B4</f>
        <v>fsts_l015_hwl_180km3_l100_pb_vessel_statics_6dof</v>
      </c>
      <c r="B4" s="20">
        <f t="shared" si="0"/>
        <v>0.15</v>
      </c>
      <c r="C4" s="20">
        <f t="shared" si="1"/>
        <v>0.15</v>
      </c>
      <c r="D4" s="5" t="str">
        <f t="shared" si="4"/>
        <v>180</v>
      </c>
      <c r="E4" s="51">
        <f t="shared" si="5"/>
        <v>100</v>
      </c>
      <c r="F4" s="5" t="str">
        <f t="shared" si="6"/>
        <v>Port</v>
      </c>
      <c r="G4" s="5" t="str">
        <f t="shared" si="7"/>
        <v>HHWL</v>
      </c>
      <c r="H4" s="17"/>
      <c r="I4" s="3">
        <f t="shared" si="3"/>
        <v>874.89035299999989</v>
      </c>
      <c r="J4" s="9" t="s">
        <v>98</v>
      </c>
      <c r="M4" s="21">
        <f>fender!H4</f>
        <v>0</v>
      </c>
      <c r="N4" s="21">
        <f>fender!I4</f>
        <v>407.36160799999999</v>
      </c>
      <c r="O4" s="21">
        <f>fender!J4</f>
        <v>341.70721800000001</v>
      </c>
      <c r="P4" s="21">
        <f>fender!K4</f>
        <v>95.564577999999997</v>
      </c>
      <c r="Q4" s="21">
        <f>fender!L4</f>
        <v>30.256948999999999</v>
      </c>
      <c r="R4" s="21">
        <f>fender!M4</f>
        <v>0</v>
      </c>
      <c r="S4" s="21">
        <f>fender!N4</f>
        <v>0</v>
      </c>
      <c r="T4" s="21">
        <f>fender!O4</f>
        <v>0</v>
      </c>
    </row>
    <row r="5" spans="1:21" x14ac:dyDescent="0.25">
      <c r="A5" t="str">
        <f>fender!B5</f>
        <v>fsts_l015_hwl_180km3_l100_sb_vessel_statics_6dof</v>
      </c>
      <c r="B5" s="20">
        <f t="shared" si="0"/>
        <v>0.15</v>
      </c>
      <c r="C5" s="20">
        <f t="shared" si="1"/>
        <v>0.15</v>
      </c>
      <c r="D5" s="5" t="str">
        <f t="shared" si="4"/>
        <v>180</v>
      </c>
      <c r="E5" s="51">
        <f t="shared" si="5"/>
        <v>100</v>
      </c>
      <c r="F5" s="5" t="str">
        <f t="shared" si="6"/>
        <v>SB</v>
      </c>
      <c r="G5" s="5" t="str">
        <f t="shared" si="7"/>
        <v>HHWL</v>
      </c>
      <c r="H5" s="17"/>
      <c r="I5" s="3">
        <f t="shared" si="3"/>
        <v>1216.6354600000002</v>
      </c>
      <c r="J5" s="9" t="s">
        <v>98</v>
      </c>
      <c r="K5" s="9" t="s">
        <v>98</v>
      </c>
      <c r="M5" s="21">
        <f>fender!H5</f>
        <v>0</v>
      </c>
      <c r="N5" s="21">
        <f>fender!I5</f>
        <v>356.02780799999999</v>
      </c>
      <c r="O5" s="21">
        <f>fender!J5</f>
        <v>347.56265400000001</v>
      </c>
      <c r="P5" s="21">
        <f>fender!K5</f>
        <v>217.39362600000001</v>
      </c>
      <c r="Q5" s="21">
        <f>fender!L5</f>
        <v>184.798022</v>
      </c>
      <c r="R5" s="21">
        <f>fender!M5</f>
        <v>110.85335000000001</v>
      </c>
      <c r="S5" s="21">
        <f>fender!N5</f>
        <v>0</v>
      </c>
      <c r="T5" s="21">
        <f>fender!O5</f>
        <v>0</v>
      </c>
    </row>
    <row r="6" spans="1:21" x14ac:dyDescent="0.25">
      <c r="A6" t="str">
        <f>fender!B6</f>
        <v>fsts_l015_lwl_125km3_l100_pb_vessel_statics_6dof</v>
      </c>
      <c r="B6" s="20">
        <f t="shared" si="0"/>
        <v>0.15</v>
      </c>
      <c r="C6" s="20">
        <f t="shared" si="1"/>
        <v>0.15</v>
      </c>
      <c r="D6" s="5" t="str">
        <f t="shared" si="4"/>
        <v>125</v>
      </c>
      <c r="E6" s="51">
        <f t="shared" si="5"/>
        <v>100</v>
      </c>
      <c r="F6" s="5" t="str">
        <f t="shared" si="6"/>
        <v>Port</v>
      </c>
      <c r="G6" s="5" t="str">
        <f t="shared" si="7"/>
        <v>LLWL</v>
      </c>
      <c r="I6" s="3">
        <f t="shared" si="3"/>
        <v>585.69389100000012</v>
      </c>
      <c r="J6" s="9" t="s">
        <v>98</v>
      </c>
      <c r="K6" s="9" t="s">
        <v>98</v>
      </c>
      <c r="M6" s="21">
        <f>fender!H6</f>
        <v>0</v>
      </c>
      <c r="N6" s="21">
        <f>fender!I6</f>
        <v>186.61578800000001</v>
      </c>
      <c r="O6" s="21">
        <f>fender!J6</f>
        <v>182.347139</v>
      </c>
      <c r="P6" s="21">
        <f>fender!K6</f>
        <v>37.557740000000003</v>
      </c>
      <c r="Q6" s="21">
        <f>fender!L6</f>
        <v>0</v>
      </c>
      <c r="R6" s="21">
        <f>fender!M6</f>
        <v>179.173224</v>
      </c>
      <c r="S6" s="21">
        <f>fender!N6</f>
        <v>0</v>
      </c>
      <c r="T6" s="21">
        <f>fender!O6</f>
        <v>0</v>
      </c>
    </row>
    <row r="7" spans="1:21" x14ac:dyDescent="0.25">
      <c r="A7" t="str">
        <f>fender!B7</f>
        <v>fsts_l015_lwl_125km3_l100_sb_vessel_statics_6dof</v>
      </c>
      <c r="B7" s="20">
        <f t="shared" si="0"/>
        <v>0.15</v>
      </c>
      <c r="C7" s="20">
        <f t="shared" si="1"/>
        <v>0.15</v>
      </c>
      <c r="D7" s="5" t="str">
        <f t="shared" si="4"/>
        <v>125</v>
      </c>
      <c r="E7" s="51">
        <f t="shared" si="5"/>
        <v>100</v>
      </c>
      <c r="F7" s="5" t="str">
        <f t="shared" si="6"/>
        <v>SB</v>
      </c>
      <c r="G7" s="5" t="str">
        <f t="shared" si="7"/>
        <v>LLWL</v>
      </c>
      <c r="I7" s="3">
        <f t="shared" si="3"/>
        <v>756.56836299999998</v>
      </c>
      <c r="J7" s="9" t="s">
        <v>98</v>
      </c>
      <c r="K7" s="9" t="s">
        <v>98</v>
      </c>
      <c r="M7" s="21">
        <f>fender!H7</f>
        <v>0</v>
      </c>
      <c r="N7" s="21">
        <f>fender!I7</f>
        <v>305.50253800000002</v>
      </c>
      <c r="O7" s="21">
        <f>fender!J7</f>
        <v>249.95678799999999</v>
      </c>
      <c r="P7" s="21">
        <f>fender!K7</f>
        <v>50.076791</v>
      </c>
      <c r="Q7" s="21">
        <f>fender!L7</f>
        <v>0</v>
      </c>
      <c r="R7" s="21">
        <f>fender!M7</f>
        <v>151.03224599999999</v>
      </c>
      <c r="S7" s="21">
        <f>fender!N7</f>
        <v>0</v>
      </c>
      <c r="T7" s="21">
        <f>fender!O7</f>
        <v>0</v>
      </c>
    </row>
    <row r="8" spans="1:21" x14ac:dyDescent="0.25">
      <c r="A8" t="str">
        <f>fender!B8</f>
        <v>fsts_l015_lwl_135_180km3_l100_pb_vessel_statics_6dof</v>
      </c>
      <c r="B8" s="20">
        <f t="shared" si="0"/>
        <v>0.15</v>
      </c>
      <c r="C8" s="20">
        <f t="shared" si="1"/>
        <v>0.15</v>
      </c>
      <c r="D8" s="5" t="str">
        <f t="shared" si="4"/>
        <v>180</v>
      </c>
      <c r="E8" s="51">
        <f t="shared" si="5"/>
        <v>100</v>
      </c>
      <c r="F8" s="5" t="str">
        <f t="shared" si="6"/>
        <v>Port</v>
      </c>
      <c r="G8" s="5" t="str">
        <f t="shared" si="7"/>
        <v>LLWL</v>
      </c>
      <c r="H8" s="17"/>
      <c r="I8" s="3">
        <f t="shared" si="3"/>
        <v>1016.462762</v>
      </c>
      <c r="J8" s="9" t="s">
        <v>98</v>
      </c>
      <c r="M8" s="21">
        <f>fender!H8</f>
        <v>0</v>
      </c>
      <c r="N8" s="21">
        <f>fender!I8</f>
        <v>485.37415199999998</v>
      </c>
      <c r="O8" s="21">
        <f>fender!J8</f>
        <v>396.71111999999999</v>
      </c>
      <c r="P8" s="21">
        <f>fender!K8</f>
        <v>60.735681</v>
      </c>
      <c r="Q8" s="21">
        <f>fender!L8</f>
        <v>0</v>
      </c>
      <c r="R8" s="21">
        <f>fender!M8</f>
        <v>73.641808999999995</v>
      </c>
      <c r="S8" s="21">
        <f>fender!N8</f>
        <v>0</v>
      </c>
      <c r="T8" s="21">
        <f>fender!O8</f>
        <v>0</v>
      </c>
    </row>
    <row r="9" spans="1:21" x14ac:dyDescent="0.25">
      <c r="A9" t="str">
        <f>fender!B9</f>
        <v>fsts_l015_lwl_180km3_l100_pb_vessel_statics_6dof</v>
      </c>
      <c r="B9" s="20">
        <f t="shared" si="0"/>
        <v>0.15</v>
      </c>
      <c r="C9" s="20">
        <f t="shared" si="1"/>
        <v>0.15</v>
      </c>
      <c r="D9" s="5" t="str">
        <f t="shared" si="4"/>
        <v>180</v>
      </c>
      <c r="E9" s="51">
        <f t="shared" si="5"/>
        <v>100</v>
      </c>
      <c r="F9" s="5" t="str">
        <f t="shared" si="6"/>
        <v>Port</v>
      </c>
      <c r="G9" s="5" t="str">
        <f t="shared" si="7"/>
        <v>LLWL</v>
      </c>
      <c r="H9" s="17"/>
      <c r="I9" s="3">
        <f t="shared" si="3"/>
        <v>869.898188</v>
      </c>
      <c r="J9" s="9" t="s">
        <v>98</v>
      </c>
      <c r="K9" s="9" t="s">
        <v>98</v>
      </c>
      <c r="M9" s="21">
        <f>fender!H9</f>
        <v>0</v>
      </c>
      <c r="N9" s="21">
        <f>fender!I9</f>
        <v>428.81204300000002</v>
      </c>
      <c r="O9" s="21">
        <f>fender!J9</f>
        <v>345.83581800000002</v>
      </c>
      <c r="P9" s="21">
        <f>fender!K9</f>
        <v>37.54739</v>
      </c>
      <c r="Q9" s="21">
        <f>fender!L9</f>
        <v>0</v>
      </c>
      <c r="R9" s="21">
        <f>fender!M9</f>
        <v>57.702936999999999</v>
      </c>
      <c r="S9" s="21">
        <f>fender!N9</f>
        <v>0</v>
      </c>
      <c r="T9" s="21">
        <f>fender!O9</f>
        <v>0</v>
      </c>
    </row>
    <row r="10" spans="1:21" x14ac:dyDescent="0.25">
      <c r="A10" t="str">
        <f>fender!B10</f>
        <v>fsts_l015_lwl_180km3_l100_sb_vessel_statics_6dof</v>
      </c>
      <c r="B10" s="20">
        <f t="shared" si="0"/>
        <v>0.15</v>
      </c>
      <c r="C10" s="20">
        <f t="shared" si="1"/>
        <v>0.15</v>
      </c>
      <c r="D10" s="5" t="str">
        <f t="shared" si="4"/>
        <v>180</v>
      </c>
      <c r="E10" s="51">
        <f t="shared" si="5"/>
        <v>100</v>
      </c>
      <c r="F10" s="5" t="str">
        <f t="shared" si="6"/>
        <v>SB</v>
      </c>
      <c r="G10" s="5" t="str">
        <f t="shared" si="7"/>
        <v>LLWL</v>
      </c>
      <c r="I10" s="3">
        <f t="shared" si="3"/>
        <v>1200.047233</v>
      </c>
      <c r="J10" s="9" t="s">
        <v>98</v>
      </c>
      <c r="K10" s="9" t="s">
        <v>98</v>
      </c>
      <c r="M10" s="21">
        <f>fender!H10</f>
        <v>0</v>
      </c>
      <c r="N10" s="21">
        <f>fender!I10</f>
        <v>384.753941</v>
      </c>
      <c r="O10" s="21">
        <f>fender!J10</f>
        <v>370.13476300000002</v>
      </c>
      <c r="P10" s="21">
        <f>fender!K10</f>
        <v>128.43771899999999</v>
      </c>
      <c r="Q10" s="21">
        <f>fender!L10</f>
        <v>65.544942000000006</v>
      </c>
      <c r="R10" s="21">
        <f>fender!M10</f>
        <v>251.17586800000001</v>
      </c>
      <c r="S10" s="21">
        <f>fender!N10</f>
        <v>0</v>
      </c>
      <c r="T10" s="21">
        <f>fender!O10</f>
        <v>0</v>
      </c>
    </row>
    <row r="11" spans="1:21" x14ac:dyDescent="0.25">
      <c r="A11" t="str">
        <f>fender!B11</f>
        <v>fsts_l015_mwl_125km3_l100_pb_vessel_statics_6dof</v>
      </c>
      <c r="B11" s="20">
        <f t="shared" si="0"/>
        <v>0.15</v>
      </c>
      <c r="C11" s="20">
        <f t="shared" si="1"/>
        <v>0.15</v>
      </c>
      <c r="D11" s="5" t="str">
        <f t="shared" si="4"/>
        <v>125</v>
      </c>
      <c r="E11" s="51">
        <f t="shared" si="5"/>
        <v>100</v>
      </c>
      <c r="F11" s="5" t="str">
        <f t="shared" si="6"/>
        <v>Port</v>
      </c>
      <c r="G11" s="5" t="str">
        <f t="shared" si="7"/>
        <v>MSL</v>
      </c>
      <c r="I11" s="3">
        <f t="shared" si="3"/>
        <v>586.80439100000001</v>
      </c>
      <c r="J11" s="9" t="s">
        <v>98</v>
      </c>
      <c r="K11" s="9" t="s">
        <v>98</v>
      </c>
      <c r="M11" s="21">
        <f>fender!H11</f>
        <v>0</v>
      </c>
      <c r="N11" s="21">
        <f>fender!I11</f>
        <v>161.818806</v>
      </c>
      <c r="O11" s="21">
        <f>fender!J11</f>
        <v>159.62878000000001</v>
      </c>
      <c r="P11" s="21">
        <f>fender!K11</f>
        <v>85.344747999999996</v>
      </c>
      <c r="Q11" s="21">
        <f>fender!L11</f>
        <v>64.546307999999996</v>
      </c>
      <c r="R11" s="21">
        <f>fender!M11</f>
        <v>115.465749</v>
      </c>
      <c r="S11" s="21">
        <f>fender!N11</f>
        <v>0</v>
      </c>
      <c r="T11" s="21">
        <f>fender!O11</f>
        <v>0</v>
      </c>
    </row>
    <row r="12" spans="1:21" x14ac:dyDescent="0.25">
      <c r="A12" t="str">
        <f>fender!B12</f>
        <v>fsts_l015_mwl_125km3_l100_sb_vessel_statics_6dof</v>
      </c>
      <c r="B12" s="20">
        <f t="shared" si="0"/>
        <v>0.15</v>
      </c>
      <c r="C12" s="20">
        <f t="shared" si="1"/>
        <v>0.15</v>
      </c>
      <c r="D12" s="5" t="str">
        <f t="shared" si="4"/>
        <v>125</v>
      </c>
      <c r="E12" s="51">
        <f t="shared" si="5"/>
        <v>100</v>
      </c>
      <c r="F12" s="5" t="str">
        <f t="shared" si="6"/>
        <v>SB</v>
      </c>
      <c r="G12" s="5" t="str">
        <f t="shared" si="7"/>
        <v>MSL</v>
      </c>
      <c r="H12" s="17"/>
      <c r="I12" s="3">
        <f t="shared" si="3"/>
        <v>756.37432699999999</v>
      </c>
      <c r="J12" s="9" t="s">
        <v>98</v>
      </c>
      <c r="M12" s="21">
        <f>fender!H12</f>
        <v>0</v>
      </c>
      <c r="N12" s="21">
        <f>fender!I12</f>
        <v>275.13990000000001</v>
      </c>
      <c r="O12" s="21">
        <f>fender!J12</f>
        <v>238.74424500000001</v>
      </c>
      <c r="P12" s="21">
        <f>fender!K12</f>
        <v>100.035625</v>
      </c>
      <c r="Q12" s="21">
        <f>fender!L12</f>
        <v>61.199243000000003</v>
      </c>
      <c r="R12" s="21">
        <f>fender!M12</f>
        <v>81.255313999999998</v>
      </c>
      <c r="S12" s="21">
        <f>fender!N12</f>
        <v>0</v>
      </c>
      <c r="T12" s="21">
        <f>fender!O12</f>
        <v>0</v>
      </c>
    </row>
    <row r="13" spans="1:21" x14ac:dyDescent="0.25">
      <c r="A13" t="str">
        <f>fender!B13</f>
        <v>fsts_l015_mwl_180km3_l100_pb_vessel_statics_6dof</v>
      </c>
      <c r="B13" s="20">
        <f t="shared" si="0"/>
        <v>0.15</v>
      </c>
      <c r="C13" s="20">
        <f t="shared" si="1"/>
        <v>0.15</v>
      </c>
      <c r="D13" s="5" t="str">
        <f t="shared" si="4"/>
        <v>180</v>
      </c>
      <c r="E13" s="51">
        <f t="shared" si="5"/>
        <v>100</v>
      </c>
      <c r="F13" s="5" t="str">
        <f t="shared" si="6"/>
        <v>Port</v>
      </c>
      <c r="G13" s="5" t="str">
        <f t="shared" si="7"/>
        <v>MSL</v>
      </c>
      <c r="H13" s="17"/>
      <c r="I13" s="3">
        <f t="shared" si="3"/>
        <v>872.15664399999991</v>
      </c>
      <c r="J13" s="9" t="s">
        <v>98</v>
      </c>
      <c r="K13" s="9" t="s">
        <v>98</v>
      </c>
      <c r="M13" s="21">
        <f>fender!H13</f>
        <v>0</v>
      </c>
      <c r="N13" s="21">
        <f>fender!I13</f>
        <v>407.00639999999999</v>
      </c>
      <c r="O13" s="21">
        <f>fender!J13</f>
        <v>341.22069199999999</v>
      </c>
      <c r="P13" s="21">
        <f>fender!K13</f>
        <v>94.683907000000005</v>
      </c>
      <c r="Q13" s="21">
        <f>fender!L13</f>
        <v>29.245645</v>
      </c>
      <c r="R13" s="21">
        <f>fender!M13</f>
        <v>0</v>
      </c>
      <c r="S13" s="21">
        <f>fender!N13</f>
        <v>0</v>
      </c>
      <c r="T13" s="21">
        <f>fender!O13</f>
        <v>0</v>
      </c>
    </row>
    <row r="14" spans="1:21" x14ac:dyDescent="0.25">
      <c r="A14" t="str">
        <f>fender!B14</f>
        <v>fsts_l015_mwl_180km3_l100_sb_vessel_statics_6dof</v>
      </c>
      <c r="B14" s="20">
        <f t="shared" si="0"/>
        <v>0.15</v>
      </c>
      <c r="C14" s="20">
        <f t="shared" si="1"/>
        <v>0.15</v>
      </c>
      <c r="D14" s="5" t="str">
        <f t="shared" si="4"/>
        <v>180</v>
      </c>
      <c r="E14" s="51">
        <f t="shared" si="5"/>
        <v>100</v>
      </c>
      <c r="F14" s="5" t="str">
        <f t="shared" si="6"/>
        <v>SB</v>
      </c>
      <c r="G14" s="5" t="str">
        <f t="shared" si="7"/>
        <v>MSL</v>
      </c>
      <c r="I14" s="3">
        <f t="shared" si="3"/>
        <v>1214.3995569999997</v>
      </c>
      <c r="J14" s="9" t="s">
        <v>98</v>
      </c>
      <c r="K14" s="9" t="s">
        <v>98</v>
      </c>
      <c r="M14" s="21">
        <f>fender!H14</f>
        <v>0</v>
      </c>
      <c r="N14" s="21">
        <f>fender!I14</f>
        <v>372.83183700000001</v>
      </c>
      <c r="O14" s="21">
        <f>fender!J14</f>
        <v>361.66334899999998</v>
      </c>
      <c r="P14" s="21">
        <f>fender!K14</f>
        <v>176.71016599999999</v>
      </c>
      <c r="Q14" s="21">
        <f>fender!L14</f>
        <v>129.356222</v>
      </c>
      <c r="R14" s="21">
        <f>fender!M14</f>
        <v>173.83798300000001</v>
      </c>
      <c r="S14" s="21">
        <f>fender!N14</f>
        <v>0</v>
      </c>
      <c r="T14" s="21">
        <f>fender!O14</f>
        <v>0</v>
      </c>
    </row>
    <row r="15" spans="1:21" x14ac:dyDescent="0.25">
      <c r="A15" t="str">
        <f>fender!B15</f>
        <v>fsts_l095_hwl_125km3_l000_pb_vessel_statics_6dof</v>
      </c>
      <c r="B15" s="20">
        <f t="shared" si="0"/>
        <v>0.95</v>
      </c>
      <c r="C15" s="20">
        <f t="shared" si="1"/>
        <v>0.95</v>
      </c>
      <c r="D15" s="5" t="str">
        <f t="shared" si="4"/>
        <v>125</v>
      </c>
      <c r="E15" s="51">
        <f t="shared" si="5"/>
        <v>0</v>
      </c>
      <c r="F15" s="5" t="str">
        <f t="shared" si="6"/>
        <v>Port</v>
      </c>
      <c r="G15" s="5" t="str">
        <f t="shared" si="7"/>
        <v>HHWL</v>
      </c>
      <c r="I15" s="3">
        <f t="shared" si="3"/>
        <v>688.4930589999999</v>
      </c>
      <c r="J15" s="9" t="s">
        <v>98</v>
      </c>
      <c r="K15" s="9" t="s">
        <v>98</v>
      </c>
      <c r="M15" s="21">
        <f>fender!H15</f>
        <v>0</v>
      </c>
      <c r="N15" s="21">
        <f>fender!I15</f>
        <v>231.87375299999999</v>
      </c>
      <c r="O15" s="21">
        <f>fender!J15</f>
        <v>225.88008400000001</v>
      </c>
      <c r="P15" s="21">
        <f>fender!K15</f>
        <v>22.579304</v>
      </c>
      <c r="Q15" s="21">
        <f>fender!L15</f>
        <v>0</v>
      </c>
      <c r="R15" s="21">
        <f>fender!M15</f>
        <v>208.159918</v>
      </c>
      <c r="S15" s="21">
        <f>fender!N15</f>
        <v>0</v>
      </c>
      <c r="T15" s="21">
        <f>fender!O15</f>
        <v>0</v>
      </c>
    </row>
    <row r="16" spans="1:21" x14ac:dyDescent="0.25">
      <c r="A16" t="str">
        <f>fender!B16</f>
        <v>fsts_l095_hwl_125km3_l000_sb_vessel_statics_6dof</v>
      </c>
      <c r="B16" s="20">
        <f t="shared" si="0"/>
        <v>0.95</v>
      </c>
      <c r="C16" s="20">
        <f t="shared" si="1"/>
        <v>0.95</v>
      </c>
      <c r="D16" s="5" t="str">
        <f t="shared" si="4"/>
        <v>125</v>
      </c>
      <c r="E16" s="51">
        <f t="shared" si="5"/>
        <v>0</v>
      </c>
      <c r="F16" s="5" t="str">
        <f t="shared" si="6"/>
        <v>SB</v>
      </c>
      <c r="G16" s="5" t="str">
        <f t="shared" si="7"/>
        <v>HHWL</v>
      </c>
      <c r="H16" s="17"/>
      <c r="I16" s="3">
        <f t="shared" si="3"/>
        <v>721.53463799999986</v>
      </c>
      <c r="J16" s="9" t="s">
        <v>98</v>
      </c>
      <c r="M16" s="21">
        <f>fender!H16</f>
        <v>0</v>
      </c>
      <c r="N16" s="21">
        <f>fender!I16</f>
        <v>312.97767299999998</v>
      </c>
      <c r="O16" s="21">
        <f>fender!J16</f>
        <v>246.33107100000001</v>
      </c>
      <c r="P16" s="21">
        <f>fender!K16</f>
        <v>4.1289350000000002</v>
      </c>
      <c r="Q16" s="21">
        <f>fender!L16</f>
        <v>0</v>
      </c>
      <c r="R16" s="21">
        <f>fender!M16</f>
        <v>158.096959</v>
      </c>
      <c r="S16" s="21">
        <f>fender!N16</f>
        <v>0</v>
      </c>
      <c r="T16" s="21">
        <f>fender!O16</f>
        <v>0</v>
      </c>
    </row>
    <row r="17" spans="1:20" x14ac:dyDescent="0.25">
      <c r="A17" t="str">
        <f>fender!B17</f>
        <v>fsts_l095_hwl_180km3_l000_pb_vessel_statics_6dof</v>
      </c>
      <c r="B17" s="20">
        <f t="shared" si="0"/>
        <v>0.95</v>
      </c>
      <c r="C17" s="20">
        <f t="shared" si="1"/>
        <v>0.95</v>
      </c>
      <c r="D17" s="5" t="str">
        <f t="shared" si="4"/>
        <v>180</v>
      </c>
      <c r="E17" s="51">
        <f t="shared" si="5"/>
        <v>0</v>
      </c>
      <c r="F17" s="5" t="str">
        <f t="shared" si="6"/>
        <v>Port</v>
      </c>
      <c r="G17" s="5" t="str">
        <f t="shared" si="7"/>
        <v>HHWL</v>
      </c>
      <c r="H17" s="17"/>
      <c r="I17" s="3">
        <f t="shared" si="3"/>
        <v>741.04609600000003</v>
      </c>
      <c r="J17" s="9" t="s">
        <v>98</v>
      </c>
      <c r="K17" s="9" t="s">
        <v>98</v>
      </c>
      <c r="M17" s="21">
        <f>fender!H17</f>
        <v>0</v>
      </c>
      <c r="N17" s="21">
        <f>fender!I17</f>
        <v>304.45347700000002</v>
      </c>
      <c r="O17" s="21">
        <f>fender!J17</f>
        <v>243.40426500000001</v>
      </c>
      <c r="P17" s="21">
        <f>fender!K17</f>
        <v>19.306104000000001</v>
      </c>
      <c r="Q17" s="21">
        <f>fender!L17</f>
        <v>0</v>
      </c>
      <c r="R17" s="21">
        <f>fender!M17</f>
        <v>173.88225</v>
      </c>
      <c r="S17" s="21">
        <f>fender!N17</f>
        <v>0</v>
      </c>
      <c r="T17" s="21">
        <f>fender!O17</f>
        <v>0</v>
      </c>
    </row>
    <row r="18" spans="1:20" x14ac:dyDescent="0.25">
      <c r="A18" t="str">
        <f>fender!B18</f>
        <v>fsts_l095_hwl_180km3_l000_sb_vessel_statics_6dof</v>
      </c>
      <c r="B18" s="20">
        <f t="shared" si="0"/>
        <v>0.95</v>
      </c>
      <c r="C18" s="20">
        <f t="shared" si="1"/>
        <v>0.95</v>
      </c>
      <c r="D18" s="5" t="str">
        <f t="shared" si="4"/>
        <v>180</v>
      </c>
      <c r="E18" s="51">
        <f t="shared" si="5"/>
        <v>0</v>
      </c>
      <c r="F18" s="5" t="str">
        <f t="shared" si="6"/>
        <v>SB</v>
      </c>
      <c r="G18" s="5" t="str">
        <f t="shared" si="7"/>
        <v>HHWL</v>
      </c>
      <c r="I18" s="3">
        <f t="shared" si="3"/>
        <v>1155.5802119999998</v>
      </c>
      <c r="J18" s="9" t="s">
        <v>98</v>
      </c>
      <c r="K18" s="9" t="s">
        <v>98</v>
      </c>
      <c r="M18" s="21">
        <f>fender!H18</f>
        <v>0</v>
      </c>
      <c r="N18" s="21">
        <f>fender!I18</f>
        <v>322.579768</v>
      </c>
      <c r="O18" s="21">
        <f>fender!J18</f>
        <v>315.79598099999998</v>
      </c>
      <c r="P18" s="21">
        <f>fender!K18</f>
        <v>110.628756</v>
      </c>
      <c r="Q18" s="21">
        <f>fender!L18</f>
        <v>55.679372000000001</v>
      </c>
      <c r="R18" s="21">
        <f>fender!M18</f>
        <v>350.89633500000002</v>
      </c>
      <c r="S18" s="21">
        <f>fender!N18</f>
        <v>0</v>
      </c>
      <c r="T18" s="21">
        <f>fender!O18</f>
        <v>0</v>
      </c>
    </row>
    <row r="19" spans="1:20" x14ac:dyDescent="0.25">
      <c r="A19" t="str">
        <f>fender!B19</f>
        <v>fsts_l095_lwl_125km3_l000_pb_vessel_statics_6dof</v>
      </c>
      <c r="B19" s="20">
        <f t="shared" si="0"/>
        <v>0.95</v>
      </c>
      <c r="C19" s="20">
        <f t="shared" si="1"/>
        <v>0.95</v>
      </c>
      <c r="D19" s="5" t="str">
        <f t="shared" si="4"/>
        <v>125</v>
      </c>
      <c r="E19" s="51">
        <f t="shared" si="5"/>
        <v>0</v>
      </c>
      <c r="F19" s="5" t="str">
        <f t="shared" si="6"/>
        <v>Port</v>
      </c>
      <c r="G19" s="5" t="str">
        <f t="shared" si="7"/>
        <v>LLWL</v>
      </c>
      <c r="I19" s="3">
        <f t="shared" si="3"/>
        <v>688.65807500000005</v>
      </c>
      <c r="J19" s="9" t="s">
        <v>98</v>
      </c>
      <c r="K19" s="9" t="s">
        <v>98</v>
      </c>
      <c r="M19" s="21">
        <f>fender!H19</f>
        <v>0</v>
      </c>
      <c r="N19" s="21">
        <f>fender!I19</f>
        <v>226.42600899999999</v>
      </c>
      <c r="O19" s="21">
        <f>fender!J19</f>
        <v>215.12496100000001</v>
      </c>
      <c r="P19" s="21">
        <f>fender!K19</f>
        <v>0</v>
      </c>
      <c r="Q19" s="21">
        <f>fender!L19</f>
        <v>0</v>
      </c>
      <c r="R19" s="21">
        <f>fender!M19</f>
        <v>247.10710499999999</v>
      </c>
      <c r="S19" s="21">
        <f>fender!N19</f>
        <v>0</v>
      </c>
      <c r="T19" s="21">
        <f>fender!O19</f>
        <v>0</v>
      </c>
    </row>
    <row r="20" spans="1:20" x14ac:dyDescent="0.25">
      <c r="A20" t="str">
        <f>fender!B20</f>
        <v>fsts_l095_lwl_125km3_l000_sb_vessel_statics_6dof</v>
      </c>
      <c r="B20" s="20">
        <f t="shared" si="0"/>
        <v>0.95</v>
      </c>
      <c r="C20" s="20">
        <f t="shared" si="1"/>
        <v>0.95</v>
      </c>
      <c r="D20" s="5" t="str">
        <f t="shared" si="4"/>
        <v>125</v>
      </c>
      <c r="E20" s="51">
        <f t="shared" si="5"/>
        <v>0</v>
      </c>
      <c r="F20" s="5" t="str">
        <f t="shared" si="6"/>
        <v>SB</v>
      </c>
      <c r="G20" s="5" t="str">
        <f t="shared" si="7"/>
        <v>LLWL</v>
      </c>
      <c r="H20" s="17"/>
      <c r="I20" s="3">
        <f t="shared" si="3"/>
        <v>715.67824199999995</v>
      </c>
      <c r="J20" s="9" t="s">
        <v>98</v>
      </c>
      <c r="M20" s="21">
        <f>fender!H20</f>
        <v>0</v>
      </c>
      <c r="N20" s="21">
        <f>fender!I20</f>
        <v>287.545368</v>
      </c>
      <c r="O20" s="21">
        <f>fender!J20</f>
        <v>191.96710300000001</v>
      </c>
      <c r="P20" s="21">
        <f>fender!K20</f>
        <v>0</v>
      </c>
      <c r="Q20" s="21">
        <f>fender!L20</f>
        <v>0</v>
      </c>
      <c r="R20" s="21">
        <f>fender!M20</f>
        <v>236.16577100000001</v>
      </c>
      <c r="S20" s="21">
        <f>fender!N20</f>
        <v>0</v>
      </c>
      <c r="T20" s="21">
        <f>fender!O20</f>
        <v>0</v>
      </c>
    </row>
    <row r="21" spans="1:20" x14ac:dyDescent="0.25">
      <c r="A21" t="str">
        <f>fender!B21</f>
        <v>fsts_l095_lwl_180km3_l000_pb_vessel_statics_6dof</v>
      </c>
      <c r="B21" s="20">
        <f t="shared" si="0"/>
        <v>0.95</v>
      </c>
      <c r="C21" s="20">
        <f t="shared" si="1"/>
        <v>0.95</v>
      </c>
      <c r="D21" s="5" t="str">
        <f t="shared" si="4"/>
        <v>180</v>
      </c>
      <c r="E21" s="51">
        <f t="shared" si="5"/>
        <v>0</v>
      </c>
      <c r="F21" s="5" t="str">
        <f t="shared" si="6"/>
        <v>Port</v>
      </c>
      <c r="G21" s="5" t="str">
        <f t="shared" si="7"/>
        <v>LLWL</v>
      </c>
      <c r="H21" s="17"/>
      <c r="I21" s="3">
        <f t="shared" si="3"/>
        <v>741.86710100000005</v>
      </c>
      <c r="J21" s="9" t="s">
        <v>98</v>
      </c>
      <c r="K21" s="9" t="s">
        <v>98</v>
      </c>
      <c r="M21" s="21">
        <f>fender!H21</f>
        <v>0</v>
      </c>
      <c r="N21" s="21">
        <f>fender!I21</f>
        <v>302.94166000000001</v>
      </c>
      <c r="O21" s="21">
        <f>fender!J21</f>
        <v>204.25236899999999</v>
      </c>
      <c r="P21" s="21">
        <f>fender!K21</f>
        <v>0</v>
      </c>
      <c r="Q21" s="21">
        <f>fender!L21</f>
        <v>0</v>
      </c>
      <c r="R21" s="21">
        <f>fender!M21</f>
        <v>234.67307199999999</v>
      </c>
      <c r="S21" s="21">
        <f>fender!N21</f>
        <v>0</v>
      </c>
      <c r="T21" s="21">
        <f>fender!O21</f>
        <v>0</v>
      </c>
    </row>
    <row r="22" spans="1:20" x14ac:dyDescent="0.25">
      <c r="A22" t="str">
        <f>fender!B22</f>
        <v>fsts_l095_lwl_180km3_l000_sb_vessel_statics_6dof</v>
      </c>
      <c r="B22" s="20">
        <f t="shared" si="0"/>
        <v>0.95</v>
      </c>
      <c r="C22" s="20">
        <f t="shared" si="1"/>
        <v>0.95</v>
      </c>
      <c r="D22" s="5" t="str">
        <f t="shared" si="4"/>
        <v>180</v>
      </c>
      <c r="E22" s="51">
        <f t="shared" si="5"/>
        <v>0</v>
      </c>
      <c r="F22" s="5" t="str">
        <f t="shared" si="6"/>
        <v>SB</v>
      </c>
      <c r="G22" s="5" t="str">
        <f t="shared" si="7"/>
        <v>LLWL</v>
      </c>
      <c r="I22" s="3">
        <f t="shared" si="3"/>
        <v>1133.153554</v>
      </c>
      <c r="J22" s="9" t="s">
        <v>98</v>
      </c>
      <c r="K22" s="9" t="s">
        <v>98</v>
      </c>
      <c r="M22" s="21">
        <f>fender!H22</f>
        <v>0</v>
      </c>
      <c r="N22" s="21">
        <f>fender!I22</f>
        <v>311.82129300000003</v>
      </c>
      <c r="O22" s="21">
        <f>fender!J22</f>
        <v>301.69454100000002</v>
      </c>
      <c r="P22" s="21">
        <f>fender!K22</f>
        <v>1.9027579999999999</v>
      </c>
      <c r="Q22" s="21">
        <f>fender!L22</f>
        <v>0</v>
      </c>
      <c r="R22" s="21">
        <f>fender!M22</f>
        <v>517.734962</v>
      </c>
      <c r="S22" s="21">
        <f>fender!N22</f>
        <v>0</v>
      </c>
      <c r="T22" s="21">
        <f>fender!O22</f>
        <v>0</v>
      </c>
    </row>
    <row r="23" spans="1:20" x14ac:dyDescent="0.25">
      <c r="A23" t="str">
        <f>fender!B23</f>
        <v>fsts_l095_mwl_125km3_l000_pb_vessel_statics_6dof</v>
      </c>
      <c r="B23" s="20">
        <f t="shared" si="0"/>
        <v>0.95</v>
      </c>
      <c r="C23" s="20">
        <f t="shared" si="1"/>
        <v>0.95</v>
      </c>
      <c r="D23" s="5" t="str">
        <f t="shared" si="4"/>
        <v>125</v>
      </c>
      <c r="E23" s="51">
        <f t="shared" si="5"/>
        <v>0</v>
      </c>
      <c r="F23" s="5" t="str">
        <f t="shared" si="6"/>
        <v>Port</v>
      </c>
      <c r="G23" s="5" t="str">
        <f t="shared" si="7"/>
        <v>MSL</v>
      </c>
      <c r="I23" s="3">
        <f t="shared" si="3"/>
        <v>687.96869700000002</v>
      </c>
      <c r="J23" s="9" t="s">
        <v>98</v>
      </c>
      <c r="K23" s="9" t="s">
        <v>98</v>
      </c>
      <c r="M23" s="21">
        <f>fender!H23</f>
        <v>0</v>
      </c>
      <c r="N23" s="21">
        <f>fender!I23</f>
        <v>229.46178599999999</v>
      </c>
      <c r="O23" s="21">
        <f>fender!J23</f>
        <v>220.52883600000001</v>
      </c>
      <c r="P23" s="21">
        <f>fender!K23</f>
        <v>0</v>
      </c>
      <c r="Q23" s="21">
        <f>fender!L23</f>
        <v>0</v>
      </c>
      <c r="R23" s="21">
        <f>fender!M23</f>
        <v>237.97807499999999</v>
      </c>
      <c r="S23" s="21">
        <f>fender!N23</f>
        <v>0</v>
      </c>
      <c r="T23" s="21">
        <f>fender!O23</f>
        <v>0</v>
      </c>
    </row>
    <row r="24" spans="1:20" x14ac:dyDescent="0.25">
      <c r="A24" t="str">
        <f>fender!B24</f>
        <v>fsts_l095_mwl_125km3_l000_sb_vessel_statics_6dof</v>
      </c>
      <c r="B24" s="20">
        <f t="shared" si="0"/>
        <v>0.95</v>
      </c>
      <c r="C24" s="20">
        <f t="shared" si="1"/>
        <v>0.95</v>
      </c>
      <c r="D24" s="5" t="str">
        <f t="shared" si="4"/>
        <v>125</v>
      </c>
      <c r="E24" s="51">
        <f t="shared" si="5"/>
        <v>0</v>
      </c>
      <c r="F24" s="5" t="str">
        <f t="shared" si="6"/>
        <v>SB</v>
      </c>
      <c r="G24" s="5" t="str">
        <f t="shared" si="7"/>
        <v>MSL</v>
      </c>
      <c r="H24" s="17"/>
      <c r="I24" s="3">
        <f t="shared" si="3"/>
        <v>718.50485600000002</v>
      </c>
      <c r="J24" s="9" t="s">
        <v>98</v>
      </c>
      <c r="M24" s="21">
        <f>fender!H24</f>
        <v>0</v>
      </c>
      <c r="N24" s="21">
        <f>fender!I24</f>
        <v>294.181195</v>
      </c>
      <c r="O24" s="21">
        <f>fender!J24</f>
        <v>212.552189</v>
      </c>
      <c r="P24" s="21">
        <f>fender!K24</f>
        <v>0</v>
      </c>
      <c r="Q24" s="21">
        <f>fender!L24</f>
        <v>0</v>
      </c>
      <c r="R24" s="21">
        <f>fender!M24</f>
        <v>211.77147199999999</v>
      </c>
      <c r="S24" s="21">
        <f>fender!N24</f>
        <v>0</v>
      </c>
      <c r="T24" s="21">
        <f>fender!O24</f>
        <v>0</v>
      </c>
    </row>
    <row r="25" spans="1:20" x14ac:dyDescent="0.25">
      <c r="A25" t="str">
        <f>fender!B25</f>
        <v>fsts_l095_mwl_180km3_l000_pb_vessel_statics_6dof</v>
      </c>
      <c r="B25" s="20">
        <f t="shared" si="0"/>
        <v>0.95</v>
      </c>
      <c r="C25" s="20">
        <f t="shared" si="1"/>
        <v>0.95</v>
      </c>
      <c r="D25" s="5" t="str">
        <f t="shared" si="4"/>
        <v>180</v>
      </c>
      <c r="E25" s="51">
        <f t="shared" si="5"/>
        <v>0</v>
      </c>
      <c r="F25" s="5" t="str">
        <f t="shared" si="6"/>
        <v>Port</v>
      </c>
      <c r="G25" s="5" t="str">
        <f t="shared" si="7"/>
        <v>MSL</v>
      </c>
      <c r="H25" s="17"/>
      <c r="I25" s="3">
        <f t="shared" si="3"/>
        <v>689.66006700000003</v>
      </c>
      <c r="J25" s="9" t="s">
        <v>98</v>
      </c>
      <c r="K25" s="9" t="s">
        <v>98</v>
      </c>
      <c r="M25" s="21">
        <f>fender!H25</f>
        <v>0</v>
      </c>
      <c r="N25" s="21">
        <f>fender!I25</f>
        <v>241.82986700000001</v>
      </c>
      <c r="O25" s="21">
        <f>fender!J25</f>
        <v>181.02223699999999</v>
      </c>
      <c r="P25" s="21">
        <f>fender!K25</f>
        <v>0</v>
      </c>
      <c r="Q25" s="21">
        <f>fender!L25</f>
        <v>0</v>
      </c>
      <c r="R25" s="21">
        <f>fender!M25</f>
        <v>266.80796299999997</v>
      </c>
      <c r="S25" s="21">
        <f>fender!N25</f>
        <v>0</v>
      </c>
      <c r="T25" s="21">
        <f>fender!O25</f>
        <v>0</v>
      </c>
    </row>
  </sheetData>
  <autoFilter ref="A1:T25" xr:uid="{00000000-0009-0000-0000-000004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"/>
  <sheetViews>
    <sheetView showGridLines="0" workbookViewId="0">
      <selection activeCell="I10" sqref="I10"/>
    </sheetView>
  </sheetViews>
  <sheetFormatPr defaultRowHeight="15" x14ac:dyDescent="0.25"/>
  <cols>
    <col min="1" max="1" width="6.5703125" customWidth="1"/>
    <col min="7" max="7" width="3.28515625" style="8" customWidth="1"/>
    <col min="11" max="11" width="3.28515625" style="8" customWidth="1"/>
    <col min="12" max="12" width="9.28515625" bestFit="1" customWidth="1"/>
    <col min="13" max="14" width="9.5703125" bestFit="1" customWidth="1"/>
    <col min="15" max="17" width="9.28515625" bestFit="1" customWidth="1"/>
    <col min="18" max="18" width="3.28515625" style="8" customWidth="1"/>
  </cols>
  <sheetData>
    <row r="1" spans="1:18" x14ac:dyDescent="0.25">
      <c r="B1" s="4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6"/>
      <c r="H1" t="s">
        <v>100</v>
      </c>
      <c r="I1" t="s">
        <v>96</v>
      </c>
      <c r="J1" t="s">
        <v>97</v>
      </c>
      <c r="K1" s="6"/>
      <c r="L1" t="str">
        <f>lngc!H1</f>
        <v>lngc_X</v>
      </c>
      <c r="M1" t="str">
        <f>lngc!I1</f>
        <v>lngc_Y</v>
      </c>
      <c r="N1" t="str">
        <f>lngc!J1</f>
        <v>lngc_Z</v>
      </c>
      <c r="O1" t="str">
        <f>lngc!K1</f>
        <v>lngc_R1</v>
      </c>
      <c r="P1" t="str">
        <f>lngc!L1</f>
        <v>lngc_R2</v>
      </c>
      <c r="Q1" t="str">
        <f>lngc!M1</f>
        <v>lngc_R3</v>
      </c>
      <c r="R1" s="6"/>
    </row>
    <row r="2" spans="1:18" x14ac:dyDescent="0.25">
      <c r="A2" t="str">
        <f>lngc!B2</f>
        <v>fsts_l015_hwl_125km3_l100_pb_vessel_statics_6dof</v>
      </c>
      <c r="B2" s="5">
        <f t="shared" ref="B2:B25" si="0">IF(ISNUMBER(SEARCH("l015", A2)), 0.15, 0.95)</f>
        <v>0.15</v>
      </c>
      <c r="C2" s="5">
        <f t="shared" ref="C2:C25" si="1">B2</f>
        <v>0.15</v>
      </c>
      <c r="D2" s="5" t="str">
        <f>IF(ISNUMBER(SEARCH("125", A2)), "125", IF(ISNUMBER(SEARCH("180", A2)),"180","-"))</f>
        <v>125</v>
      </c>
      <c r="E2" s="5" t="str">
        <f t="shared" ref="E2:E25" si="2">IF(ISNUMBER(SEARCH("_pb", A2)), "Port", "SB")</f>
        <v>Port</v>
      </c>
      <c r="F2" s="5" t="str">
        <f t="shared" ref="F2:F25" si="3">IF(ISNUMBER(SEARCH("HWL",A2)),"HWL",IF(ISNUMBER(SEARCH("LWL",A2)),"LWL","MSL"))</f>
        <v>HWL</v>
      </c>
      <c r="G2" s="7"/>
      <c r="H2" s="1">
        <f t="shared" ref="H2:H25" si="4">SUM(M2:Q2)</f>
        <v>-63.269514000000001</v>
      </c>
      <c r="I2" s="9" t="s">
        <v>101</v>
      </c>
      <c r="K2" s="7"/>
      <c r="L2" s="2">
        <f>lngc!H2</f>
        <v>-179.603669</v>
      </c>
      <c r="M2" s="1">
        <f>lngc!I2</f>
        <v>-51.967759000000001</v>
      </c>
      <c r="N2" s="2">
        <f>lngc!J2</f>
        <v>-11.407926</v>
      </c>
      <c r="O2" s="1">
        <f>lngc!K2</f>
        <v>2.3241000000000001E-2</v>
      </c>
      <c r="P2" s="1">
        <f>lngc!L2</f>
        <v>4.8000000000000001E-4</v>
      </c>
      <c r="Q2" s="1">
        <f>IF(lngc!M2&gt;=0,lngc!M2,lngc!M2+180)</f>
        <v>8.2449999999999996E-2</v>
      </c>
      <c r="R2" s="7"/>
    </row>
    <row r="3" spans="1:18" x14ac:dyDescent="0.25">
      <c r="A3" t="str">
        <f>lngc!B3</f>
        <v>fsts_l015_hwl_125km3_l100_sb_vessel_statics_6dof</v>
      </c>
      <c r="B3" s="5">
        <f t="shared" si="0"/>
        <v>0.15</v>
      </c>
      <c r="C3" s="5">
        <f t="shared" si="1"/>
        <v>0.15</v>
      </c>
      <c r="D3" s="5" t="str">
        <f t="shared" ref="D3:D25" si="5">IF(ISNUMBER(SEARCH("125", A3)), "125", IF(ISNUMBER(SEARCH("180", A3)),"180","-"))</f>
        <v>125</v>
      </c>
      <c r="E3" s="5" t="str">
        <f t="shared" si="2"/>
        <v>SB</v>
      </c>
      <c r="F3" s="5" t="str">
        <f t="shared" si="3"/>
        <v>HWL</v>
      </c>
      <c r="H3" s="1">
        <f t="shared" si="4"/>
        <v>-63.13006399999999</v>
      </c>
      <c r="I3" s="9" t="s">
        <v>101</v>
      </c>
      <c r="L3" s="2">
        <f>lngc!H3</f>
        <v>76.975194000000002</v>
      </c>
      <c r="M3" s="1">
        <f>lngc!I3</f>
        <v>-51.697879</v>
      </c>
      <c r="N3" s="2">
        <f>lngc!J3</f>
        <v>-11.409509999999999</v>
      </c>
      <c r="O3" s="1">
        <f>lngc!K3</f>
        <v>-3.2037000000000003E-2</v>
      </c>
      <c r="P3" s="1">
        <f>lngc!L3</f>
        <v>-5.9800000000000001E-4</v>
      </c>
      <c r="Q3" s="1">
        <f>IF(lngc!M3&gt;=0,lngc!M3,lngc!M3+180)</f>
        <v>9.9600000000066302E-3</v>
      </c>
    </row>
    <row r="4" spans="1:18" x14ac:dyDescent="0.25">
      <c r="A4" t="str">
        <f>lngc!B4</f>
        <v>fsts_l015_hwl_180km3_l100_pb_vessel_statics_6dof</v>
      </c>
      <c r="B4" s="5">
        <f t="shared" si="0"/>
        <v>0.15</v>
      </c>
      <c r="C4" s="5">
        <f t="shared" si="1"/>
        <v>0.15</v>
      </c>
      <c r="D4" s="5" t="str">
        <f t="shared" si="5"/>
        <v>180</v>
      </c>
      <c r="E4" s="5" t="str">
        <f t="shared" si="2"/>
        <v>Port</v>
      </c>
      <c r="F4" s="5" t="str">
        <f t="shared" si="3"/>
        <v>HWL</v>
      </c>
      <c r="H4" s="1">
        <f t="shared" si="4"/>
        <v>116.756652</v>
      </c>
      <c r="I4" s="9" t="s">
        <v>98</v>
      </c>
      <c r="L4" s="2">
        <f>lngc!H4</f>
        <v>-203.173338</v>
      </c>
      <c r="M4" s="1">
        <f>lngc!I4</f>
        <v>-51.612017000000002</v>
      </c>
      <c r="N4" s="2">
        <f>lngc!J4</f>
        <v>-11.529358999999999</v>
      </c>
      <c r="O4" s="1">
        <f>lngc!K4</f>
        <v>9.0389999999999998E-2</v>
      </c>
      <c r="P4" s="1">
        <f>lngc!L4</f>
        <v>2.647E-3</v>
      </c>
      <c r="Q4" s="1">
        <f>IF(lngc!M4&gt;=0,lngc!M4,lngc!M4+180)</f>
        <v>179.804991</v>
      </c>
    </row>
    <row r="5" spans="1:18" x14ac:dyDescent="0.25">
      <c r="A5" t="str">
        <f>lngc!B5</f>
        <v>fsts_l015_hwl_180km3_l100_sb_vessel_statics_6dof</v>
      </c>
      <c r="B5" s="5">
        <f t="shared" si="0"/>
        <v>0.15</v>
      </c>
      <c r="C5" s="5">
        <f t="shared" si="1"/>
        <v>0.15</v>
      </c>
      <c r="D5" s="5" t="str">
        <f t="shared" si="5"/>
        <v>180</v>
      </c>
      <c r="E5" s="5" t="str">
        <f t="shared" si="2"/>
        <v>SB</v>
      </c>
      <c r="F5" s="5" t="str">
        <f t="shared" si="3"/>
        <v>HWL</v>
      </c>
      <c r="H5" s="1">
        <f t="shared" si="4"/>
        <v>-63.569904999999984</v>
      </c>
      <c r="I5" s="9" t="s">
        <v>98</v>
      </c>
      <c r="L5" s="2">
        <f>lngc!H5</f>
        <v>109.88200000000001</v>
      </c>
      <c r="M5" s="1">
        <f>lngc!I5</f>
        <v>-51.930249000000003</v>
      </c>
      <c r="N5" s="2">
        <f>lngc!J5</f>
        <v>-11.538608</v>
      </c>
      <c r="O5" s="1">
        <f>lngc!K5</f>
        <v>-0.10491399999999999</v>
      </c>
      <c r="P5" s="1">
        <f>lngc!L5</f>
        <v>-1.487E-3</v>
      </c>
      <c r="Q5" s="1">
        <f>IF(lngc!M5&gt;=0,lngc!M5,lngc!M5+180)</f>
        <v>5.3530000000137079E-3</v>
      </c>
    </row>
    <row r="6" spans="1:18" x14ac:dyDescent="0.25">
      <c r="A6" t="str">
        <f>lngc!B6</f>
        <v>fsts_l015_lwl_125km3_l100_pb_vessel_statics_6dof</v>
      </c>
      <c r="B6" s="5">
        <f t="shared" si="0"/>
        <v>0.15</v>
      </c>
      <c r="C6" s="5">
        <f t="shared" si="1"/>
        <v>0.15</v>
      </c>
      <c r="D6" s="5" t="str">
        <f t="shared" si="5"/>
        <v>125</v>
      </c>
      <c r="E6" s="5" t="str">
        <f t="shared" si="2"/>
        <v>Port</v>
      </c>
      <c r="F6" s="5" t="str">
        <f t="shared" si="3"/>
        <v>LWL</v>
      </c>
      <c r="H6" s="1">
        <f t="shared" si="4"/>
        <v>-63.737239000000002</v>
      </c>
      <c r="I6" s="9" t="s">
        <v>98</v>
      </c>
      <c r="L6" s="2">
        <f>lngc!H6</f>
        <v>-179.420063</v>
      </c>
      <c r="M6" s="1">
        <f>lngc!I6</f>
        <v>-52.146158</v>
      </c>
      <c r="N6" s="2">
        <f>lngc!J6</f>
        <v>-11.407762</v>
      </c>
      <c r="O6" s="1">
        <f>lngc!K6</f>
        <v>-0.22090799999999999</v>
      </c>
      <c r="P6" s="1">
        <f>lngc!L6</f>
        <v>4.7600000000000002E-4</v>
      </c>
      <c r="Q6" s="1">
        <f>IF(lngc!M6&gt;=0,lngc!M6,lngc!M6+180)</f>
        <v>3.7113E-2</v>
      </c>
    </row>
    <row r="7" spans="1:18" x14ac:dyDescent="0.25">
      <c r="A7" t="str">
        <f>lngc!B7</f>
        <v>fsts_l015_lwl_125km3_l100_sb_vessel_statics_6dof</v>
      </c>
      <c r="B7" s="5">
        <f t="shared" si="0"/>
        <v>0.15</v>
      </c>
      <c r="C7" s="5">
        <f t="shared" si="1"/>
        <v>0.15</v>
      </c>
      <c r="D7" s="5" t="str">
        <f t="shared" si="5"/>
        <v>125</v>
      </c>
      <c r="E7" s="5" t="str">
        <f t="shared" si="2"/>
        <v>SB</v>
      </c>
      <c r="F7" s="5" t="str">
        <f t="shared" si="3"/>
        <v>LWL</v>
      </c>
      <c r="H7" s="1">
        <f t="shared" si="4"/>
        <v>116.78251399999999</v>
      </c>
      <c r="I7" s="9" t="s">
        <v>98</v>
      </c>
      <c r="L7" s="2">
        <f>lngc!H7</f>
        <v>77.081829999999997</v>
      </c>
      <c r="M7" s="1">
        <f>lngc!I7</f>
        <v>-52.062592000000002</v>
      </c>
      <c r="N7" s="2">
        <f>lngc!J7</f>
        <v>-11.409157</v>
      </c>
      <c r="O7" s="1">
        <f>lngc!K7</f>
        <v>0.27222200000000002</v>
      </c>
      <c r="P7" s="1">
        <f>lngc!L7</f>
        <v>-5.8100000000000003E-4</v>
      </c>
      <c r="Q7" s="1">
        <f>IF(lngc!M7&gt;=0,lngc!M7,lngc!M7+180)</f>
        <v>179.98262199999999</v>
      </c>
    </row>
    <row r="8" spans="1:18" x14ac:dyDescent="0.25">
      <c r="A8" t="str">
        <f>lngc!B8</f>
        <v>fsts_l015_lwl_135_180km3_l100_pb_vessel_statics_6dof</v>
      </c>
      <c r="B8" s="5">
        <f t="shared" si="0"/>
        <v>0.15</v>
      </c>
      <c r="C8" s="5">
        <f t="shared" si="1"/>
        <v>0.15</v>
      </c>
      <c r="D8" s="5" t="str">
        <f t="shared" si="5"/>
        <v>180</v>
      </c>
      <c r="E8" s="5" t="str">
        <f t="shared" si="2"/>
        <v>Port</v>
      </c>
      <c r="F8" s="5" t="str">
        <f t="shared" si="3"/>
        <v>LWL</v>
      </c>
      <c r="H8" s="1">
        <f t="shared" si="4"/>
        <v>116.46362600000002</v>
      </c>
      <c r="I8" s="9" t="s">
        <v>98</v>
      </c>
      <c r="L8" s="2">
        <f>lngc!H8</f>
        <v>-203.16110399999999</v>
      </c>
      <c r="M8" s="1">
        <f>lngc!I8</f>
        <v>-51.835532999999998</v>
      </c>
      <c r="N8" s="2">
        <f>lngc!J8</f>
        <v>-11.527913</v>
      </c>
      <c r="O8" s="1">
        <f>lngc!K8</f>
        <v>-4.2589999999999998E-3</v>
      </c>
      <c r="P8" s="1">
        <f>lngc!L8</f>
        <v>2.9510000000000001E-3</v>
      </c>
      <c r="Q8" s="1">
        <f>IF(lngc!M8&gt;=0,lngc!M8,lngc!M8+180)</f>
        <v>179.82838000000001</v>
      </c>
    </row>
    <row r="9" spans="1:18" x14ac:dyDescent="0.25">
      <c r="A9" t="str">
        <f>lngc!B9</f>
        <v>fsts_l015_lwl_180km3_l100_pb_vessel_statics_6dof</v>
      </c>
      <c r="B9" s="5">
        <f t="shared" si="0"/>
        <v>0.15</v>
      </c>
      <c r="C9" s="5">
        <f t="shared" si="1"/>
        <v>0.15</v>
      </c>
      <c r="D9" s="5" t="str">
        <f t="shared" si="5"/>
        <v>180</v>
      </c>
      <c r="E9" s="5" t="str">
        <f t="shared" si="2"/>
        <v>Port</v>
      </c>
      <c r="F9" s="5" t="str">
        <f t="shared" si="3"/>
        <v>LWL</v>
      </c>
      <c r="H9" s="1">
        <f t="shared" si="4"/>
        <v>116.38718700000001</v>
      </c>
      <c r="I9" s="9" t="s">
        <v>98</v>
      </c>
      <c r="L9" s="2">
        <f>lngc!H9</f>
        <v>-203.101203</v>
      </c>
      <c r="M9" s="1">
        <f>lngc!I9</f>
        <v>-51.929156999999996</v>
      </c>
      <c r="N9" s="2">
        <f>lngc!J9</f>
        <v>-11.529294999999999</v>
      </c>
      <c r="O9" s="1">
        <f>lngc!K9</f>
        <v>-2.823E-3</v>
      </c>
      <c r="P9" s="1">
        <f>lngc!L9</f>
        <v>2.6649999999999998E-3</v>
      </c>
      <c r="Q9" s="1">
        <f>IF(lngc!M9&gt;=0,lngc!M9,lngc!M9+180)</f>
        <v>179.845797</v>
      </c>
    </row>
    <row r="10" spans="1:18" x14ac:dyDescent="0.25">
      <c r="A10" t="str">
        <f>lngc!B10</f>
        <v>fsts_l015_lwl_180km3_l100_sb_vessel_statics_6dof</v>
      </c>
      <c r="B10" s="5">
        <f t="shared" si="0"/>
        <v>0.15</v>
      </c>
      <c r="C10" s="5">
        <f t="shared" si="1"/>
        <v>0.15</v>
      </c>
      <c r="D10" s="5" t="str">
        <f t="shared" si="5"/>
        <v>180</v>
      </c>
      <c r="E10" s="5" t="str">
        <f t="shared" si="2"/>
        <v>SB</v>
      </c>
      <c r="F10" s="5" t="str">
        <f t="shared" si="3"/>
        <v>LWL</v>
      </c>
      <c r="H10" s="1">
        <f t="shared" si="4"/>
        <v>116.20038300000002</v>
      </c>
      <c r="I10" s="9" t="s">
        <v>101</v>
      </c>
      <c r="L10" s="2">
        <f>lngc!H10</f>
        <v>110.05736899999999</v>
      </c>
      <c r="M10" s="1">
        <f>lngc!I10</f>
        <v>-52.267353999999997</v>
      </c>
      <c r="N10" s="2">
        <f>lngc!J10</f>
        <v>-11.538608999999999</v>
      </c>
      <c r="O10" s="1">
        <f>lngc!K10</f>
        <v>3.0381999999999999E-2</v>
      </c>
      <c r="P10" s="1">
        <f>lngc!L10</f>
        <v>-1.4940000000000001E-3</v>
      </c>
      <c r="Q10" s="1">
        <f>IF(lngc!M10&gt;=0,lngc!M10,lngc!M10+180)</f>
        <v>179.97745800000001</v>
      </c>
    </row>
    <row r="11" spans="1:18" x14ac:dyDescent="0.25">
      <c r="A11" t="str">
        <f>lngc!B11</f>
        <v>fsts_l015_mwl_125km3_l100_pb_vessel_statics_6dof</v>
      </c>
      <c r="B11" s="5">
        <f t="shared" si="0"/>
        <v>0.15</v>
      </c>
      <c r="C11" s="5">
        <f t="shared" si="1"/>
        <v>0.15</v>
      </c>
      <c r="D11" s="5" t="str">
        <f t="shared" si="5"/>
        <v>125</v>
      </c>
      <c r="E11" s="5" t="str">
        <f t="shared" si="2"/>
        <v>Port</v>
      </c>
      <c r="F11" s="5" t="str">
        <f t="shared" si="3"/>
        <v>MSL</v>
      </c>
      <c r="H11" s="1">
        <f t="shared" si="4"/>
        <v>-63.605384000000001</v>
      </c>
      <c r="I11" s="9" t="s">
        <v>98</v>
      </c>
      <c r="L11" s="2">
        <f>lngc!H11</f>
        <v>-179.506247</v>
      </c>
      <c r="M11" s="1">
        <f>lngc!I11</f>
        <v>-52.151169000000003</v>
      </c>
      <c r="N11" s="2">
        <f>lngc!J11</f>
        <v>-11.407931</v>
      </c>
      <c r="O11" s="1">
        <f>lngc!K11</f>
        <v>-0.108998</v>
      </c>
      <c r="P11" s="1">
        <f>lngc!L11</f>
        <v>4.6000000000000001E-4</v>
      </c>
      <c r="Q11" s="1">
        <f>IF(lngc!M11&gt;=0,lngc!M11,lngc!M11+180)</f>
        <v>6.2253999999999997E-2</v>
      </c>
    </row>
    <row r="12" spans="1:18" x14ac:dyDescent="0.25">
      <c r="A12" t="str">
        <f>lngc!B12</f>
        <v>fsts_l015_mwl_125km3_l100_sb_vessel_statics_6dof</v>
      </c>
      <c r="B12" s="5">
        <f t="shared" si="0"/>
        <v>0.15</v>
      </c>
      <c r="C12" s="5">
        <f t="shared" si="1"/>
        <v>0.15</v>
      </c>
      <c r="D12" s="5" t="str">
        <f t="shared" si="5"/>
        <v>125</v>
      </c>
      <c r="E12" s="5" t="str">
        <f t="shared" si="2"/>
        <v>SB</v>
      </c>
      <c r="F12" s="5" t="str">
        <f t="shared" si="3"/>
        <v>MSL</v>
      </c>
      <c r="H12" s="1">
        <f t="shared" si="4"/>
        <v>116.74754599999999</v>
      </c>
      <c r="I12" s="9" t="s">
        <v>98</v>
      </c>
      <c r="L12" s="2">
        <f>lngc!H12</f>
        <v>77.039135000000002</v>
      </c>
      <c r="M12" s="1">
        <f>lngc!I12</f>
        <v>-51.970036999999998</v>
      </c>
      <c r="N12" s="2">
        <f>lngc!J12</f>
        <v>-11.409381</v>
      </c>
      <c r="O12" s="1">
        <f>lngc!K12</f>
        <v>0.132048</v>
      </c>
      <c r="P12" s="1">
        <f>lngc!L12</f>
        <v>-5.8600000000000004E-4</v>
      </c>
      <c r="Q12" s="1">
        <f>IF(lngc!M12&gt;=0,lngc!M12,lngc!M12+180)</f>
        <v>179.99550199999999</v>
      </c>
    </row>
    <row r="13" spans="1:18" x14ac:dyDescent="0.25">
      <c r="A13" t="str">
        <f>lngc!B13</f>
        <v>fsts_l015_mwl_180km3_l100_pb_vessel_statics_6dof</v>
      </c>
      <c r="B13" s="5">
        <f t="shared" si="0"/>
        <v>0.15</v>
      </c>
      <c r="C13" s="5">
        <f t="shared" si="1"/>
        <v>0.15</v>
      </c>
      <c r="D13" s="5" t="str">
        <f t="shared" si="5"/>
        <v>180</v>
      </c>
      <c r="E13" s="5" t="str">
        <f t="shared" si="2"/>
        <v>Port</v>
      </c>
      <c r="F13" s="5" t="str">
        <f t="shared" si="3"/>
        <v>MSL</v>
      </c>
      <c r="H13" s="1">
        <f t="shared" si="4"/>
        <v>116.459024</v>
      </c>
      <c r="I13" s="9" t="s">
        <v>98</v>
      </c>
      <c r="L13" s="2">
        <f>lngc!H13</f>
        <v>-203.105684</v>
      </c>
      <c r="M13" s="1">
        <f>lngc!I13</f>
        <v>-51.914431</v>
      </c>
      <c r="N13" s="2">
        <f>lngc!J13</f>
        <v>-11.52937</v>
      </c>
      <c r="O13" s="1">
        <f>lngc!K13</f>
        <v>4.1318000000000001E-2</v>
      </c>
      <c r="P13" s="1">
        <f>lngc!L13</f>
        <v>2.6419999999999998E-3</v>
      </c>
      <c r="Q13" s="1">
        <f>IF(lngc!M13&gt;=0,lngc!M13,lngc!M13+180)</f>
        <v>179.85886500000001</v>
      </c>
    </row>
    <row r="14" spans="1:18" x14ac:dyDescent="0.25">
      <c r="A14" t="str">
        <f>lngc!B14</f>
        <v>fsts_l015_mwl_180km3_l100_sb_vessel_statics_6dof</v>
      </c>
      <c r="B14" s="5">
        <f t="shared" si="0"/>
        <v>0.15</v>
      </c>
      <c r="C14" s="5">
        <f t="shared" si="1"/>
        <v>0.15</v>
      </c>
      <c r="D14" s="5" t="str">
        <f t="shared" si="5"/>
        <v>180</v>
      </c>
      <c r="E14" s="5" t="str">
        <f t="shared" si="2"/>
        <v>SB</v>
      </c>
      <c r="F14" s="5" t="str">
        <f t="shared" si="3"/>
        <v>MSL</v>
      </c>
      <c r="H14" s="1">
        <f t="shared" si="4"/>
        <v>116.21870299999999</v>
      </c>
      <c r="I14" s="9" t="s">
        <v>98</v>
      </c>
      <c r="L14" s="2">
        <f>lngc!H14</f>
        <v>109.96122099999999</v>
      </c>
      <c r="M14" s="1">
        <f>lngc!I14</f>
        <v>-52.195656</v>
      </c>
      <c r="N14" s="2">
        <f>lngc!J14</f>
        <v>-11.538655</v>
      </c>
      <c r="O14" s="1">
        <f>lngc!K14</f>
        <v>-3.1287000000000002E-2</v>
      </c>
      <c r="P14" s="1">
        <f>lngc!L14</f>
        <v>-1.508E-3</v>
      </c>
      <c r="Q14" s="1">
        <f>IF(lngc!M14&gt;=0,lngc!M14,lngc!M14+180)</f>
        <v>179.98580899999999</v>
      </c>
    </row>
    <row r="15" spans="1:18" x14ac:dyDescent="0.25">
      <c r="A15" t="str">
        <f>lngc!B15</f>
        <v>fsts_l095_hwl_125km3_l000_pb_vessel_statics_6dof</v>
      </c>
      <c r="B15" s="5">
        <f t="shared" si="0"/>
        <v>0.95</v>
      </c>
      <c r="C15" s="5">
        <f t="shared" si="1"/>
        <v>0.95</v>
      </c>
      <c r="D15" s="5" t="str">
        <f t="shared" si="5"/>
        <v>125</v>
      </c>
      <c r="E15" s="5" t="str">
        <f t="shared" si="2"/>
        <v>Port</v>
      </c>
      <c r="F15" s="5" t="str">
        <f t="shared" si="3"/>
        <v>HWL</v>
      </c>
      <c r="H15" s="1">
        <f t="shared" si="4"/>
        <v>118.582339</v>
      </c>
      <c r="I15" s="9" t="s">
        <v>98</v>
      </c>
      <c r="L15" s="2">
        <f>lngc!H15</f>
        <v>-179.81946500000001</v>
      </c>
      <c r="M15" s="1">
        <f>lngc!I15</f>
        <v>-51.663212999999999</v>
      </c>
      <c r="N15" s="2">
        <f>lngc!J15</f>
        <v>-9.4968269999999997</v>
      </c>
      <c r="O15" s="1">
        <f>lngc!K15</f>
        <v>-0.12684899999999999</v>
      </c>
      <c r="P15" s="1">
        <f>lngc!L15</f>
        <v>9.6100000000000005E-4</v>
      </c>
      <c r="Q15" s="1">
        <f>IF(lngc!M15&gt;=0,lngc!M15,lngc!M15+180)</f>
        <v>179.868267</v>
      </c>
    </row>
    <row r="16" spans="1:18" x14ac:dyDescent="0.25">
      <c r="A16" t="str">
        <f>lngc!B16</f>
        <v>fsts_l095_hwl_125km3_l000_sb_vessel_statics_6dof</v>
      </c>
      <c r="B16" s="5">
        <f t="shared" si="0"/>
        <v>0.95</v>
      </c>
      <c r="C16" s="5">
        <f t="shared" si="1"/>
        <v>0.95</v>
      </c>
      <c r="D16" s="5" t="str">
        <f t="shared" si="5"/>
        <v>125</v>
      </c>
      <c r="E16" s="5" t="str">
        <f t="shared" si="2"/>
        <v>SB</v>
      </c>
      <c r="F16" s="5" t="str">
        <f t="shared" si="3"/>
        <v>HWL</v>
      </c>
      <c r="H16" s="1">
        <f t="shared" si="4"/>
        <v>118.08630599999999</v>
      </c>
      <c r="I16" s="9" t="s">
        <v>98</v>
      </c>
      <c r="L16" s="2">
        <f>lngc!H16</f>
        <v>76.829350000000005</v>
      </c>
      <c r="M16" s="1">
        <f>lngc!I16</f>
        <v>-52.364710000000002</v>
      </c>
      <c r="N16" s="2">
        <f>lngc!J16</f>
        <v>-9.4993400000000001</v>
      </c>
      <c r="O16" s="1">
        <f>lngc!K16</f>
        <v>0.13008</v>
      </c>
      <c r="P16" s="1">
        <f>lngc!L16</f>
        <v>-1.95E-4</v>
      </c>
      <c r="Q16" s="1">
        <f>IF(lngc!M16&gt;=0,lngc!M16,lngc!M16+180)</f>
        <v>179.820471</v>
      </c>
    </row>
    <row r="17" spans="1:17" x14ac:dyDescent="0.25">
      <c r="A17" t="str">
        <f>lngc!B17</f>
        <v>fsts_l095_hwl_180km3_l000_pb_vessel_statics_6dof</v>
      </c>
      <c r="B17" s="5">
        <f t="shared" si="0"/>
        <v>0.95</v>
      </c>
      <c r="C17" s="5">
        <f t="shared" si="1"/>
        <v>0.95</v>
      </c>
      <c r="D17" s="5" t="str">
        <f t="shared" si="5"/>
        <v>180</v>
      </c>
      <c r="E17" s="5" t="str">
        <f t="shared" si="2"/>
        <v>Port</v>
      </c>
      <c r="F17" s="5" t="str">
        <f t="shared" si="3"/>
        <v>HWL</v>
      </c>
      <c r="H17" s="1">
        <f t="shared" si="4"/>
        <v>118.375336</v>
      </c>
      <c r="I17" s="9" t="s">
        <v>98</v>
      </c>
      <c r="L17" s="2">
        <f>lngc!H17</f>
        <v>-202.67936</v>
      </c>
      <c r="M17" s="1">
        <f>lngc!I17</f>
        <v>-51.895018999999998</v>
      </c>
      <c r="N17" s="2">
        <f>lngc!J17</f>
        <v>-9.495654</v>
      </c>
      <c r="O17" s="1">
        <f>lngc!K17</f>
        <v>-6.2889E-2</v>
      </c>
      <c r="P17" s="1">
        <f>lngc!L17</f>
        <v>9.5200000000000005E-4</v>
      </c>
      <c r="Q17" s="1">
        <f>IF(lngc!M17&gt;=0,lngc!M17,lngc!M17+180)</f>
        <v>179.827946</v>
      </c>
    </row>
    <row r="18" spans="1:17" x14ac:dyDescent="0.25">
      <c r="A18" t="str">
        <f>lngc!B18</f>
        <v>fsts_l095_hwl_180km3_l000_sb_vessel_statics_6dof</v>
      </c>
      <c r="B18" s="5">
        <f t="shared" si="0"/>
        <v>0.95</v>
      </c>
      <c r="C18" s="5">
        <f t="shared" si="1"/>
        <v>0.95</v>
      </c>
      <c r="D18" s="5" t="str">
        <f t="shared" si="5"/>
        <v>180</v>
      </c>
      <c r="E18" s="5" t="str">
        <f t="shared" si="2"/>
        <v>SB</v>
      </c>
      <c r="F18" s="5" t="str">
        <f t="shared" si="3"/>
        <v>HWL</v>
      </c>
      <c r="H18" s="1">
        <f t="shared" si="4"/>
        <v>118.048416</v>
      </c>
      <c r="I18" s="9" t="s">
        <v>98</v>
      </c>
      <c r="L18" s="2">
        <f>lngc!H18</f>
        <v>110.070716</v>
      </c>
      <c r="M18" s="1">
        <f>lngc!I18</f>
        <v>-52.458024000000002</v>
      </c>
      <c r="N18" s="2">
        <f>lngc!J18</f>
        <v>-9.499746</v>
      </c>
      <c r="O18" s="1">
        <f>lngc!K18</f>
        <v>0.100662</v>
      </c>
      <c r="P18" s="1">
        <f>lngc!L18</f>
        <v>-6.02E-4</v>
      </c>
      <c r="Q18" s="1">
        <f>IF(lngc!M18&gt;=0,lngc!M18,lngc!M18+180)</f>
        <v>179.906126</v>
      </c>
    </row>
    <row r="19" spans="1:17" x14ac:dyDescent="0.25">
      <c r="A19" t="str">
        <f>lngc!B19</f>
        <v>fsts_l095_lwl_125km3_l000_pb_vessel_statics_6dof</v>
      </c>
      <c r="B19" s="5">
        <f t="shared" si="0"/>
        <v>0.95</v>
      </c>
      <c r="C19" s="5">
        <f t="shared" si="1"/>
        <v>0.95</v>
      </c>
      <c r="D19" s="5" t="str">
        <f t="shared" si="5"/>
        <v>125</v>
      </c>
      <c r="E19" s="5" t="str">
        <f t="shared" si="2"/>
        <v>Port</v>
      </c>
      <c r="F19" s="5" t="str">
        <f t="shared" si="3"/>
        <v>LWL</v>
      </c>
      <c r="H19" s="1">
        <f t="shared" si="4"/>
        <v>118.917478</v>
      </c>
      <c r="I19" s="9" t="s">
        <v>98</v>
      </c>
      <c r="L19" s="2">
        <f>lngc!H19</f>
        <v>-179.42298</v>
      </c>
      <c r="M19" s="1">
        <f>lngc!I19</f>
        <v>-51.187759999999997</v>
      </c>
      <c r="N19" s="2">
        <f>lngc!J19</f>
        <v>-9.4967860000000002</v>
      </c>
      <c r="O19" s="1">
        <f>lngc!K19</f>
        <v>-0.186388</v>
      </c>
      <c r="P19" s="1">
        <f>lngc!L19</f>
        <v>9.59E-4</v>
      </c>
      <c r="Q19" s="1">
        <f>IF(lngc!M19&gt;=0,lngc!M19,lngc!M19+180)</f>
        <v>179.787453</v>
      </c>
    </row>
    <row r="20" spans="1:17" x14ac:dyDescent="0.25">
      <c r="A20" t="str">
        <f>lngc!B20</f>
        <v>fsts_l095_lwl_125km3_l000_sb_vessel_statics_6dof</v>
      </c>
      <c r="B20" s="5">
        <f t="shared" si="0"/>
        <v>0.95</v>
      </c>
      <c r="C20" s="5">
        <f t="shared" si="1"/>
        <v>0.95</v>
      </c>
      <c r="D20" s="5" t="str">
        <f t="shared" si="5"/>
        <v>125</v>
      </c>
      <c r="E20" s="5" t="str">
        <f t="shared" si="2"/>
        <v>SB</v>
      </c>
      <c r="F20" s="5" t="str">
        <f t="shared" si="3"/>
        <v>LWL</v>
      </c>
      <c r="H20" s="1">
        <f t="shared" si="4"/>
        <v>118.34300599999999</v>
      </c>
      <c r="I20" s="9" t="s">
        <v>98</v>
      </c>
      <c r="L20" s="2">
        <f>lngc!H20</f>
        <v>77.442215000000004</v>
      </c>
      <c r="M20" s="1">
        <f>lngc!I20</f>
        <v>-52.145890999999999</v>
      </c>
      <c r="N20" s="2">
        <f>lngc!J20</f>
        <v>-9.4992800000000006</v>
      </c>
      <c r="O20" s="1">
        <f>lngc!K20</f>
        <v>0.194415</v>
      </c>
      <c r="P20" s="1">
        <f>lngc!L20</f>
        <v>-1.7899999999999999E-4</v>
      </c>
      <c r="Q20" s="1">
        <f>IF(lngc!M20&gt;=0,lngc!M20,lngc!M20+180)</f>
        <v>179.79394099999999</v>
      </c>
    </row>
    <row r="21" spans="1:17" x14ac:dyDescent="0.25">
      <c r="A21" t="str">
        <f>lngc!B21</f>
        <v>fsts_l095_lwl_180km3_l000_pb_vessel_statics_6dof</v>
      </c>
      <c r="B21" s="5">
        <f t="shared" si="0"/>
        <v>0.95</v>
      </c>
      <c r="C21" s="5">
        <f t="shared" si="1"/>
        <v>0.95</v>
      </c>
      <c r="D21" s="5" t="str">
        <f t="shared" si="5"/>
        <v>180</v>
      </c>
      <c r="E21" s="5" t="str">
        <f t="shared" si="2"/>
        <v>Port</v>
      </c>
      <c r="F21" s="5" t="str">
        <f t="shared" si="3"/>
        <v>LWL</v>
      </c>
      <c r="H21" s="1">
        <f t="shared" si="4"/>
        <v>118.718019</v>
      </c>
      <c r="I21" s="9" t="s">
        <v>98</v>
      </c>
      <c r="L21" s="2">
        <f>lngc!H21</f>
        <v>-202.77574999999999</v>
      </c>
      <c r="M21" s="1">
        <f>lngc!I21</f>
        <v>-51.466472000000003</v>
      </c>
      <c r="N21" s="2">
        <f>lngc!J21</f>
        <v>-9.4957159999999998</v>
      </c>
      <c r="O21" s="1">
        <f>lngc!K21</f>
        <v>-9.3468999999999997E-2</v>
      </c>
      <c r="P21" s="1">
        <f>lngc!L21</f>
        <v>9.3499999999999996E-4</v>
      </c>
      <c r="Q21" s="1">
        <f>IF(lngc!M21&gt;=0,lngc!M21,lngc!M21+180)</f>
        <v>179.772741</v>
      </c>
    </row>
    <row r="22" spans="1:17" x14ac:dyDescent="0.25">
      <c r="A22" t="str">
        <f>lngc!B22</f>
        <v>fsts_l095_lwl_180km3_l000_sb_vessel_statics_6dof</v>
      </c>
      <c r="B22" s="5">
        <f t="shared" si="0"/>
        <v>0.95</v>
      </c>
      <c r="C22" s="5">
        <f t="shared" si="1"/>
        <v>0.95</v>
      </c>
      <c r="D22" s="5" t="str">
        <f t="shared" si="5"/>
        <v>180</v>
      </c>
      <c r="E22" s="5" t="str">
        <f t="shared" si="2"/>
        <v>SB</v>
      </c>
      <c r="F22" s="5" t="str">
        <f t="shared" si="3"/>
        <v>LWL</v>
      </c>
      <c r="H22" s="1">
        <f t="shared" si="4"/>
        <v>118.52839599999999</v>
      </c>
      <c r="I22" s="9" t="s">
        <v>98</v>
      </c>
      <c r="L22" s="2">
        <f>lngc!H22</f>
        <v>110.213865</v>
      </c>
      <c r="M22" s="1">
        <f>lngc!I22</f>
        <v>-52.040936000000002</v>
      </c>
      <c r="N22" s="2">
        <f>lngc!J22</f>
        <v>-9.4998070000000006</v>
      </c>
      <c r="O22" s="1">
        <f>lngc!K22</f>
        <v>0.146147</v>
      </c>
      <c r="P22" s="1">
        <f>lngc!L22</f>
        <v>-6.2100000000000002E-4</v>
      </c>
      <c r="Q22" s="1">
        <f>IF(lngc!M22&gt;=0,lngc!M22,lngc!M22+180)</f>
        <v>179.92361299999999</v>
      </c>
    </row>
    <row r="23" spans="1:17" x14ac:dyDescent="0.25">
      <c r="A23" t="str">
        <f>lngc!B23</f>
        <v>fsts_l095_mwl_125km3_l000_pb_vessel_statics_6dof</v>
      </c>
      <c r="B23" s="5">
        <f t="shared" si="0"/>
        <v>0.95</v>
      </c>
      <c r="C23" s="5">
        <f t="shared" si="1"/>
        <v>0.95</v>
      </c>
      <c r="D23" s="5" t="str">
        <f t="shared" si="5"/>
        <v>125</v>
      </c>
      <c r="E23" s="5" t="str">
        <f t="shared" si="2"/>
        <v>Port</v>
      </c>
      <c r="F23" s="5" t="str">
        <f t="shared" si="3"/>
        <v>MSL</v>
      </c>
      <c r="H23" s="1">
        <f t="shared" si="4"/>
        <v>118.67756799999998</v>
      </c>
      <c r="I23" s="9" t="s">
        <v>98</v>
      </c>
      <c r="L23" s="2">
        <f>lngc!H23</f>
        <v>-179.62243100000001</v>
      </c>
      <c r="M23" s="1">
        <f>lngc!I23</f>
        <v>-51.470964000000002</v>
      </c>
      <c r="N23" s="2">
        <f>lngc!J23</f>
        <v>-9.4968079999999997</v>
      </c>
      <c r="O23" s="1">
        <f>lngc!K23</f>
        <v>-0.15930900000000001</v>
      </c>
      <c r="P23" s="1">
        <f>lngc!L23</f>
        <v>9.59E-4</v>
      </c>
      <c r="Q23" s="1">
        <f>IF(lngc!M23&gt;=0,lngc!M23,lngc!M23+180)</f>
        <v>179.80368999999999</v>
      </c>
    </row>
    <row r="24" spans="1:17" x14ac:dyDescent="0.25">
      <c r="A24" t="str">
        <f>lngc!B24</f>
        <v>fsts_l095_mwl_125km3_l000_sb_vessel_statics_6dof</v>
      </c>
      <c r="B24" s="5">
        <f t="shared" si="0"/>
        <v>0.95</v>
      </c>
      <c r="C24" s="5">
        <f t="shared" si="1"/>
        <v>0.95</v>
      </c>
      <c r="D24" s="5" t="str">
        <f t="shared" si="5"/>
        <v>125</v>
      </c>
      <c r="E24" s="5" t="str">
        <f t="shared" si="2"/>
        <v>SB</v>
      </c>
      <c r="F24" s="5" t="str">
        <f t="shared" si="3"/>
        <v>MSL</v>
      </c>
      <c r="H24" s="1">
        <f t="shared" si="4"/>
        <v>118.051119</v>
      </c>
      <c r="I24" s="9" t="s">
        <v>98</v>
      </c>
      <c r="L24" s="2">
        <f>lngc!H24</f>
        <v>77.086433</v>
      </c>
      <c r="M24" s="1">
        <f>lngc!I24</f>
        <v>-52.403058999999999</v>
      </c>
      <c r="N24" s="2">
        <f>lngc!J24</f>
        <v>-9.4993060000000007</v>
      </c>
      <c r="O24" s="1">
        <f>lngc!K24</f>
        <v>0.16595799999999999</v>
      </c>
      <c r="P24" s="1">
        <f>lngc!L24</f>
        <v>-1.84E-4</v>
      </c>
      <c r="Q24" s="1">
        <f>IF(lngc!M24&gt;=0,lngc!M24,lngc!M24+180)</f>
        <v>179.78771</v>
      </c>
    </row>
    <row r="25" spans="1:17" x14ac:dyDescent="0.25">
      <c r="A25" t="str">
        <f>lngc!B25</f>
        <v>fsts_l095_mwl_180km3_l000_pb_vessel_statics_6dof</v>
      </c>
      <c r="B25" s="5">
        <f t="shared" si="0"/>
        <v>0.95</v>
      </c>
      <c r="C25" s="5">
        <f t="shared" si="1"/>
        <v>0.95</v>
      </c>
      <c r="D25" s="5" t="str">
        <f t="shared" si="5"/>
        <v>180</v>
      </c>
      <c r="E25" s="5" t="str">
        <f t="shared" si="2"/>
        <v>Port</v>
      </c>
      <c r="F25" s="5" t="str">
        <f t="shared" si="3"/>
        <v>MSL</v>
      </c>
      <c r="H25" s="1">
        <f t="shared" si="4"/>
        <v>118.357316</v>
      </c>
      <c r="I25" s="9" t="s">
        <v>98</v>
      </c>
      <c r="L25" s="2">
        <f>lngc!H25</f>
        <v>-202.54766599999999</v>
      </c>
      <c r="M25" s="1">
        <f>lngc!I25</f>
        <v>-51.922038999999998</v>
      </c>
      <c r="N25" s="2">
        <f>lngc!J25</f>
        <v>-9.4958399999999994</v>
      </c>
      <c r="O25" s="1">
        <f>lngc!K25</f>
        <v>-7.6359999999999997E-2</v>
      </c>
      <c r="P25" s="1">
        <f>lngc!L25</f>
        <v>8.8900000000000003E-4</v>
      </c>
      <c r="Q25" s="1">
        <f>IF(lngc!M25&gt;=0,lngc!M25,lngc!M25+180)</f>
        <v>179.85066599999999</v>
      </c>
    </row>
  </sheetData>
  <autoFilter ref="A1:F25" xr:uid="{00000000-0009-0000-0000-000005000000}"/>
  <conditionalFormatting sqref="I2:I25">
    <cfRule type="containsText" dxfId="8" priority="5" operator="containsText" text="N">
      <formula>NOT(ISERROR(SEARCH("N",I2)))</formula>
    </cfRule>
  </conditionalFormatting>
  <conditionalFormatting sqref="I29">
    <cfRule type="cellIs" dxfId="7" priority="4" operator="notBetween">
      <formula>-0.5</formula>
      <formula>0.5</formula>
    </cfRule>
  </conditionalFormatting>
  <conditionalFormatting sqref="M2:M25">
    <cfRule type="cellIs" dxfId="6" priority="3" operator="notBetween">
      <formula>-55</formula>
      <formula>-52</formula>
    </cfRule>
  </conditionalFormatting>
  <conditionalFormatting sqref="O2:O25">
    <cfRule type="cellIs" dxfId="5" priority="2" operator="notBetween">
      <formula>-0.5</formula>
      <formula>0.5</formula>
    </cfRule>
  </conditionalFormatting>
  <conditionalFormatting sqref="Q2:Q25">
    <cfRule type="cellIs" dxfId="4" priority="1" operator="notBetween">
      <formula>-0.5</formula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Y26"/>
  <sheetViews>
    <sheetView showGridLines="0" workbookViewId="0">
      <selection activeCell="I10" sqref="I10"/>
    </sheetView>
  </sheetViews>
  <sheetFormatPr defaultRowHeight="15" x14ac:dyDescent="0.25"/>
  <cols>
    <col min="2" max="2" width="47.140625" customWidth="1"/>
    <col min="8" max="15" width="9.28515625" bestFit="1" customWidth="1"/>
    <col min="16" max="17" width="9.5703125" bestFit="1" customWidth="1"/>
    <col min="18" max="25" width="9.28515625" bestFit="1" customWidth="1"/>
  </cols>
  <sheetData>
    <row r="1" spans="1:25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x14ac:dyDescent="0.25">
      <c r="A2" t="s">
        <v>25</v>
      </c>
      <c r="B2" t="s">
        <v>26</v>
      </c>
      <c r="C2" t="s">
        <v>27</v>
      </c>
      <c r="D2">
        <v>-10</v>
      </c>
      <c r="E2" t="s">
        <v>28</v>
      </c>
      <c r="H2">
        <v>80.003287999999998</v>
      </c>
      <c r="I2">
        <v>80.003034999999997</v>
      </c>
      <c r="J2">
        <v>86.883086000000006</v>
      </c>
      <c r="K2">
        <v>30.127817</v>
      </c>
      <c r="L2">
        <v>30.128295000000001</v>
      </c>
      <c r="M2">
        <v>30.124592</v>
      </c>
      <c r="N2">
        <v>45.132792999999999</v>
      </c>
      <c r="O2">
        <v>45.132325000000002</v>
      </c>
      <c r="P2">
        <v>99.857984000000002</v>
      </c>
      <c r="Q2">
        <v>99.863490999999996</v>
      </c>
      <c r="R2">
        <v>99.862425000000002</v>
      </c>
      <c r="S2">
        <v>59.975616000000002</v>
      </c>
      <c r="T2">
        <v>59.915872999999998</v>
      </c>
      <c r="U2">
        <v>156.833112</v>
      </c>
      <c r="V2">
        <v>69.374806000000007</v>
      </c>
      <c r="W2">
        <v>65.284221000000002</v>
      </c>
    </row>
    <row r="3" spans="1:25" x14ac:dyDescent="0.25">
      <c r="A3" t="s">
        <v>29</v>
      </c>
      <c r="B3" t="s">
        <v>30</v>
      </c>
      <c r="C3" t="s">
        <v>27</v>
      </c>
      <c r="D3">
        <v>-10</v>
      </c>
      <c r="E3" t="s">
        <v>28</v>
      </c>
      <c r="H3">
        <v>99.883981000000006</v>
      </c>
      <c r="I3">
        <v>99.886865</v>
      </c>
      <c r="J3">
        <v>99.876698000000005</v>
      </c>
      <c r="K3">
        <v>72.804766999999998</v>
      </c>
      <c r="L3">
        <v>88.145339000000007</v>
      </c>
      <c r="M3">
        <v>60.129261</v>
      </c>
      <c r="N3">
        <v>120.12762499999999</v>
      </c>
      <c r="O3">
        <v>120.12912</v>
      </c>
      <c r="P3">
        <v>119.865184</v>
      </c>
      <c r="Q3">
        <v>119.861349</v>
      </c>
      <c r="R3">
        <v>119.869697</v>
      </c>
      <c r="S3">
        <v>120.113933</v>
      </c>
      <c r="T3">
        <v>120.05826399999999</v>
      </c>
      <c r="U3">
        <v>120.11688700000001</v>
      </c>
      <c r="V3">
        <v>120.083952</v>
      </c>
      <c r="W3">
        <v>120.087604</v>
      </c>
    </row>
    <row r="4" spans="1:25" x14ac:dyDescent="0.25">
      <c r="A4" t="s">
        <v>31</v>
      </c>
      <c r="B4" t="s">
        <v>32</v>
      </c>
      <c r="C4" t="s">
        <v>27</v>
      </c>
      <c r="D4">
        <v>-10</v>
      </c>
      <c r="E4" t="s">
        <v>28</v>
      </c>
      <c r="H4">
        <v>79.851965000000007</v>
      </c>
      <c r="I4">
        <v>79.859142000000006</v>
      </c>
      <c r="J4">
        <v>249.753693</v>
      </c>
      <c r="K4">
        <v>60.272435000000002</v>
      </c>
      <c r="L4">
        <v>134.31856999999999</v>
      </c>
      <c r="M4">
        <v>169.02959100000001</v>
      </c>
      <c r="N4">
        <v>60.238106999999999</v>
      </c>
      <c r="O4">
        <v>60.241726</v>
      </c>
      <c r="P4">
        <v>60.241056</v>
      </c>
      <c r="Q4">
        <v>249.76148800000001</v>
      </c>
      <c r="R4">
        <v>249.75921500000001</v>
      </c>
      <c r="S4">
        <v>249.75973999999999</v>
      </c>
      <c r="T4">
        <v>60.258319</v>
      </c>
      <c r="U4">
        <v>60.127251999999999</v>
      </c>
      <c r="V4">
        <v>60.349235999999998</v>
      </c>
      <c r="W4">
        <v>60.286841000000003</v>
      </c>
      <c r="X4">
        <v>60.347554000000002</v>
      </c>
      <c r="Y4">
        <v>60.349400000000003</v>
      </c>
    </row>
    <row r="5" spans="1:25" x14ac:dyDescent="0.25">
      <c r="A5" t="s">
        <v>33</v>
      </c>
      <c r="B5" t="s">
        <v>34</v>
      </c>
      <c r="C5" t="s">
        <v>27</v>
      </c>
      <c r="D5">
        <v>-10</v>
      </c>
      <c r="E5" t="s">
        <v>28</v>
      </c>
      <c r="H5">
        <v>188.614374</v>
      </c>
      <c r="I5">
        <v>191.47411399999999</v>
      </c>
      <c r="J5">
        <v>200.01215400000001</v>
      </c>
      <c r="K5">
        <v>99.987408000000002</v>
      </c>
      <c r="L5">
        <v>99.989113000000003</v>
      </c>
      <c r="M5">
        <v>99.987851000000006</v>
      </c>
      <c r="N5">
        <v>99.987291999999997</v>
      </c>
      <c r="O5">
        <v>99.986538999999993</v>
      </c>
      <c r="P5">
        <v>99.987695000000002</v>
      </c>
      <c r="Q5">
        <v>200.02125799999999</v>
      </c>
      <c r="R5">
        <v>200.01674499999999</v>
      </c>
      <c r="S5">
        <v>200.01566</v>
      </c>
      <c r="T5">
        <v>249.98296199999999</v>
      </c>
      <c r="U5">
        <v>249.98598699999999</v>
      </c>
      <c r="V5">
        <v>250.000046</v>
      </c>
      <c r="W5">
        <v>99.984243000000006</v>
      </c>
      <c r="X5">
        <v>99.998227</v>
      </c>
      <c r="Y5">
        <v>99.992580000000004</v>
      </c>
    </row>
    <row r="6" spans="1:25" x14ac:dyDescent="0.25">
      <c r="A6" t="s">
        <v>35</v>
      </c>
      <c r="B6" t="s">
        <v>36</v>
      </c>
      <c r="C6" t="s">
        <v>27</v>
      </c>
      <c r="D6">
        <v>-10</v>
      </c>
      <c r="E6" t="s">
        <v>28</v>
      </c>
      <c r="H6">
        <v>80.019754000000006</v>
      </c>
      <c r="I6">
        <v>80.023042000000004</v>
      </c>
      <c r="J6">
        <v>79.884671999999995</v>
      </c>
      <c r="K6">
        <v>30.339894000000001</v>
      </c>
      <c r="L6">
        <v>30.330739000000001</v>
      </c>
      <c r="M6">
        <v>30.330348000000001</v>
      </c>
      <c r="N6">
        <v>45.339357</v>
      </c>
      <c r="O6">
        <v>45.341867000000001</v>
      </c>
      <c r="P6">
        <v>99.633148000000006</v>
      </c>
      <c r="Q6">
        <v>99.633190999999997</v>
      </c>
      <c r="R6">
        <v>99.646530999999996</v>
      </c>
      <c r="S6">
        <v>59.893267000000002</v>
      </c>
      <c r="T6">
        <v>59.745292999999997</v>
      </c>
      <c r="U6">
        <v>152.49610899999999</v>
      </c>
      <c r="V6">
        <v>69.560604999999995</v>
      </c>
      <c r="W6">
        <v>66.112235999999996</v>
      </c>
    </row>
    <row r="7" spans="1:25" x14ac:dyDescent="0.25">
      <c r="A7" t="s">
        <v>37</v>
      </c>
      <c r="B7" t="s">
        <v>38</v>
      </c>
      <c r="C7" t="s">
        <v>27</v>
      </c>
      <c r="D7">
        <v>-10</v>
      </c>
      <c r="E7" t="s">
        <v>28</v>
      </c>
      <c r="H7">
        <v>99.893023999999997</v>
      </c>
      <c r="I7">
        <v>99.893979000000002</v>
      </c>
      <c r="J7">
        <v>99.889195999999998</v>
      </c>
      <c r="K7">
        <v>76.411433000000002</v>
      </c>
      <c r="L7">
        <v>91.486296999999993</v>
      </c>
      <c r="M7">
        <v>60.120795999999999</v>
      </c>
      <c r="N7">
        <v>120.12472699999999</v>
      </c>
      <c r="O7">
        <v>120.118516</v>
      </c>
      <c r="P7">
        <v>119.87156899999999</v>
      </c>
      <c r="Q7">
        <v>119.869468</v>
      </c>
      <c r="R7">
        <v>119.876349</v>
      </c>
      <c r="S7">
        <v>120.100078</v>
      </c>
      <c r="T7">
        <v>120.05396399999999</v>
      </c>
      <c r="U7">
        <v>120.11371699999999</v>
      </c>
      <c r="V7">
        <v>120.080939</v>
      </c>
      <c r="W7">
        <v>120.081513</v>
      </c>
    </row>
    <row r="8" spans="1:25" x14ac:dyDescent="0.25">
      <c r="A8" t="s">
        <v>39</v>
      </c>
      <c r="B8" t="s">
        <v>40</v>
      </c>
      <c r="C8" t="s">
        <v>27</v>
      </c>
      <c r="D8">
        <v>-10</v>
      </c>
      <c r="E8" t="s">
        <v>28</v>
      </c>
      <c r="H8">
        <v>94.597764999999995</v>
      </c>
      <c r="I8">
        <v>94.691023000000001</v>
      </c>
      <c r="J8">
        <v>297.99578600000001</v>
      </c>
      <c r="K8">
        <v>73.073161999999996</v>
      </c>
      <c r="L8">
        <v>136.67112</v>
      </c>
      <c r="M8">
        <v>171.69201000000001</v>
      </c>
      <c r="N8">
        <v>73.162469000000002</v>
      </c>
      <c r="O8">
        <v>73.167700999999994</v>
      </c>
      <c r="P8">
        <v>73.175147999999993</v>
      </c>
      <c r="Q8">
        <v>298.82813900000002</v>
      </c>
      <c r="R8">
        <v>298.82572199999998</v>
      </c>
      <c r="S8">
        <v>264.200175</v>
      </c>
      <c r="T8">
        <v>73.229157999999998</v>
      </c>
      <c r="U8">
        <v>72.602025999999995</v>
      </c>
      <c r="V8">
        <v>73.710667000000001</v>
      </c>
      <c r="W8">
        <v>73.390636000000001</v>
      </c>
      <c r="X8">
        <v>73.757544999999993</v>
      </c>
      <c r="Y8">
        <v>73.774523000000002</v>
      </c>
    </row>
    <row r="9" spans="1:25" x14ac:dyDescent="0.25">
      <c r="A9" t="s">
        <v>41</v>
      </c>
      <c r="B9" t="s">
        <v>42</v>
      </c>
      <c r="C9" t="s">
        <v>27</v>
      </c>
      <c r="D9">
        <v>-10</v>
      </c>
      <c r="E9" t="s">
        <v>28</v>
      </c>
      <c r="H9">
        <v>79.887598999999994</v>
      </c>
      <c r="I9">
        <v>79.909587999999999</v>
      </c>
      <c r="J9">
        <v>249.794062</v>
      </c>
      <c r="K9">
        <v>60.370600000000003</v>
      </c>
      <c r="L9">
        <v>132.36229499999999</v>
      </c>
      <c r="M9">
        <v>167.29916900000001</v>
      </c>
      <c r="N9">
        <v>60.310758999999997</v>
      </c>
      <c r="O9">
        <v>60.310974000000002</v>
      </c>
      <c r="P9">
        <v>60.310062000000002</v>
      </c>
      <c r="Q9">
        <v>249.68228300000001</v>
      </c>
      <c r="R9">
        <v>249.68092899999999</v>
      </c>
      <c r="S9">
        <v>249.682984</v>
      </c>
      <c r="T9">
        <v>60.204062999999998</v>
      </c>
      <c r="U9">
        <v>60.030135000000001</v>
      </c>
      <c r="V9">
        <v>60.380595999999997</v>
      </c>
      <c r="W9">
        <v>60.338509999999999</v>
      </c>
      <c r="X9">
        <v>60.373514</v>
      </c>
      <c r="Y9">
        <v>60.372487</v>
      </c>
    </row>
    <row r="10" spans="1:25" x14ac:dyDescent="0.25">
      <c r="A10" t="s">
        <v>43</v>
      </c>
      <c r="B10" t="s">
        <v>44</v>
      </c>
      <c r="C10" t="s">
        <v>27</v>
      </c>
      <c r="D10">
        <v>-10</v>
      </c>
      <c r="E10" t="s">
        <v>28</v>
      </c>
      <c r="H10">
        <v>191.22148100000001</v>
      </c>
      <c r="I10">
        <v>193.38672</v>
      </c>
      <c r="J10">
        <v>200.00940800000001</v>
      </c>
      <c r="K10">
        <v>99.995990000000006</v>
      </c>
      <c r="L10">
        <v>99.992448999999993</v>
      </c>
      <c r="M10">
        <v>99.989352999999994</v>
      </c>
      <c r="N10">
        <v>99.988709</v>
      </c>
      <c r="O10">
        <v>99.992154999999997</v>
      </c>
      <c r="P10">
        <v>99.989110999999994</v>
      </c>
      <c r="Q10">
        <v>200.01570100000001</v>
      </c>
      <c r="R10">
        <v>200.00762800000001</v>
      </c>
      <c r="S10">
        <v>200.01687000000001</v>
      </c>
      <c r="T10">
        <v>249.99400399999999</v>
      </c>
      <c r="U10">
        <v>249.98618099999999</v>
      </c>
      <c r="V10">
        <v>249.99529799999999</v>
      </c>
      <c r="W10">
        <v>99.992998999999998</v>
      </c>
      <c r="X10">
        <v>94.585978999999995</v>
      </c>
      <c r="Y10">
        <v>94.096902999999998</v>
      </c>
    </row>
    <row r="11" spans="1:25" x14ac:dyDescent="0.25">
      <c r="A11" t="s">
        <v>45</v>
      </c>
      <c r="B11" t="s">
        <v>46</v>
      </c>
      <c r="C11" t="s">
        <v>27</v>
      </c>
      <c r="D11">
        <v>-10</v>
      </c>
      <c r="E11" t="s">
        <v>28</v>
      </c>
      <c r="H11">
        <v>80.013890000000004</v>
      </c>
      <c r="I11">
        <v>80.018355999999997</v>
      </c>
      <c r="J11">
        <v>79.921717000000001</v>
      </c>
      <c r="K11">
        <v>30.237501000000002</v>
      </c>
      <c r="L11">
        <v>30.24098</v>
      </c>
      <c r="M11">
        <v>30.241883999999999</v>
      </c>
      <c r="N11">
        <v>45.245153000000002</v>
      </c>
      <c r="O11">
        <v>45.246580000000002</v>
      </c>
      <c r="P11">
        <v>99.741039999999998</v>
      </c>
      <c r="Q11">
        <v>99.742540000000005</v>
      </c>
      <c r="R11">
        <v>99.748724999999993</v>
      </c>
      <c r="S11">
        <v>59.932856000000001</v>
      </c>
      <c r="T11">
        <v>59.826571000000001</v>
      </c>
      <c r="U11">
        <v>154.18757299999999</v>
      </c>
      <c r="V11">
        <v>68.679686000000004</v>
      </c>
      <c r="W11">
        <v>64.903306000000001</v>
      </c>
    </row>
    <row r="12" spans="1:25" x14ac:dyDescent="0.25">
      <c r="A12" t="s">
        <v>47</v>
      </c>
      <c r="B12" t="s">
        <v>48</v>
      </c>
      <c r="C12" t="s">
        <v>27</v>
      </c>
      <c r="D12">
        <v>-10</v>
      </c>
      <c r="E12" t="s">
        <v>28</v>
      </c>
      <c r="H12">
        <v>99.896343999999999</v>
      </c>
      <c r="I12">
        <v>99.891785999999996</v>
      </c>
      <c r="J12">
        <v>99.888357999999997</v>
      </c>
      <c r="K12">
        <v>74.893878000000001</v>
      </c>
      <c r="L12">
        <v>89.952336000000003</v>
      </c>
      <c r="M12">
        <v>60.124127000000001</v>
      </c>
      <c r="N12">
        <v>120.12307300000001</v>
      </c>
      <c r="O12">
        <v>120.125923</v>
      </c>
      <c r="P12">
        <v>119.86863200000001</v>
      </c>
      <c r="Q12">
        <v>119.871855</v>
      </c>
      <c r="R12">
        <v>119.87671899999999</v>
      </c>
      <c r="S12">
        <v>120.10512199999999</v>
      </c>
      <c r="T12">
        <v>120.061204</v>
      </c>
      <c r="U12">
        <v>120.117862</v>
      </c>
      <c r="V12">
        <v>120.083281</v>
      </c>
      <c r="W12">
        <v>120.08520300000001</v>
      </c>
    </row>
    <row r="13" spans="1:25" x14ac:dyDescent="0.25">
      <c r="A13" t="s">
        <v>49</v>
      </c>
      <c r="B13" t="s">
        <v>50</v>
      </c>
      <c r="C13" t="s">
        <v>27</v>
      </c>
      <c r="D13">
        <v>-10</v>
      </c>
      <c r="E13" t="s">
        <v>28</v>
      </c>
      <c r="H13">
        <v>79.837895000000003</v>
      </c>
      <c r="I13">
        <v>79.857910000000004</v>
      </c>
      <c r="J13">
        <v>249.738606</v>
      </c>
      <c r="K13">
        <v>60.302000999999997</v>
      </c>
      <c r="L13">
        <v>133.853633</v>
      </c>
      <c r="M13">
        <v>168.607157</v>
      </c>
      <c r="N13">
        <v>60.264020000000002</v>
      </c>
      <c r="O13">
        <v>60.264766000000002</v>
      </c>
      <c r="P13">
        <v>60.262135000000001</v>
      </c>
      <c r="Q13">
        <v>249.73982899999999</v>
      </c>
      <c r="R13">
        <v>249.73490000000001</v>
      </c>
      <c r="S13">
        <v>249.73891599999999</v>
      </c>
      <c r="T13">
        <v>60.272289000000001</v>
      </c>
      <c r="U13">
        <v>60.127313999999998</v>
      </c>
      <c r="V13">
        <v>60.383037999999999</v>
      </c>
      <c r="W13">
        <v>60.305965</v>
      </c>
      <c r="X13">
        <v>60.375214999999997</v>
      </c>
      <c r="Y13">
        <v>60.379809000000002</v>
      </c>
    </row>
    <row r="14" spans="1:25" x14ac:dyDescent="0.25">
      <c r="A14" t="s">
        <v>51</v>
      </c>
      <c r="B14" t="s">
        <v>52</v>
      </c>
      <c r="C14" t="s">
        <v>27</v>
      </c>
      <c r="D14">
        <v>-10</v>
      </c>
      <c r="E14" t="s">
        <v>28</v>
      </c>
      <c r="H14">
        <v>190.99877900000001</v>
      </c>
      <c r="I14">
        <v>193.47877500000001</v>
      </c>
      <c r="J14">
        <v>200.01044300000001</v>
      </c>
      <c r="K14">
        <v>99.984004999999996</v>
      </c>
      <c r="L14">
        <v>99.983265000000003</v>
      </c>
      <c r="M14">
        <v>99.987324999999998</v>
      </c>
      <c r="N14">
        <v>99.985827999999998</v>
      </c>
      <c r="O14">
        <v>99.983412000000001</v>
      </c>
      <c r="P14">
        <v>99.979039999999998</v>
      </c>
      <c r="Q14">
        <v>200.016763</v>
      </c>
      <c r="R14">
        <v>200.013002</v>
      </c>
      <c r="S14">
        <v>200.01504</v>
      </c>
      <c r="T14">
        <v>249.98517100000001</v>
      </c>
      <c r="U14">
        <v>249.979716</v>
      </c>
      <c r="V14">
        <v>249.98982599999999</v>
      </c>
      <c r="W14">
        <v>99.982636999999997</v>
      </c>
      <c r="X14">
        <v>99.992135000000005</v>
      </c>
      <c r="Y14">
        <v>99.994</v>
      </c>
    </row>
    <row r="15" spans="1:25" x14ac:dyDescent="0.25">
      <c r="A15" t="s">
        <v>53</v>
      </c>
      <c r="B15" t="s">
        <v>54</v>
      </c>
      <c r="C15" t="s">
        <v>27</v>
      </c>
      <c r="D15">
        <v>-10</v>
      </c>
      <c r="E15" t="s">
        <v>28</v>
      </c>
      <c r="H15">
        <v>100.008342</v>
      </c>
      <c r="I15">
        <v>100.025755</v>
      </c>
      <c r="J15">
        <v>99.620312999999996</v>
      </c>
      <c r="K15">
        <v>30.954975000000001</v>
      </c>
      <c r="L15">
        <v>30.954667000000001</v>
      </c>
      <c r="M15">
        <v>30.961715000000002</v>
      </c>
      <c r="N15">
        <v>45.939366999999997</v>
      </c>
      <c r="O15">
        <v>45.946379999999998</v>
      </c>
      <c r="P15">
        <v>119.002351</v>
      </c>
      <c r="Q15">
        <v>118.994505</v>
      </c>
      <c r="R15">
        <v>119.030877</v>
      </c>
      <c r="S15">
        <v>59.727063999999999</v>
      </c>
      <c r="T15">
        <v>59.313746999999999</v>
      </c>
      <c r="U15">
        <v>116.104364</v>
      </c>
      <c r="V15">
        <v>124.35562899999999</v>
      </c>
      <c r="W15">
        <v>122.62545900000001</v>
      </c>
    </row>
    <row r="16" spans="1:25" x14ac:dyDescent="0.25">
      <c r="A16" t="s">
        <v>55</v>
      </c>
      <c r="B16" t="s">
        <v>56</v>
      </c>
      <c r="C16" t="s">
        <v>27</v>
      </c>
      <c r="D16">
        <v>-10</v>
      </c>
      <c r="E16" t="s">
        <v>28</v>
      </c>
      <c r="H16">
        <v>100.00038000000001</v>
      </c>
      <c r="I16">
        <v>99.997397000000007</v>
      </c>
      <c r="J16">
        <v>100.001586</v>
      </c>
      <c r="K16">
        <v>59.995984</v>
      </c>
      <c r="L16">
        <v>67.724136999999999</v>
      </c>
      <c r="M16">
        <v>45.361125999999999</v>
      </c>
      <c r="N16">
        <v>120.002549</v>
      </c>
      <c r="O16">
        <v>119.997559</v>
      </c>
      <c r="P16">
        <v>119.997618</v>
      </c>
      <c r="Q16">
        <v>120.000415</v>
      </c>
      <c r="R16">
        <v>119.998762</v>
      </c>
      <c r="S16">
        <v>120.002448</v>
      </c>
      <c r="T16">
        <v>120.002861</v>
      </c>
      <c r="U16">
        <v>120.001058</v>
      </c>
      <c r="V16">
        <v>108.897379</v>
      </c>
      <c r="W16">
        <v>114.356673</v>
      </c>
    </row>
    <row r="17" spans="1:25" x14ac:dyDescent="0.25">
      <c r="A17" t="s">
        <v>57</v>
      </c>
      <c r="B17" t="s">
        <v>58</v>
      </c>
      <c r="C17" t="s">
        <v>27</v>
      </c>
      <c r="D17">
        <v>-10</v>
      </c>
      <c r="E17" t="s">
        <v>28</v>
      </c>
      <c r="H17">
        <v>83.689638000000002</v>
      </c>
      <c r="I17">
        <v>84.160347999999999</v>
      </c>
      <c r="J17">
        <v>102.728222</v>
      </c>
      <c r="K17">
        <v>72.199046999999993</v>
      </c>
      <c r="L17">
        <v>89.645436000000004</v>
      </c>
      <c r="M17">
        <v>113.039895</v>
      </c>
      <c r="N17">
        <v>67.913843</v>
      </c>
      <c r="O17">
        <v>67.957413000000003</v>
      </c>
      <c r="P17">
        <v>69.512297000000004</v>
      </c>
      <c r="Q17">
        <v>241.51918000000001</v>
      </c>
      <c r="R17">
        <v>241.53480200000001</v>
      </c>
      <c r="S17">
        <v>241.82183699999999</v>
      </c>
      <c r="T17">
        <v>59.761077999999998</v>
      </c>
      <c r="U17">
        <v>39.653992000000002</v>
      </c>
      <c r="V17">
        <v>66.291728000000006</v>
      </c>
      <c r="W17">
        <v>66.938982999999993</v>
      </c>
      <c r="X17">
        <v>65.913041000000007</v>
      </c>
      <c r="Y17">
        <v>65.743898999999999</v>
      </c>
    </row>
    <row r="18" spans="1:25" x14ac:dyDescent="0.25">
      <c r="A18" t="s">
        <v>59</v>
      </c>
      <c r="B18" t="s">
        <v>60</v>
      </c>
      <c r="C18" t="s">
        <v>27</v>
      </c>
      <c r="D18">
        <v>-10</v>
      </c>
      <c r="E18" t="s">
        <v>28</v>
      </c>
      <c r="H18">
        <v>191.13160199999999</v>
      </c>
      <c r="I18">
        <v>191.74317199999999</v>
      </c>
      <c r="J18">
        <v>191.68570199999999</v>
      </c>
      <c r="K18">
        <v>100.007243</v>
      </c>
      <c r="L18">
        <v>99.996091000000007</v>
      </c>
      <c r="M18">
        <v>100.00244000000001</v>
      </c>
      <c r="N18">
        <v>97.287994999999995</v>
      </c>
      <c r="O18">
        <v>97.584592999999998</v>
      </c>
      <c r="P18">
        <v>96.431433999999996</v>
      </c>
      <c r="Q18">
        <v>169.34394</v>
      </c>
      <c r="R18">
        <v>198.66053299999999</v>
      </c>
      <c r="S18">
        <v>156.92916500000001</v>
      </c>
      <c r="T18">
        <v>219.99821800000001</v>
      </c>
      <c r="U18">
        <v>200.004638</v>
      </c>
      <c r="V18">
        <v>200.00359399999999</v>
      </c>
      <c r="W18">
        <v>73.545788000000002</v>
      </c>
      <c r="X18">
        <v>99.995358999999993</v>
      </c>
      <c r="Y18">
        <v>99.995621</v>
      </c>
    </row>
    <row r="19" spans="1:25" x14ac:dyDescent="0.25">
      <c r="A19" t="s">
        <v>61</v>
      </c>
      <c r="B19" t="s">
        <v>62</v>
      </c>
      <c r="C19" t="s">
        <v>27</v>
      </c>
      <c r="D19">
        <v>-10</v>
      </c>
      <c r="E19" t="s">
        <v>28</v>
      </c>
      <c r="H19">
        <v>100.206841</v>
      </c>
      <c r="I19">
        <v>100.23318</v>
      </c>
      <c r="J19">
        <v>99.490921</v>
      </c>
      <c r="K19">
        <v>31.685997</v>
      </c>
      <c r="L19">
        <v>31.679735000000001</v>
      </c>
      <c r="M19">
        <v>31.689276</v>
      </c>
      <c r="N19">
        <v>46.535290000000003</v>
      </c>
      <c r="O19">
        <v>46.541083999999998</v>
      </c>
      <c r="P19">
        <v>118.333477</v>
      </c>
      <c r="Q19">
        <v>118.330778</v>
      </c>
      <c r="R19">
        <v>118.39212499999999</v>
      </c>
      <c r="S19">
        <v>59.258025000000004</v>
      </c>
      <c r="T19">
        <v>58.627965000000003</v>
      </c>
      <c r="U19">
        <v>121.63839299999999</v>
      </c>
      <c r="V19">
        <v>123.703266</v>
      </c>
      <c r="W19">
        <v>123.698256</v>
      </c>
    </row>
    <row r="20" spans="1:25" x14ac:dyDescent="0.25">
      <c r="A20" t="s">
        <v>63</v>
      </c>
      <c r="B20" t="s">
        <v>64</v>
      </c>
      <c r="C20" t="s">
        <v>27</v>
      </c>
      <c r="D20">
        <v>-10</v>
      </c>
      <c r="E20" t="s">
        <v>28</v>
      </c>
      <c r="H20">
        <v>99.946326999999997</v>
      </c>
      <c r="I20">
        <v>99.945083999999994</v>
      </c>
      <c r="J20">
        <v>99.934764999999999</v>
      </c>
      <c r="K20">
        <v>71.716896000000006</v>
      </c>
      <c r="L20">
        <v>75.661216999999994</v>
      </c>
      <c r="M20">
        <v>60.072769999999998</v>
      </c>
      <c r="N20">
        <v>120.071781</v>
      </c>
      <c r="O20">
        <v>120.071911</v>
      </c>
      <c r="P20">
        <v>119.92017</v>
      </c>
      <c r="Q20">
        <v>119.91791600000001</v>
      </c>
      <c r="R20">
        <v>119.925133</v>
      </c>
      <c r="S20">
        <v>120.061228</v>
      </c>
      <c r="T20">
        <v>120.026275</v>
      </c>
      <c r="U20">
        <v>120.056288</v>
      </c>
      <c r="V20">
        <v>95.238613000000001</v>
      </c>
      <c r="W20">
        <v>98.879705999999999</v>
      </c>
    </row>
    <row r="21" spans="1:25" x14ac:dyDescent="0.25">
      <c r="A21" t="s">
        <v>65</v>
      </c>
      <c r="B21" t="s">
        <v>66</v>
      </c>
      <c r="C21" t="s">
        <v>27</v>
      </c>
      <c r="D21">
        <v>-10</v>
      </c>
      <c r="E21" t="s">
        <v>28</v>
      </c>
      <c r="H21">
        <v>80.436802999999998</v>
      </c>
      <c r="I21">
        <v>80.814812000000003</v>
      </c>
      <c r="J21">
        <v>98.869787000000002</v>
      </c>
      <c r="K21">
        <v>68.150407999999999</v>
      </c>
      <c r="L21">
        <v>83.918305000000004</v>
      </c>
      <c r="M21">
        <v>107.94273800000001</v>
      </c>
      <c r="N21">
        <v>65.757531999999998</v>
      </c>
      <c r="O21">
        <v>75.144932999999995</v>
      </c>
      <c r="P21">
        <v>84.918660000000003</v>
      </c>
      <c r="Q21">
        <v>243.838111</v>
      </c>
      <c r="R21">
        <v>243.858407</v>
      </c>
      <c r="S21">
        <v>244.05404100000001</v>
      </c>
      <c r="T21">
        <v>61.426613000000003</v>
      </c>
      <c r="U21">
        <v>57.792008000000003</v>
      </c>
      <c r="V21">
        <v>65.751312999999996</v>
      </c>
      <c r="W21">
        <v>65.810522000000006</v>
      </c>
      <c r="X21">
        <v>65.625849000000002</v>
      </c>
      <c r="Y21">
        <v>65.546225000000007</v>
      </c>
    </row>
    <row r="22" spans="1:25" x14ac:dyDescent="0.25">
      <c r="A22" t="s">
        <v>67</v>
      </c>
      <c r="B22" t="s">
        <v>68</v>
      </c>
      <c r="C22" t="s">
        <v>27</v>
      </c>
      <c r="D22">
        <v>-10</v>
      </c>
      <c r="E22" t="s">
        <v>28</v>
      </c>
      <c r="H22">
        <v>204.41608500000001</v>
      </c>
      <c r="I22">
        <v>204.21694199999999</v>
      </c>
      <c r="J22">
        <v>197.57927900000001</v>
      </c>
      <c r="K22">
        <v>100.003612</v>
      </c>
      <c r="L22">
        <v>99.998825999999994</v>
      </c>
      <c r="M22">
        <v>99.996836999999999</v>
      </c>
      <c r="N22">
        <v>98.265482000000006</v>
      </c>
      <c r="O22">
        <v>98.514223999999999</v>
      </c>
      <c r="P22">
        <v>97.331108999999998</v>
      </c>
      <c r="Q22">
        <v>153.68907300000001</v>
      </c>
      <c r="R22">
        <v>184.13542899999999</v>
      </c>
      <c r="S22">
        <v>146.337693</v>
      </c>
      <c r="T22">
        <v>220.00037900000001</v>
      </c>
      <c r="U22">
        <v>200.00304600000001</v>
      </c>
      <c r="V22">
        <v>199.99854300000001</v>
      </c>
      <c r="W22">
        <v>52.010630999999997</v>
      </c>
      <c r="X22">
        <v>99.995463999999998</v>
      </c>
      <c r="Y22">
        <v>100.00251799999999</v>
      </c>
    </row>
    <row r="23" spans="1:25" x14ac:dyDescent="0.25">
      <c r="A23" t="s">
        <v>69</v>
      </c>
      <c r="B23" t="s">
        <v>70</v>
      </c>
      <c r="C23" t="s">
        <v>27</v>
      </c>
      <c r="D23">
        <v>-10</v>
      </c>
      <c r="E23" t="s">
        <v>28</v>
      </c>
      <c r="H23">
        <v>100.225252</v>
      </c>
      <c r="I23">
        <v>100.248392</v>
      </c>
      <c r="J23">
        <v>99.532158999999993</v>
      </c>
      <c r="K23">
        <v>31.652007000000001</v>
      </c>
      <c r="L23">
        <v>31.639324999999999</v>
      </c>
      <c r="M23">
        <v>31.648257999999998</v>
      </c>
      <c r="N23">
        <v>46.503413999999999</v>
      </c>
      <c r="O23">
        <v>46.513165999999998</v>
      </c>
      <c r="P23">
        <v>118.36591900000001</v>
      </c>
      <c r="Q23">
        <v>118.364034</v>
      </c>
      <c r="R23">
        <v>118.425765</v>
      </c>
      <c r="S23">
        <v>59.297868000000001</v>
      </c>
      <c r="T23">
        <v>58.670814</v>
      </c>
      <c r="U23">
        <v>118.21816</v>
      </c>
      <c r="V23">
        <v>123.396565</v>
      </c>
      <c r="W23">
        <v>122.617734</v>
      </c>
    </row>
    <row r="24" spans="1:25" x14ac:dyDescent="0.25">
      <c r="A24" t="s">
        <v>71</v>
      </c>
      <c r="B24" t="s">
        <v>72</v>
      </c>
      <c r="C24" t="s">
        <v>27</v>
      </c>
      <c r="D24">
        <v>-10</v>
      </c>
      <c r="E24" t="s">
        <v>28</v>
      </c>
      <c r="H24">
        <v>99.965200999999993</v>
      </c>
      <c r="I24">
        <v>99.960176000000004</v>
      </c>
      <c r="J24">
        <v>99.961023999999995</v>
      </c>
      <c r="K24">
        <v>66.490500999999995</v>
      </c>
      <c r="L24">
        <v>74.084417999999999</v>
      </c>
      <c r="M24">
        <v>60.044426999999999</v>
      </c>
      <c r="N24">
        <v>120.046584</v>
      </c>
      <c r="O24">
        <v>120.049207</v>
      </c>
      <c r="P24">
        <v>119.946971</v>
      </c>
      <c r="Q24">
        <v>119.95304</v>
      </c>
      <c r="R24">
        <v>119.949753</v>
      </c>
      <c r="S24">
        <v>120.039917</v>
      </c>
      <c r="T24">
        <v>120.013372</v>
      </c>
      <c r="U24">
        <v>120.041754</v>
      </c>
      <c r="V24">
        <v>98.419235999999998</v>
      </c>
      <c r="W24">
        <v>103.004668</v>
      </c>
    </row>
    <row r="25" spans="1:25" x14ac:dyDescent="0.25">
      <c r="A25" t="s">
        <v>73</v>
      </c>
      <c r="B25" t="s">
        <v>74</v>
      </c>
      <c r="C25" t="s">
        <v>27</v>
      </c>
      <c r="D25">
        <v>-10</v>
      </c>
      <c r="E25" t="s">
        <v>28</v>
      </c>
      <c r="H25">
        <v>69.116129000000001</v>
      </c>
      <c r="I25">
        <v>69.832757000000001</v>
      </c>
      <c r="J25">
        <v>81.644262999999995</v>
      </c>
      <c r="K25">
        <v>70.380920000000003</v>
      </c>
      <c r="L25">
        <v>70.544500999999997</v>
      </c>
      <c r="M25">
        <v>93.352340999999996</v>
      </c>
      <c r="N25">
        <v>70.305847</v>
      </c>
      <c r="O25">
        <v>70.346840999999998</v>
      </c>
      <c r="P25">
        <v>70.367311000000001</v>
      </c>
      <c r="Q25">
        <v>235.461454</v>
      </c>
      <c r="R25">
        <v>235.62774400000001</v>
      </c>
      <c r="S25">
        <v>236.692285</v>
      </c>
      <c r="T25">
        <v>61.102468000000002</v>
      </c>
      <c r="U25">
        <v>49.344414</v>
      </c>
      <c r="V25">
        <v>71.029722000000007</v>
      </c>
      <c r="W25">
        <v>71.145577000000003</v>
      </c>
      <c r="X25">
        <v>71.490123999999994</v>
      </c>
      <c r="Y25">
        <v>71.417299999999997</v>
      </c>
    </row>
    <row r="26" spans="1:25" x14ac:dyDescent="0.25">
      <c r="A26" t="s">
        <v>75</v>
      </c>
      <c r="B26" t="s">
        <v>76</v>
      </c>
      <c r="C26" t="s">
        <v>27</v>
      </c>
      <c r="D26">
        <v>-10</v>
      </c>
      <c r="E26" t="s">
        <v>28</v>
      </c>
      <c r="H26">
        <v>198.460669</v>
      </c>
      <c r="I26">
        <v>198.62892199999999</v>
      </c>
      <c r="J26">
        <v>194.99660299999999</v>
      </c>
      <c r="K26">
        <v>100.00476399999999</v>
      </c>
      <c r="L26">
        <v>100.00407300000001</v>
      </c>
      <c r="M26">
        <v>100.006387</v>
      </c>
      <c r="N26">
        <v>97.869562000000002</v>
      </c>
      <c r="O26">
        <v>98.139601999999996</v>
      </c>
      <c r="P26">
        <v>96.969413000000003</v>
      </c>
      <c r="Q26">
        <v>160.721339</v>
      </c>
      <c r="R26">
        <v>190.65575899999999</v>
      </c>
      <c r="S26">
        <v>151.09270599999999</v>
      </c>
      <c r="T26">
        <v>219.99511899999999</v>
      </c>
      <c r="U26">
        <v>200.00374199999999</v>
      </c>
      <c r="V26">
        <v>200.00240400000001</v>
      </c>
      <c r="W26">
        <v>61.682595999999997</v>
      </c>
      <c r="X26">
        <v>99.996427999999995</v>
      </c>
      <c r="Y26">
        <v>99.998433000000006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O26"/>
  <sheetViews>
    <sheetView showGridLines="0" workbookViewId="0">
      <selection activeCell="I10" sqref="I10"/>
    </sheetView>
  </sheetViews>
  <sheetFormatPr defaultRowHeight="15" x14ac:dyDescent="0.25"/>
  <sheetData>
    <row r="1" spans="1:15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77</v>
      </c>
      <c r="I1" s="22" t="s">
        <v>78</v>
      </c>
      <c r="J1" s="22" t="s">
        <v>79</v>
      </c>
      <c r="K1" s="22" t="s">
        <v>80</v>
      </c>
      <c r="L1" s="22" t="s">
        <v>81</v>
      </c>
      <c r="M1" s="22" t="s">
        <v>82</v>
      </c>
      <c r="N1" s="22" t="s">
        <v>83</v>
      </c>
      <c r="O1" s="22" t="s">
        <v>84</v>
      </c>
    </row>
    <row r="2" spans="1:15" x14ac:dyDescent="0.25">
      <c r="A2" t="s">
        <v>25</v>
      </c>
      <c r="B2" t="s">
        <v>26</v>
      </c>
      <c r="C2" t="s">
        <v>27</v>
      </c>
      <c r="D2">
        <v>-10</v>
      </c>
      <c r="E2" t="s">
        <v>28</v>
      </c>
      <c r="H2">
        <v>0</v>
      </c>
      <c r="I2">
        <v>146.43776099999999</v>
      </c>
      <c r="J2">
        <v>146.60888299999999</v>
      </c>
      <c r="K2">
        <v>125.355755</v>
      </c>
      <c r="L2">
        <v>119.40519</v>
      </c>
      <c r="M2">
        <v>56.643135000000001</v>
      </c>
      <c r="O2">
        <v>0</v>
      </c>
    </row>
    <row r="3" spans="1:15" x14ac:dyDescent="0.25">
      <c r="A3" t="s">
        <v>29</v>
      </c>
      <c r="B3" t="s">
        <v>30</v>
      </c>
      <c r="C3" t="s">
        <v>27</v>
      </c>
      <c r="D3">
        <v>-10</v>
      </c>
      <c r="E3" t="s">
        <v>28</v>
      </c>
      <c r="H3">
        <v>0</v>
      </c>
      <c r="I3">
        <v>250.496646</v>
      </c>
      <c r="J3">
        <v>229.210869</v>
      </c>
      <c r="K3">
        <v>140.544487</v>
      </c>
      <c r="L3">
        <v>115.719199</v>
      </c>
      <c r="M3">
        <v>19.115279999999998</v>
      </c>
      <c r="O3">
        <v>0</v>
      </c>
    </row>
    <row r="4" spans="1:15" x14ac:dyDescent="0.25">
      <c r="A4" t="s">
        <v>31</v>
      </c>
      <c r="B4" t="s">
        <v>32</v>
      </c>
      <c r="C4" t="s">
        <v>27</v>
      </c>
      <c r="D4">
        <v>-10</v>
      </c>
      <c r="E4" t="s">
        <v>28</v>
      </c>
      <c r="H4">
        <v>0</v>
      </c>
      <c r="I4">
        <v>407.36160799999999</v>
      </c>
      <c r="J4">
        <v>341.70721800000001</v>
      </c>
      <c r="K4">
        <v>95.564577999999997</v>
      </c>
      <c r="L4">
        <v>30.256948999999999</v>
      </c>
      <c r="M4">
        <v>0</v>
      </c>
      <c r="O4">
        <v>0</v>
      </c>
    </row>
    <row r="5" spans="1:15" x14ac:dyDescent="0.25">
      <c r="A5" t="s">
        <v>33</v>
      </c>
      <c r="B5" t="s">
        <v>34</v>
      </c>
      <c r="C5" t="s">
        <v>27</v>
      </c>
      <c r="D5">
        <v>-10</v>
      </c>
      <c r="E5" t="s">
        <v>28</v>
      </c>
      <c r="H5">
        <v>0</v>
      </c>
      <c r="I5">
        <v>356.02780799999999</v>
      </c>
      <c r="J5">
        <v>347.56265400000001</v>
      </c>
      <c r="K5">
        <v>217.39362600000001</v>
      </c>
      <c r="L5">
        <v>184.798022</v>
      </c>
      <c r="M5">
        <v>110.85335000000001</v>
      </c>
      <c r="O5">
        <v>0</v>
      </c>
    </row>
    <row r="6" spans="1:15" x14ac:dyDescent="0.25">
      <c r="A6" t="s">
        <v>35</v>
      </c>
      <c r="B6" t="s">
        <v>36</v>
      </c>
      <c r="C6" t="s">
        <v>27</v>
      </c>
      <c r="D6">
        <v>-10</v>
      </c>
      <c r="E6" t="s">
        <v>28</v>
      </c>
      <c r="H6">
        <v>0</v>
      </c>
      <c r="I6">
        <v>186.61578800000001</v>
      </c>
      <c r="J6">
        <v>182.347139</v>
      </c>
      <c r="K6">
        <v>37.557740000000003</v>
      </c>
      <c r="L6">
        <v>0</v>
      </c>
      <c r="M6">
        <v>179.173224</v>
      </c>
      <c r="O6">
        <v>0</v>
      </c>
    </row>
    <row r="7" spans="1:15" x14ac:dyDescent="0.25">
      <c r="A7" t="s">
        <v>37</v>
      </c>
      <c r="B7" t="s">
        <v>38</v>
      </c>
      <c r="C7" t="s">
        <v>27</v>
      </c>
      <c r="D7">
        <v>-10</v>
      </c>
      <c r="E7" t="s">
        <v>28</v>
      </c>
      <c r="H7">
        <v>0</v>
      </c>
      <c r="I7">
        <v>305.50253800000002</v>
      </c>
      <c r="J7">
        <v>249.95678799999999</v>
      </c>
      <c r="K7">
        <v>50.076791</v>
      </c>
      <c r="L7">
        <v>0</v>
      </c>
      <c r="M7">
        <v>151.03224599999999</v>
      </c>
      <c r="O7">
        <v>0</v>
      </c>
    </row>
    <row r="8" spans="1:15" x14ac:dyDescent="0.25">
      <c r="A8" t="s">
        <v>39</v>
      </c>
      <c r="B8" t="s">
        <v>40</v>
      </c>
      <c r="C8" t="s">
        <v>27</v>
      </c>
      <c r="D8">
        <v>-10</v>
      </c>
      <c r="E8" t="s">
        <v>28</v>
      </c>
      <c r="H8">
        <v>0</v>
      </c>
      <c r="I8">
        <v>485.37415199999998</v>
      </c>
      <c r="J8">
        <v>396.71111999999999</v>
      </c>
      <c r="K8">
        <v>60.735681</v>
      </c>
      <c r="L8">
        <v>0</v>
      </c>
      <c r="M8">
        <v>73.641808999999995</v>
      </c>
      <c r="O8">
        <v>0</v>
      </c>
    </row>
    <row r="9" spans="1:15" x14ac:dyDescent="0.25">
      <c r="A9" t="s">
        <v>41</v>
      </c>
      <c r="B9" t="s">
        <v>42</v>
      </c>
      <c r="C9" t="s">
        <v>27</v>
      </c>
      <c r="D9">
        <v>-10</v>
      </c>
      <c r="E9" t="s">
        <v>28</v>
      </c>
      <c r="H9">
        <v>0</v>
      </c>
      <c r="I9">
        <v>428.81204300000002</v>
      </c>
      <c r="J9">
        <v>345.83581800000002</v>
      </c>
      <c r="K9">
        <v>37.54739</v>
      </c>
      <c r="L9">
        <v>0</v>
      </c>
      <c r="M9">
        <v>57.702936999999999</v>
      </c>
      <c r="O9">
        <v>0</v>
      </c>
    </row>
    <row r="10" spans="1:15" x14ac:dyDescent="0.25">
      <c r="A10" t="s">
        <v>43</v>
      </c>
      <c r="B10" t="s">
        <v>44</v>
      </c>
      <c r="C10" t="s">
        <v>27</v>
      </c>
      <c r="D10">
        <v>-10</v>
      </c>
      <c r="E10" t="s">
        <v>28</v>
      </c>
      <c r="H10">
        <v>0</v>
      </c>
      <c r="I10">
        <v>384.753941</v>
      </c>
      <c r="J10">
        <v>370.13476300000002</v>
      </c>
      <c r="K10">
        <v>128.43771899999999</v>
      </c>
      <c r="L10">
        <v>65.544942000000006</v>
      </c>
      <c r="M10">
        <v>251.17586800000001</v>
      </c>
      <c r="O10">
        <v>0</v>
      </c>
    </row>
    <row r="11" spans="1:15" x14ac:dyDescent="0.25">
      <c r="A11" t="s">
        <v>45</v>
      </c>
      <c r="B11" t="s">
        <v>46</v>
      </c>
      <c r="C11" t="s">
        <v>27</v>
      </c>
      <c r="D11">
        <v>-10</v>
      </c>
      <c r="E11" t="s">
        <v>28</v>
      </c>
      <c r="H11">
        <v>0</v>
      </c>
      <c r="I11">
        <v>161.818806</v>
      </c>
      <c r="J11">
        <v>159.62878000000001</v>
      </c>
      <c r="K11">
        <v>85.344747999999996</v>
      </c>
      <c r="L11">
        <v>64.546307999999996</v>
      </c>
      <c r="M11">
        <v>115.465749</v>
      </c>
      <c r="O11">
        <v>0</v>
      </c>
    </row>
    <row r="12" spans="1:15" x14ac:dyDescent="0.25">
      <c r="A12" t="s">
        <v>47</v>
      </c>
      <c r="B12" t="s">
        <v>48</v>
      </c>
      <c r="C12" t="s">
        <v>27</v>
      </c>
      <c r="D12">
        <v>-10</v>
      </c>
      <c r="E12" t="s">
        <v>28</v>
      </c>
      <c r="H12">
        <v>0</v>
      </c>
      <c r="I12">
        <v>275.13990000000001</v>
      </c>
      <c r="J12">
        <v>238.74424500000001</v>
      </c>
      <c r="K12">
        <v>100.035625</v>
      </c>
      <c r="L12">
        <v>61.199243000000003</v>
      </c>
      <c r="M12">
        <v>81.255313999999998</v>
      </c>
      <c r="O12">
        <v>0</v>
      </c>
    </row>
    <row r="13" spans="1:15" x14ac:dyDescent="0.25">
      <c r="A13" t="s">
        <v>49</v>
      </c>
      <c r="B13" t="s">
        <v>50</v>
      </c>
      <c r="C13" t="s">
        <v>27</v>
      </c>
      <c r="D13">
        <v>-10</v>
      </c>
      <c r="E13" t="s">
        <v>28</v>
      </c>
      <c r="H13">
        <v>0</v>
      </c>
      <c r="I13">
        <v>407.00639999999999</v>
      </c>
      <c r="J13">
        <v>341.22069199999999</v>
      </c>
      <c r="K13">
        <v>94.683907000000005</v>
      </c>
      <c r="L13">
        <v>29.245645</v>
      </c>
      <c r="M13">
        <v>0</v>
      </c>
      <c r="O13">
        <v>0</v>
      </c>
    </row>
    <row r="14" spans="1:15" x14ac:dyDescent="0.25">
      <c r="A14" t="s">
        <v>51</v>
      </c>
      <c r="B14" t="s">
        <v>52</v>
      </c>
      <c r="C14" t="s">
        <v>27</v>
      </c>
      <c r="D14">
        <v>-10</v>
      </c>
      <c r="E14" t="s">
        <v>28</v>
      </c>
      <c r="H14">
        <v>0</v>
      </c>
      <c r="I14">
        <v>372.83183700000001</v>
      </c>
      <c r="J14">
        <v>361.66334899999998</v>
      </c>
      <c r="K14">
        <v>176.71016599999999</v>
      </c>
      <c r="L14">
        <v>129.356222</v>
      </c>
      <c r="M14">
        <v>173.83798300000001</v>
      </c>
      <c r="O14">
        <v>0</v>
      </c>
    </row>
    <row r="15" spans="1:15" x14ac:dyDescent="0.25">
      <c r="A15" t="s">
        <v>53</v>
      </c>
      <c r="B15" t="s">
        <v>54</v>
      </c>
      <c r="C15" t="s">
        <v>27</v>
      </c>
      <c r="D15">
        <v>-10</v>
      </c>
      <c r="E15" t="s">
        <v>28</v>
      </c>
      <c r="H15">
        <v>0</v>
      </c>
      <c r="I15">
        <v>231.87375299999999</v>
      </c>
      <c r="J15">
        <v>225.88008400000001</v>
      </c>
      <c r="K15">
        <v>22.579304</v>
      </c>
      <c r="L15">
        <v>0</v>
      </c>
      <c r="M15">
        <v>208.159918</v>
      </c>
      <c r="O15">
        <v>0</v>
      </c>
    </row>
    <row r="16" spans="1:15" x14ac:dyDescent="0.25">
      <c r="A16" t="s">
        <v>55</v>
      </c>
      <c r="B16" t="s">
        <v>56</v>
      </c>
      <c r="C16" t="s">
        <v>27</v>
      </c>
      <c r="D16">
        <v>-10</v>
      </c>
      <c r="E16" t="s">
        <v>28</v>
      </c>
      <c r="H16">
        <v>0</v>
      </c>
      <c r="I16">
        <v>312.97767299999998</v>
      </c>
      <c r="J16">
        <v>246.33107100000001</v>
      </c>
      <c r="K16">
        <v>4.1289350000000002</v>
      </c>
      <c r="L16">
        <v>0</v>
      </c>
      <c r="M16">
        <v>158.096959</v>
      </c>
      <c r="O16">
        <v>0</v>
      </c>
    </row>
    <row r="17" spans="1:15" x14ac:dyDescent="0.25">
      <c r="A17" t="s">
        <v>57</v>
      </c>
      <c r="B17" t="s">
        <v>58</v>
      </c>
      <c r="C17" t="s">
        <v>27</v>
      </c>
      <c r="D17">
        <v>-10</v>
      </c>
      <c r="E17" t="s">
        <v>28</v>
      </c>
      <c r="H17">
        <v>0</v>
      </c>
      <c r="I17">
        <v>304.45347700000002</v>
      </c>
      <c r="J17">
        <v>243.40426500000001</v>
      </c>
      <c r="K17">
        <v>19.306104000000001</v>
      </c>
      <c r="L17">
        <v>0</v>
      </c>
      <c r="M17">
        <v>173.88225</v>
      </c>
      <c r="O17">
        <v>0</v>
      </c>
    </row>
    <row r="18" spans="1:15" x14ac:dyDescent="0.25">
      <c r="A18" t="s">
        <v>59</v>
      </c>
      <c r="B18" t="s">
        <v>60</v>
      </c>
      <c r="C18" t="s">
        <v>27</v>
      </c>
      <c r="D18">
        <v>-10</v>
      </c>
      <c r="E18" t="s">
        <v>28</v>
      </c>
      <c r="H18">
        <v>0</v>
      </c>
      <c r="I18">
        <v>322.579768</v>
      </c>
      <c r="J18">
        <v>315.79598099999998</v>
      </c>
      <c r="K18">
        <v>110.628756</v>
      </c>
      <c r="L18">
        <v>55.679372000000001</v>
      </c>
      <c r="M18">
        <v>350.89633500000002</v>
      </c>
      <c r="O18">
        <v>0</v>
      </c>
    </row>
    <row r="19" spans="1:15" x14ac:dyDescent="0.25">
      <c r="A19" t="s">
        <v>61</v>
      </c>
      <c r="B19" t="s">
        <v>62</v>
      </c>
      <c r="C19" t="s">
        <v>27</v>
      </c>
      <c r="D19">
        <v>-10</v>
      </c>
      <c r="E19" t="s">
        <v>28</v>
      </c>
      <c r="H19">
        <v>0</v>
      </c>
      <c r="I19">
        <v>226.42600899999999</v>
      </c>
      <c r="J19">
        <v>215.12496100000001</v>
      </c>
      <c r="K19">
        <v>0</v>
      </c>
      <c r="L19">
        <v>0</v>
      </c>
      <c r="M19">
        <v>247.10710499999999</v>
      </c>
      <c r="O19">
        <v>0</v>
      </c>
    </row>
    <row r="20" spans="1:15" x14ac:dyDescent="0.25">
      <c r="A20" t="s">
        <v>63</v>
      </c>
      <c r="B20" t="s">
        <v>64</v>
      </c>
      <c r="C20" t="s">
        <v>27</v>
      </c>
      <c r="D20">
        <v>-10</v>
      </c>
      <c r="E20" t="s">
        <v>28</v>
      </c>
      <c r="H20">
        <v>0</v>
      </c>
      <c r="I20">
        <v>287.545368</v>
      </c>
      <c r="J20">
        <v>191.96710300000001</v>
      </c>
      <c r="K20">
        <v>0</v>
      </c>
      <c r="L20">
        <v>0</v>
      </c>
      <c r="M20">
        <v>236.16577100000001</v>
      </c>
      <c r="O20">
        <v>0</v>
      </c>
    </row>
    <row r="21" spans="1:15" x14ac:dyDescent="0.25">
      <c r="A21" t="s">
        <v>65</v>
      </c>
      <c r="B21" t="s">
        <v>66</v>
      </c>
      <c r="C21" t="s">
        <v>27</v>
      </c>
      <c r="D21">
        <v>-10</v>
      </c>
      <c r="E21" t="s">
        <v>28</v>
      </c>
      <c r="H21">
        <v>0</v>
      </c>
      <c r="I21">
        <v>302.94166000000001</v>
      </c>
      <c r="J21">
        <v>204.25236899999999</v>
      </c>
      <c r="K21">
        <v>0</v>
      </c>
      <c r="L21">
        <v>0</v>
      </c>
      <c r="M21">
        <v>234.67307199999999</v>
      </c>
      <c r="O21">
        <v>0</v>
      </c>
    </row>
    <row r="22" spans="1:15" x14ac:dyDescent="0.25">
      <c r="A22" t="s">
        <v>67</v>
      </c>
      <c r="B22" t="s">
        <v>68</v>
      </c>
      <c r="C22" t="s">
        <v>27</v>
      </c>
      <c r="D22">
        <v>-10</v>
      </c>
      <c r="E22" t="s">
        <v>28</v>
      </c>
      <c r="H22">
        <v>0</v>
      </c>
      <c r="I22">
        <v>311.82129300000003</v>
      </c>
      <c r="J22">
        <v>301.69454100000002</v>
      </c>
      <c r="K22">
        <v>1.9027579999999999</v>
      </c>
      <c r="L22">
        <v>0</v>
      </c>
      <c r="M22">
        <v>517.734962</v>
      </c>
      <c r="O22">
        <v>0</v>
      </c>
    </row>
    <row r="23" spans="1:15" x14ac:dyDescent="0.25">
      <c r="A23" t="s">
        <v>69</v>
      </c>
      <c r="B23" t="s">
        <v>70</v>
      </c>
      <c r="C23" t="s">
        <v>27</v>
      </c>
      <c r="D23">
        <v>-10</v>
      </c>
      <c r="E23" t="s">
        <v>28</v>
      </c>
      <c r="H23">
        <v>0</v>
      </c>
      <c r="I23">
        <v>229.46178599999999</v>
      </c>
      <c r="J23">
        <v>220.52883600000001</v>
      </c>
      <c r="K23">
        <v>0</v>
      </c>
      <c r="L23">
        <v>0</v>
      </c>
      <c r="M23">
        <v>237.97807499999999</v>
      </c>
      <c r="O23">
        <v>0</v>
      </c>
    </row>
    <row r="24" spans="1:15" x14ac:dyDescent="0.25">
      <c r="A24" t="s">
        <v>71</v>
      </c>
      <c r="B24" t="s">
        <v>72</v>
      </c>
      <c r="C24" t="s">
        <v>27</v>
      </c>
      <c r="D24">
        <v>-10</v>
      </c>
      <c r="E24" t="s">
        <v>28</v>
      </c>
      <c r="H24">
        <v>0</v>
      </c>
      <c r="I24">
        <v>294.181195</v>
      </c>
      <c r="J24">
        <v>212.552189</v>
      </c>
      <c r="K24">
        <v>0</v>
      </c>
      <c r="L24">
        <v>0</v>
      </c>
      <c r="M24">
        <v>211.77147199999999</v>
      </c>
      <c r="O24">
        <v>0</v>
      </c>
    </row>
    <row r="25" spans="1:15" x14ac:dyDescent="0.25">
      <c r="A25" t="s">
        <v>73</v>
      </c>
      <c r="B25" t="s">
        <v>74</v>
      </c>
      <c r="C25" t="s">
        <v>27</v>
      </c>
      <c r="D25">
        <v>-10</v>
      </c>
      <c r="E25" t="s">
        <v>28</v>
      </c>
      <c r="H25">
        <v>0</v>
      </c>
      <c r="I25">
        <v>241.82986700000001</v>
      </c>
      <c r="J25">
        <v>181.02223699999999</v>
      </c>
      <c r="K25">
        <v>0</v>
      </c>
      <c r="L25">
        <v>0</v>
      </c>
      <c r="M25">
        <v>266.80796299999997</v>
      </c>
      <c r="O25">
        <v>0</v>
      </c>
    </row>
    <row r="26" spans="1:15" x14ac:dyDescent="0.25">
      <c r="A26" t="s">
        <v>75</v>
      </c>
      <c r="B26" t="s">
        <v>76</v>
      </c>
      <c r="C26" t="s">
        <v>27</v>
      </c>
      <c r="D26">
        <v>-10</v>
      </c>
      <c r="E26" t="s">
        <v>28</v>
      </c>
      <c r="H26">
        <v>0</v>
      </c>
      <c r="I26">
        <v>320.15281599999997</v>
      </c>
      <c r="J26">
        <v>311.52272299999998</v>
      </c>
      <c r="K26">
        <v>53.577973999999998</v>
      </c>
      <c r="L26">
        <v>0</v>
      </c>
      <c r="M26">
        <v>457.93284599999998</v>
      </c>
      <c r="O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M26"/>
  <sheetViews>
    <sheetView showGridLines="0" workbookViewId="0">
      <selection activeCell="I10" sqref="I10"/>
    </sheetView>
  </sheetViews>
  <sheetFormatPr defaultRowHeight="15" x14ac:dyDescent="0.25"/>
  <sheetData>
    <row r="1" spans="1:13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85</v>
      </c>
      <c r="I1" s="22" t="s">
        <v>86</v>
      </c>
      <c r="J1" s="22" t="s">
        <v>87</v>
      </c>
      <c r="K1" s="22" t="s">
        <v>88</v>
      </c>
      <c r="L1" s="22" t="s">
        <v>89</v>
      </c>
      <c r="M1" s="22" t="s">
        <v>90</v>
      </c>
    </row>
    <row r="2" spans="1:13" x14ac:dyDescent="0.25">
      <c r="A2" t="s">
        <v>25</v>
      </c>
      <c r="B2" t="s">
        <v>26</v>
      </c>
      <c r="C2" t="s">
        <v>27</v>
      </c>
      <c r="D2">
        <v>-10</v>
      </c>
      <c r="E2" t="s">
        <v>28</v>
      </c>
      <c r="H2">
        <v>-179.603669</v>
      </c>
      <c r="I2">
        <v>-51.967759000000001</v>
      </c>
      <c r="J2">
        <v>-11.407926</v>
      </c>
      <c r="K2">
        <v>2.3241000000000001E-2</v>
      </c>
      <c r="L2">
        <v>4.8000000000000001E-4</v>
      </c>
      <c r="M2">
        <v>8.2449999999999996E-2</v>
      </c>
    </row>
    <row r="3" spans="1:13" x14ac:dyDescent="0.25">
      <c r="A3" t="s">
        <v>29</v>
      </c>
      <c r="B3" t="s">
        <v>30</v>
      </c>
      <c r="C3" t="s">
        <v>27</v>
      </c>
      <c r="D3">
        <v>-10</v>
      </c>
      <c r="E3" t="s">
        <v>28</v>
      </c>
      <c r="H3">
        <v>76.975194000000002</v>
      </c>
      <c r="I3">
        <v>-51.697879</v>
      </c>
      <c r="J3">
        <v>-11.409509999999999</v>
      </c>
      <c r="K3">
        <v>-3.2037000000000003E-2</v>
      </c>
      <c r="L3">
        <v>-5.9800000000000001E-4</v>
      </c>
      <c r="M3">
        <v>-179.99003999999999</v>
      </c>
    </row>
    <row r="4" spans="1:13" x14ac:dyDescent="0.25">
      <c r="A4" t="s">
        <v>31</v>
      </c>
      <c r="B4" t="s">
        <v>32</v>
      </c>
      <c r="C4" t="s">
        <v>27</v>
      </c>
      <c r="D4">
        <v>-10</v>
      </c>
      <c r="E4" t="s">
        <v>28</v>
      </c>
      <c r="H4">
        <v>-203.173338</v>
      </c>
      <c r="I4">
        <v>-51.612017000000002</v>
      </c>
      <c r="J4">
        <v>-11.529358999999999</v>
      </c>
      <c r="K4">
        <v>9.0389999999999998E-2</v>
      </c>
      <c r="L4">
        <v>2.647E-3</v>
      </c>
      <c r="M4">
        <v>-0.19500899999999999</v>
      </c>
    </row>
    <row r="5" spans="1:13" x14ac:dyDescent="0.25">
      <c r="A5" t="s">
        <v>33</v>
      </c>
      <c r="B5" t="s">
        <v>34</v>
      </c>
      <c r="C5" t="s">
        <v>27</v>
      </c>
      <c r="D5">
        <v>-10</v>
      </c>
      <c r="E5" t="s">
        <v>28</v>
      </c>
      <c r="H5">
        <v>109.88200000000001</v>
      </c>
      <c r="I5">
        <v>-51.930249000000003</v>
      </c>
      <c r="J5">
        <v>-11.538608</v>
      </c>
      <c r="K5">
        <v>-0.10491399999999999</v>
      </c>
      <c r="L5">
        <v>-1.487E-3</v>
      </c>
      <c r="M5">
        <v>-179.99464699999999</v>
      </c>
    </row>
    <row r="6" spans="1:13" x14ac:dyDescent="0.25">
      <c r="A6" t="s">
        <v>35</v>
      </c>
      <c r="B6" t="s">
        <v>36</v>
      </c>
      <c r="C6" t="s">
        <v>27</v>
      </c>
      <c r="D6">
        <v>-10</v>
      </c>
      <c r="E6" t="s">
        <v>28</v>
      </c>
      <c r="H6">
        <v>-179.420063</v>
      </c>
      <c r="I6">
        <v>-52.146158</v>
      </c>
      <c r="J6">
        <v>-11.407762</v>
      </c>
      <c r="K6">
        <v>-0.22090799999999999</v>
      </c>
      <c r="L6">
        <v>4.7600000000000002E-4</v>
      </c>
      <c r="M6">
        <v>3.7113E-2</v>
      </c>
    </row>
    <row r="7" spans="1:13" x14ac:dyDescent="0.25">
      <c r="A7" t="s">
        <v>37</v>
      </c>
      <c r="B7" t="s">
        <v>38</v>
      </c>
      <c r="C7" t="s">
        <v>27</v>
      </c>
      <c r="D7">
        <v>-10</v>
      </c>
      <c r="E7" t="s">
        <v>28</v>
      </c>
      <c r="H7">
        <v>77.081829999999997</v>
      </c>
      <c r="I7">
        <v>-52.062592000000002</v>
      </c>
      <c r="J7">
        <v>-11.409157</v>
      </c>
      <c r="K7">
        <v>0.27222200000000002</v>
      </c>
      <c r="L7">
        <v>-5.8100000000000003E-4</v>
      </c>
      <c r="M7">
        <v>179.98262199999999</v>
      </c>
    </row>
    <row r="8" spans="1:13" x14ac:dyDescent="0.25">
      <c r="A8" t="s">
        <v>39</v>
      </c>
      <c r="B8" t="s">
        <v>40</v>
      </c>
      <c r="C8" t="s">
        <v>27</v>
      </c>
      <c r="D8">
        <v>-10</v>
      </c>
      <c r="E8" t="s">
        <v>28</v>
      </c>
      <c r="H8">
        <v>-203.16110399999999</v>
      </c>
      <c r="I8">
        <v>-51.835532999999998</v>
      </c>
      <c r="J8">
        <v>-11.527913</v>
      </c>
      <c r="K8">
        <v>-4.2589999999999998E-3</v>
      </c>
      <c r="L8">
        <v>2.9510000000000001E-3</v>
      </c>
      <c r="M8">
        <v>-0.17161999999999999</v>
      </c>
    </row>
    <row r="9" spans="1:13" x14ac:dyDescent="0.25">
      <c r="A9" t="s">
        <v>41</v>
      </c>
      <c r="B9" t="s">
        <v>42</v>
      </c>
      <c r="C9" t="s">
        <v>27</v>
      </c>
      <c r="D9">
        <v>-10</v>
      </c>
      <c r="E9" t="s">
        <v>28</v>
      </c>
      <c r="H9">
        <v>-203.101203</v>
      </c>
      <c r="I9">
        <v>-51.929156999999996</v>
      </c>
      <c r="J9">
        <v>-11.529294999999999</v>
      </c>
      <c r="K9">
        <v>-2.823E-3</v>
      </c>
      <c r="L9">
        <v>2.6649999999999998E-3</v>
      </c>
      <c r="M9">
        <v>-0.15420300000000001</v>
      </c>
    </row>
    <row r="10" spans="1:13" x14ac:dyDescent="0.25">
      <c r="A10" t="s">
        <v>43</v>
      </c>
      <c r="B10" t="s">
        <v>44</v>
      </c>
      <c r="C10" t="s">
        <v>27</v>
      </c>
      <c r="D10">
        <v>-10</v>
      </c>
      <c r="E10" t="s">
        <v>28</v>
      </c>
      <c r="H10">
        <v>110.05736899999999</v>
      </c>
      <c r="I10">
        <v>-52.267353999999997</v>
      </c>
      <c r="J10">
        <v>-11.538608999999999</v>
      </c>
      <c r="K10">
        <v>3.0381999999999999E-2</v>
      </c>
      <c r="L10">
        <v>-1.4940000000000001E-3</v>
      </c>
      <c r="M10">
        <v>179.97745800000001</v>
      </c>
    </row>
    <row r="11" spans="1:13" x14ac:dyDescent="0.25">
      <c r="A11" t="s">
        <v>45</v>
      </c>
      <c r="B11" t="s">
        <v>46</v>
      </c>
      <c r="C11" t="s">
        <v>27</v>
      </c>
      <c r="D11">
        <v>-10</v>
      </c>
      <c r="E11" t="s">
        <v>28</v>
      </c>
      <c r="H11">
        <v>-179.506247</v>
      </c>
      <c r="I11">
        <v>-52.151169000000003</v>
      </c>
      <c r="J11">
        <v>-11.407931</v>
      </c>
      <c r="K11">
        <v>-0.108998</v>
      </c>
      <c r="L11">
        <v>4.6000000000000001E-4</v>
      </c>
      <c r="M11">
        <v>6.2253999999999997E-2</v>
      </c>
    </row>
    <row r="12" spans="1:13" x14ac:dyDescent="0.25">
      <c r="A12" t="s">
        <v>47</v>
      </c>
      <c r="B12" t="s">
        <v>48</v>
      </c>
      <c r="C12" t="s">
        <v>27</v>
      </c>
      <c r="D12">
        <v>-10</v>
      </c>
      <c r="E12" t="s">
        <v>28</v>
      </c>
      <c r="H12">
        <v>77.039135000000002</v>
      </c>
      <c r="I12">
        <v>-51.970036999999998</v>
      </c>
      <c r="J12">
        <v>-11.409381</v>
      </c>
      <c r="K12">
        <v>0.132048</v>
      </c>
      <c r="L12">
        <v>-5.8600000000000004E-4</v>
      </c>
      <c r="M12">
        <v>179.99550199999999</v>
      </c>
    </row>
    <row r="13" spans="1:13" x14ac:dyDescent="0.25">
      <c r="A13" t="s">
        <v>49</v>
      </c>
      <c r="B13" t="s">
        <v>50</v>
      </c>
      <c r="C13" t="s">
        <v>27</v>
      </c>
      <c r="D13">
        <v>-10</v>
      </c>
      <c r="E13" t="s">
        <v>28</v>
      </c>
      <c r="H13">
        <v>-203.105684</v>
      </c>
      <c r="I13">
        <v>-51.914431</v>
      </c>
      <c r="J13">
        <v>-11.52937</v>
      </c>
      <c r="K13">
        <v>4.1318000000000001E-2</v>
      </c>
      <c r="L13">
        <v>2.6419999999999998E-3</v>
      </c>
      <c r="M13">
        <v>-0.14113500000000001</v>
      </c>
    </row>
    <row r="14" spans="1:13" x14ac:dyDescent="0.25">
      <c r="A14" t="s">
        <v>51</v>
      </c>
      <c r="B14" t="s">
        <v>52</v>
      </c>
      <c r="C14" t="s">
        <v>27</v>
      </c>
      <c r="D14">
        <v>-10</v>
      </c>
      <c r="E14" t="s">
        <v>28</v>
      </c>
      <c r="H14">
        <v>109.96122099999999</v>
      </c>
      <c r="I14">
        <v>-52.195656</v>
      </c>
      <c r="J14">
        <v>-11.538655</v>
      </c>
      <c r="K14">
        <v>-3.1287000000000002E-2</v>
      </c>
      <c r="L14">
        <v>-1.508E-3</v>
      </c>
      <c r="M14">
        <v>179.98580899999999</v>
      </c>
    </row>
    <row r="15" spans="1:13" x14ac:dyDescent="0.25">
      <c r="A15" t="s">
        <v>53</v>
      </c>
      <c r="B15" t="s">
        <v>54</v>
      </c>
      <c r="C15" t="s">
        <v>27</v>
      </c>
      <c r="D15">
        <v>-10</v>
      </c>
      <c r="E15" t="s">
        <v>28</v>
      </c>
      <c r="H15">
        <v>-179.81946500000001</v>
      </c>
      <c r="I15">
        <v>-51.663212999999999</v>
      </c>
      <c r="J15">
        <v>-9.4968269999999997</v>
      </c>
      <c r="K15">
        <v>-0.12684899999999999</v>
      </c>
      <c r="L15">
        <v>9.6100000000000005E-4</v>
      </c>
      <c r="M15">
        <v>-0.13173299999999999</v>
      </c>
    </row>
    <row r="16" spans="1:13" x14ac:dyDescent="0.25">
      <c r="A16" t="s">
        <v>55</v>
      </c>
      <c r="B16" t="s">
        <v>56</v>
      </c>
      <c r="C16" t="s">
        <v>27</v>
      </c>
      <c r="D16">
        <v>-10</v>
      </c>
      <c r="E16" t="s">
        <v>28</v>
      </c>
      <c r="H16">
        <v>76.829350000000005</v>
      </c>
      <c r="I16">
        <v>-52.364710000000002</v>
      </c>
      <c r="J16">
        <v>-9.4993400000000001</v>
      </c>
      <c r="K16">
        <v>0.13008</v>
      </c>
      <c r="L16">
        <v>-1.95E-4</v>
      </c>
      <c r="M16">
        <v>179.820471</v>
      </c>
    </row>
    <row r="17" spans="1:13" x14ac:dyDescent="0.25">
      <c r="A17" t="s">
        <v>57</v>
      </c>
      <c r="B17" t="s">
        <v>58</v>
      </c>
      <c r="C17" t="s">
        <v>27</v>
      </c>
      <c r="D17">
        <v>-10</v>
      </c>
      <c r="E17" t="s">
        <v>28</v>
      </c>
      <c r="H17">
        <v>-202.67936</v>
      </c>
      <c r="I17">
        <v>-51.895018999999998</v>
      </c>
      <c r="J17">
        <v>-9.495654</v>
      </c>
      <c r="K17">
        <v>-6.2889E-2</v>
      </c>
      <c r="L17">
        <v>9.5200000000000005E-4</v>
      </c>
      <c r="M17">
        <v>-0.17205400000000001</v>
      </c>
    </row>
    <row r="18" spans="1:13" x14ac:dyDescent="0.25">
      <c r="A18" t="s">
        <v>59</v>
      </c>
      <c r="B18" t="s">
        <v>60</v>
      </c>
      <c r="C18" t="s">
        <v>27</v>
      </c>
      <c r="D18">
        <v>-10</v>
      </c>
      <c r="E18" t="s">
        <v>28</v>
      </c>
      <c r="H18">
        <v>110.070716</v>
      </c>
      <c r="I18">
        <v>-52.458024000000002</v>
      </c>
      <c r="J18">
        <v>-9.499746</v>
      </c>
      <c r="K18">
        <v>0.100662</v>
      </c>
      <c r="L18">
        <v>-6.02E-4</v>
      </c>
      <c r="M18">
        <v>179.906126</v>
      </c>
    </row>
    <row r="19" spans="1:13" x14ac:dyDescent="0.25">
      <c r="A19" t="s">
        <v>61</v>
      </c>
      <c r="B19" t="s">
        <v>62</v>
      </c>
      <c r="C19" t="s">
        <v>27</v>
      </c>
      <c r="D19">
        <v>-10</v>
      </c>
      <c r="E19" t="s">
        <v>28</v>
      </c>
      <c r="H19">
        <v>-179.42298</v>
      </c>
      <c r="I19">
        <v>-51.187759999999997</v>
      </c>
      <c r="J19">
        <v>-9.4967860000000002</v>
      </c>
      <c r="K19">
        <v>-0.186388</v>
      </c>
      <c r="L19">
        <v>9.59E-4</v>
      </c>
      <c r="M19">
        <v>-0.21254700000000001</v>
      </c>
    </row>
    <row r="20" spans="1:13" x14ac:dyDescent="0.25">
      <c r="A20" t="s">
        <v>63</v>
      </c>
      <c r="B20" t="s">
        <v>64</v>
      </c>
      <c r="C20" t="s">
        <v>27</v>
      </c>
      <c r="D20">
        <v>-10</v>
      </c>
      <c r="E20" t="s">
        <v>28</v>
      </c>
      <c r="H20">
        <v>77.442215000000004</v>
      </c>
      <c r="I20">
        <v>-52.145890999999999</v>
      </c>
      <c r="J20">
        <v>-9.4992800000000006</v>
      </c>
      <c r="K20">
        <v>0.194415</v>
      </c>
      <c r="L20">
        <v>-1.7899999999999999E-4</v>
      </c>
      <c r="M20">
        <v>179.79394099999999</v>
      </c>
    </row>
    <row r="21" spans="1:13" x14ac:dyDescent="0.25">
      <c r="A21" t="s">
        <v>65</v>
      </c>
      <c r="B21" t="s">
        <v>66</v>
      </c>
      <c r="C21" t="s">
        <v>27</v>
      </c>
      <c r="D21">
        <v>-10</v>
      </c>
      <c r="E21" t="s">
        <v>28</v>
      </c>
      <c r="H21">
        <v>-202.77574999999999</v>
      </c>
      <c r="I21">
        <v>-51.466472000000003</v>
      </c>
      <c r="J21">
        <v>-9.4957159999999998</v>
      </c>
      <c r="K21">
        <v>-9.3468999999999997E-2</v>
      </c>
      <c r="L21">
        <v>9.3499999999999996E-4</v>
      </c>
      <c r="M21">
        <v>-0.22725899999999999</v>
      </c>
    </row>
    <row r="22" spans="1:13" x14ac:dyDescent="0.25">
      <c r="A22" t="s">
        <v>67</v>
      </c>
      <c r="B22" t="s">
        <v>68</v>
      </c>
      <c r="C22" t="s">
        <v>27</v>
      </c>
      <c r="D22">
        <v>-10</v>
      </c>
      <c r="E22" t="s">
        <v>28</v>
      </c>
      <c r="H22">
        <v>110.213865</v>
      </c>
      <c r="I22">
        <v>-52.040936000000002</v>
      </c>
      <c r="J22">
        <v>-9.4998070000000006</v>
      </c>
      <c r="K22">
        <v>0.146147</v>
      </c>
      <c r="L22">
        <v>-6.2100000000000002E-4</v>
      </c>
      <c r="M22">
        <v>179.92361299999999</v>
      </c>
    </row>
    <row r="23" spans="1:13" x14ac:dyDescent="0.25">
      <c r="A23" t="s">
        <v>69</v>
      </c>
      <c r="B23" t="s">
        <v>70</v>
      </c>
      <c r="C23" t="s">
        <v>27</v>
      </c>
      <c r="D23">
        <v>-10</v>
      </c>
      <c r="E23" t="s">
        <v>28</v>
      </c>
      <c r="H23">
        <v>-179.62243100000001</v>
      </c>
      <c r="I23">
        <v>-51.470964000000002</v>
      </c>
      <c r="J23">
        <v>-9.4968079999999997</v>
      </c>
      <c r="K23">
        <v>-0.15930900000000001</v>
      </c>
      <c r="L23">
        <v>9.59E-4</v>
      </c>
      <c r="M23">
        <v>-0.19631000000000001</v>
      </c>
    </row>
    <row r="24" spans="1:13" x14ac:dyDescent="0.25">
      <c r="A24" t="s">
        <v>71</v>
      </c>
      <c r="B24" t="s">
        <v>72</v>
      </c>
      <c r="C24" t="s">
        <v>27</v>
      </c>
      <c r="D24">
        <v>-10</v>
      </c>
      <c r="E24" t="s">
        <v>28</v>
      </c>
      <c r="H24">
        <v>77.086433</v>
      </c>
      <c r="I24">
        <v>-52.403058999999999</v>
      </c>
      <c r="J24">
        <v>-9.4993060000000007</v>
      </c>
      <c r="K24">
        <v>0.16595799999999999</v>
      </c>
      <c r="L24">
        <v>-1.84E-4</v>
      </c>
      <c r="M24">
        <v>179.78771</v>
      </c>
    </row>
    <row r="25" spans="1:13" x14ac:dyDescent="0.25">
      <c r="A25" t="s">
        <v>73</v>
      </c>
      <c r="B25" t="s">
        <v>74</v>
      </c>
      <c r="C25" t="s">
        <v>27</v>
      </c>
      <c r="D25">
        <v>-10</v>
      </c>
      <c r="E25" t="s">
        <v>28</v>
      </c>
      <c r="H25">
        <v>-202.54766599999999</v>
      </c>
      <c r="I25">
        <v>-51.922038999999998</v>
      </c>
      <c r="J25">
        <v>-9.4958399999999994</v>
      </c>
      <c r="K25">
        <v>-7.6359999999999997E-2</v>
      </c>
      <c r="L25">
        <v>8.8900000000000003E-4</v>
      </c>
      <c r="M25">
        <v>-0.14933399999999999</v>
      </c>
    </row>
    <row r="26" spans="1:13" x14ac:dyDescent="0.25">
      <c r="A26" t="s">
        <v>75</v>
      </c>
      <c r="B26" t="s">
        <v>76</v>
      </c>
      <c r="C26" t="s">
        <v>27</v>
      </c>
      <c r="D26">
        <v>-10</v>
      </c>
      <c r="E26" t="s">
        <v>28</v>
      </c>
      <c r="H26">
        <v>110.121588</v>
      </c>
      <c r="I26">
        <v>-52.396811</v>
      </c>
      <c r="J26">
        <v>-9.4997779999999992</v>
      </c>
      <c r="K26">
        <v>0.12590100000000001</v>
      </c>
      <c r="L26">
        <v>-6.11E-4</v>
      </c>
      <c r="M26">
        <v>179.895287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2162-ED6E-482E-A2C4-191AB69AC049}">
  <dimension ref="B2:AB43"/>
  <sheetViews>
    <sheetView showGridLines="0" topLeftCell="D11" zoomScale="85" zoomScaleNormal="85" workbookViewId="0">
      <selection activeCell="C35" sqref="C35:AB40"/>
    </sheetView>
  </sheetViews>
  <sheetFormatPr defaultRowHeight="12.75" x14ac:dyDescent="0.2"/>
  <cols>
    <col min="1" max="1" width="38.5703125" style="34" bestFit="1" customWidth="1"/>
    <col min="2" max="2" width="29.28515625" style="34" customWidth="1"/>
    <col min="3" max="3" width="9.5703125" style="34" customWidth="1"/>
    <col min="4" max="4" width="8" style="34" customWidth="1"/>
    <col min="5" max="6" width="9.28515625" style="34" customWidth="1"/>
    <col min="7" max="7" width="7.42578125" style="34" customWidth="1"/>
    <col min="8" max="8" width="1.5703125" style="34" customWidth="1"/>
    <col min="9" max="16" width="7.7109375" style="34" customWidth="1"/>
    <col min="17" max="16384" width="9.140625" style="34"/>
  </cols>
  <sheetData>
    <row r="2" spans="3:26" x14ac:dyDescent="0.2">
      <c r="F2" s="35"/>
      <c r="H2" s="36"/>
    </row>
    <row r="3" spans="3:26" ht="17.25" customHeight="1" x14ac:dyDescent="0.2">
      <c r="C3" s="37" t="s">
        <v>102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3:26" x14ac:dyDescent="0.2">
      <c r="C4" s="28" t="s">
        <v>103</v>
      </c>
      <c r="D4" s="28"/>
      <c r="E4" s="28"/>
      <c r="F4" s="29" t="s">
        <v>104</v>
      </c>
      <c r="G4" s="29" t="s">
        <v>95</v>
      </c>
      <c r="H4" s="30"/>
      <c r="I4" s="31" t="s">
        <v>105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3:26" ht="20.25" customHeight="1" x14ac:dyDescent="0.2">
      <c r="C5" s="28" t="s">
        <v>106</v>
      </c>
      <c r="D5" s="28" t="s">
        <v>107</v>
      </c>
      <c r="E5" s="28" t="s">
        <v>108</v>
      </c>
      <c r="F5" s="28" t="s">
        <v>108</v>
      </c>
      <c r="G5" s="28" t="s">
        <v>99</v>
      </c>
      <c r="H5" s="30"/>
      <c r="I5" s="29" t="s">
        <v>7</v>
      </c>
      <c r="J5" s="29" t="s">
        <v>8</v>
      </c>
      <c r="K5" s="29" t="s">
        <v>9</v>
      </c>
      <c r="L5" s="29" t="s">
        <v>10</v>
      </c>
      <c r="M5" s="29" t="s">
        <v>11</v>
      </c>
      <c r="N5" s="29" t="s">
        <v>12</v>
      </c>
      <c r="O5" s="29" t="s">
        <v>13</v>
      </c>
      <c r="P5" s="29" t="s">
        <v>14</v>
      </c>
      <c r="Q5" s="29" t="s">
        <v>15</v>
      </c>
      <c r="R5" s="29" t="s">
        <v>16</v>
      </c>
      <c r="S5" s="29" t="s">
        <v>17</v>
      </c>
      <c r="T5" s="29" t="s">
        <v>18</v>
      </c>
      <c r="U5" s="29" t="s">
        <v>19</v>
      </c>
      <c r="V5" s="29" t="s">
        <v>20</v>
      </c>
      <c r="W5" s="29" t="s">
        <v>21</v>
      </c>
      <c r="X5" s="29" t="s">
        <v>22</v>
      </c>
      <c r="Y5" s="29" t="s">
        <v>23</v>
      </c>
      <c r="Z5" s="29" t="s">
        <v>24</v>
      </c>
    </row>
    <row r="6" spans="3:26" x14ac:dyDescent="0.2">
      <c r="C6" s="38"/>
      <c r="D6" s="38"/>
      <c r="E6" s="38"/>
      <c r="F6" s="38"/>
      <c r="G6" s="38"/>
      <c r="H6" s="30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3:26" x14ac:dyDescent="0.2">
      <c r="C7" s="39" t="str">
        <f>mooring_summ!D2</f>
        <v>125</v>
      </c>
      <c r="D7" s="39" t="str">
        <f>mooring_summ!F2</f>
        <v>Port</v>
      </c>
      <c r="E7" s="40">
        <f>mooring_summ!E2</f>
        <v>100</v>
      </c>
      <c r="F7" s="41">
        <f>mooring_summ!B2</f>
        <v>15</v>
      </c>
      <c r="G7" s="52" t="str">
        <f>mooring_summ!G2</f>
        <v>HHWL</v>
      </c>
      <c r="H7" s="43"/>
      <c r="I7" s="41">
        <f>mooring_summ!L2</f>
        <v>80.003287999999998</v>
      </c>
      <c r="J7" s="41">
        <f>mooring_summ!M2</f>
        <v>80.003034999999997</v>
      </c>
      <c r="K7" s="41">
        <f>mooring_summ!N2</f>
        <v>86.883086000000006</v>
      </c>
      <c r="L7" s="41">
        <f>mooring_summ!O2</f>
        <v>30.127817</v>
      </c>
      <c r="M7" s="41">
        <f>mooring_summ!P2</f>
        <v>30.128295000000001</v>
      </c>
      <c r="N7" s="41">
        <f>mooring_summ!Q2</f>
        <v>30.124592</v>
      </c>
      <c r="O7" s="41">
        <f>mooring_summ!R2</f>
        <v>45.132792999999999</v>
      </c>
      <c r="P7" s="41">
        <f>mooring_summ!S2</f>
        <v>45.132325000000002</v>
      </c>
      <c r="Q7" s="41">
        <f>mooring_summ!T2</f>
        <v>99.857984000000002</v>
      </c>
      <c r="R7" s="41">
        <f>mooring_summ!U2</f>
        <v>99.863490999999996</v>
      </c>
      <c r="S7" s="41">
        <f>mooring_summ!V2</f>
        <v>99.862425000000002</v>
      </c>
      <c r="T7" s="41">
        <f>mooring_summ!W2</f>
        <v>59.975616000000002</v>
      </c>
      <c r="U7" s="41">
        <f>mooring_summ!X2</f>
        <v>59.915872999999998</v>
      </c>
      <c r="V7" s="41">
        <f>mooring_summ!Y2</f>
        <v>156.833112</v>
      </c>
      <c r="W7" s="41">
        <f>mooring_summ!Z2</f>
        <v>69.374806000000007</v>
      </c>
      <c r="X7" s="41">
        <f>mooring_summ!AA2</f>
        <v>65.284221000000002</v>
      </c>
      <c r="Y7" s="41" t="str">
        <f>mooring_summ!AB2</f>
        <v>-</v>
      </c>
      <c r="Z7" s="41" t="str">
        <f>mooring_summ!AC2</f>
        <v>-</v>
      </c>
    </row>
    <row r="8" spans="3:26" x14ac:dyDescent="0.2">
      <c r="C8" s="39" t="str">
        <f>mooring_summ!D3</f>
        <v>125</v>
      </c>
      <c r="D8" s="39" t="str">
        <f>mooring_summ!F3</f>
        <v>SB</v>
      </c>
      <c r="E8" s="40">
        <f>mooring_summ!E3</f>
        <v>100</v>
      </c>
      <c r="F8" s="41">
        <f>mooring_summ!B3</f>
        <v>15</v>
      </c>
      <c r="G8" s="52" t="str">
        <f>mooring_summ!G3</f>
        <v>HHWL</v>
      </c>
      <c r="H8" s="43"/>
      <c r="I8" s="41">
        <f>mooring_summ!L3</f>
        <v>99.883981000000006</v>
      </c>
      <c r="J8" s="41">
        <f>mooring_summ!M3</f>
        <v>99.886865</v>
      </c>
      <c r="K8" s="41">
        <f>mooring_summ!N3</f>
        <v>99.876698000000005</v>
      </c>
      <c r="L8" s="41">
        <f>mooring_summ!O3</f>
        <v>72.804766999999998</v>
      </c>
      <c r="M8" s="41">
        <f>mooring_summ!P3</f>
        <v>88.145339000000007</v>
      </c>
      <c r="N8" s="41">
        <f>mooring_summ!Q3</f>
        <v>60.129261</v>
      </c>
      <c r="O8" s="41">
        <f>mooring_summ!R3</f>
        <v>120.12762499999999</v>
      </c>
      <c r="P8" s="41">
        <f>mooring_summ!S3</f>
        <v>120.12912</v>
      </c>
      <c r="Q8" s="41">
        <f>mooring_summ!T3</f>
        <v>119.865184</v>
      </c>
      <c r="R8" s="41">
        <f>mooring_summ!U3</f>
        <v>119.861349</v>
      </c>
      <c r="S8" s="41">
        <f>mooring_summ!V3</f>
        <v>119.869697</v>
      </c>
      <c r="T8" s="41">
        <f>mooring_summ!W3</f>
        <v>120.113933</v>
      </c>
      <c r="U8" s="41">
        <f>mooring_summ!X3</f>
        <v>120.05826399999999</v>
      </c>
      <c r="V8" s="41">
        <f>mooring_summ!Y3</f>
        <v>120.11688700000001</v>
      </c>
      <c r="W8" s="41">
        <f>mooring_summ!Z3</f>
        <v>120.083952</v>
      </c>
      <c r="X8" s="41">
        <f>mooring_summ!AA3</f>
        <v>120.087604</v>
      </c>
      <c r="Y8" s="41" t="str">
        <f>mooring_summ!AB3</f>
        <v>-</v>
      </c>
      <c r="Z8" s="41" t="str">
        <f>mooring_summ!AC3</f>
        <v>-</v>
      </c>
    </row>
    <row r="9" spans="3:26" x14ac:dyDescent="0.2">
      <c r="C9" s="39" t="str">
        <f>mooring_summ!D4</f>
        <v>180</v>
      </c>
      <c r="D9" s="39" t="str">
        <f>mooring_summ!F4</f>
        <v>Port</v>
      </c>
      <c r="E9" s="40">
        <f>mooring_summ!E4</f>
        <v>100</v>
      </c>
      <c r="F9" s="41">
        <f>mooring_summ!B4</f>
        <v>15</v>
      </c>
      <c r="G9" s="52" t="str">
        <f>mooring_summ!G4</f>
        <v>HHWL</v>
      </c>
      <c r="H9" s="43"/>
      <c r="I9" s="41">
        <f>mooring_summ!L4</f>
        <v>79.851965000000007</v>
      </c>
      <c r="J9" s="41">
        <f>mooring_summ!M4</f>
        <v>79.859142000000006</v>
      </c>
      <c r="K9" s="41">
        <f>mooring_summ!N4</f>
        <v>249.753693</v>
      </c>
      <c r="L9" s="41">
        <f>mooring_summ!O4</f>
        <v>60.272435000000002</v>
      </c>
      <c r="M9" s="41">
        <f>mooring_summ!P4</f>
        <v>134.31856999999999</v>
      </c>
      <c r="N9" s="41">
        <f>mooring_summ!Q4</f>
        <v>169.02959100000001</v>
      </c>
      <c r="O9" s="41">
        <f>mooring_summ!R4</f>
        <v>60.238106999999999</v>
      </c>
      <c r="P9" s="41">
        <f>mooring_summ!S4</f>
        <v>60.241726</v>
      </c>
      <c r="Q9" s="41">
        <f>mooring_summ!T4</f>
        <v>60.241056</v>
      </c>
      <c r="R9" s="41">
        <f>mooring_summ!U4</f>
        <v>249.76148800000001</v>
      </c>
      <c r="S9" s="41">
        <f>mooring_summ!V4</f>
        <v>249.75921500000001</v>
      </c>
      <c r="T9" s="41">
        <f>mooring_summ!W4</f>
        <v>249.75973999999999</v>
      </c>
      <c r="U9" s="41">
        <f>mooring_summ!X4</f>
        <v>60.258319</v>
      </c>
      <c r="V9" s="41">
        <f>mooring_summ!Y4</f>
        <v>60.127251999999999</v>
      </c>
      <c r="W9" s="41">
        <f>mooring_summ!Z4</f>
        <v>60.349235999999998</v>
      </c>
      <c r="X9" s="41">
        <f>mooring_summ!AA4</f>
        <v>60.286841000000003</v>
      </c>
      <c r="Y9" s="41">
        <f>mooring_summ!AB4</f>
        <v>60.347554000000002</v>
      </c>
      <c r="Z9" s="41">
        <f>mooring_summ!AC4</f>
        <v>60.349400000000003</v>
      </c>
    </row>
    <row r="10" spans="3:26" x14ac:dyDescent="0.2">
      <c r="C10" s="39" t="str">
        <f>mooring_summ!D5</f>
        <v>180</v>
      </c>
      <c r="D10" s="39" t="str">
        <f>mooring_summ!F5</f>
        <v>SB</v>
      </c>
      <c r="E10" s="40">
        <f>mooring_summ!E5</f>
        <v>100</v>
      </c>
      <c r="F10" s="41">
        <f>mooring_summ!B5</f>
        <v>15</v>
      </c>
      <c r="G10" s="52" t="str">
        <f>mooring_summ!G5</f>
        <v>HHWL</v>
      </c>
      <c r="H10" s="43"/>
      <c r="I10" s="41">
        <f>mooring_summ!L5</f>
        <v>188.614374</v>
      </c>
      <c r="J10" s="41">
        <f>mooring_summ!M5</f>
        <v>191.47411399999999</v>
      </c>
      <c r="K10" s="41">
        <f>mooring_summ!N5</f>
        <v>200.01215400000001</v>
      </c>
      <c r="L10" s="41">
        <f>mooring_summ!O5</f>
        <v>99.987408000000002</v>
      </c>
      <c r="M10" s="41">
        <f>mooring_summ!P5</f>
        <v>99.989113000000003</v>
      </c>
      <c r="N10" s="41">
        <f>mooring_summ!Q5</f>
        <v>99.987851000000006</v>
      </c>
      <c r="O10" s="41">
        <f>mooring_summ!R5</f>
        <v>99.987291999999997</v>
      </c>
      <c r="P10" s="41">
        <f>mooring_summ!S5</f>
        <v>99.986538999999993</v>
      </c>
      <c r="Q10" s="41">
        <f>mooring_summ!T5</f>
        <v>99.987695000000002</v>
      </c>
      <c r="R10" s="41">
        <f>mooring_summ!U5</f>
        <v>200.02125799999999</v>
      </c>
      <c r="S10" s="41">
        <f>mooring_summ!V5</f>
        <v>200.01674499999999</v>
      </c>
      <c r="T10" s="41">
        <f>mooring_summ!W5</f>
        <v>200.01566</v>
      </c>
      <c r="U10" s="41">
        <f>mooring_summ!X5</f>
        <v>249.98296199999999</v>
      </c>
      <c r="V10" s="41">
        <f>mooring_summ!Y5</f>
        <v>249.98598699999999</v>
      </c>
      <c r="W10" s="41">
        <f>mooring_summ!Z5</f>
        <v>250.000046</v>
      </c>
      <c r="X10" s="41">
        <f>mooring_summ!AA5</f>
        <v>99.984243000000006</v>
      </c>
      <c r="Y10" s="41">
        <f>mooring_summ!AB5</f>
        <v>99.998227</v>
      </c>
      <c r="Z10" s="41">
        <f>mooring_summ!AC5</f>
        <v>99.992580000000004</v>
      </c>
    </row>
    <row r="11" spans="3:26" x14ac:dyDescent="0.2">
      <c r="C11" s="39" t="str">
        <f>mooring_summ!D6</f>
        <v>125</v>
      </c>
      <c r="D11" s="39" t="str">
        <f>mooring_summ!F6</f>
        <v>Port</v>
      </c>
      <c r="E11" s="40">
        <f>mooring_summ!E6</f>
        <v>100</v>
      </c>
      <c r="F11" s="41">
        <f>mooring_summ!B6</f>
        <v>15</v>
      </c>
      <c r="G11" s="52" t="str">
        <f>mooring_summ!G6</f>
        <v>LLWL</v>
      </c>
      <c r="H11" s="43"/>
      <c r="I11" s="41">
        <f>mooring_summ!L6</f>
        <v>80.019754000000006</v>
      </c>
      <c r="J11" s="41">
        <f>mooring_summ!M6</f>
        <v>80.023042000000004</v>
      </c>
      <c r="K11" s="41">
        <f>mooring_summ!N6</f>
        <v>79.884671999999995</v>
      </c>
      <c r="L11" s="41">
        <f>mooring_summ!O6</f>
        <v>30.339894000000001</v>
      </c>
      <c r="M11" s="41">
        <f>mooring_summ!P6</f>
        <v>30.330739000000001</v>
      </c>
      <c r="N11" s="41">
        <f>mooring_summ!Q6</f>
        <v>30.330348000000001</v>
      </c>
      <c r="O11" s="41">
        <f>mooring_summ!R6</f>
        <v>45.339357</v>
      </c>
      <c r="P11" s="41">
        <f>mooring_summ!S6</f>
        <v>45.341867000000001</v>
      </c>
      <c r="Q11" s="41">
        <f>mooring_summ!T6</f>
        <v>99.633148000000006</v>
      </c>
      <c r="R11" s="41">
        <f>mooring_summ!U6</f>
        <v>99.633190999999997</v>
      </c>
      <c r="S11" s="41">
        <f>mooring_summ!V6</f>
        <v>99.646530999999996</v>
      </c>
      <c r="T11" s="41">
        <f>mooring_summ!W6</f>
        <v>59.893267000000002</v>
      </c>
      <c r="U11" s="41">
        <f>mooring_summ!X6</f>
        <v>59.745292999999997</v>
      </c>
      <c r="V11" s="41">
        <f>mooring_summ!Y6</f>
        <v>152.49610899999999</v>
      </c>
      <c r="W11" s="41">
        <f>mooring_summ!Z6</f>
        <v>69.560604999999995</v>
      </c>
      <c r="X11" s="41">
        <f>mooring_summ!AA6</f>
        <v>66.112235999999996</v>
      </c>
      <c r="Y11" s="41" t="str">
        <f>mooring_summ!AB6</f>
        <v>-</v>
      </c>
      <c r="Z11" s="41" t="str">
        <f>mooring_summ!AC6</f>
        <v>-</v>
      </c>
    </row>
    <row r="12" spans="3:26" x14ac:dyDescent="0.2">
      <c r="C12" s="39" t="str">
        <f>mooring_summ!D7</f>
        <v>125</v>
      </c>
      <c r="D12" s="39" t="str">
        <f>mooring_summ!F7</f>
        <v>SB</v>
      </c>
      <c r="E12" s="40">
        <f>mooring_summ!E7</f>
        <v>100</v>
      </c>
      <c r="F12" s="41">
        <f>mooring_summ!B7</f>
        <v>15</v>
      </c>
      <c r="G12" s="52" t="str">
        <f>mooring_summ!G7</f>
        <v>LLWL</v>
      </c>
      <c r="H12" s="43"/>
      <c r="I12" s="41">
        <f>mooring_summ!L7</f>
        <v>99.893023999999997</v>
      </c>
      <c r="J12" s="41">
        <f>mooring_summ!M7</f>
        <v>99.893979000000002</v>
      </c>
      <c r="K12" s="41">
        <f>mooring_summ!N7</f>
        <v>99.889195999999998</v>
      </c>
      <c r="L12" s="41">
        <f>mooring_summ!O7</f>
        <v>76.411433000000002</v>
      </c>
      <c r="M12" s="41">
        <f>mooring_summ!P7</f>
        <v>91.486296999999993</v>
      </c>
      <c r="N12" s="41">
        <f>mooring_summ!Q7</f>
        <v>60.120795999999999</v>
      </c>
      <c r="O12" s="41">
        <f>mooring_summ!R7</f>
        <v>120.12472699999999</v>
      </c>
      <c r="P12" s="41">
        <f>mooring_summ!S7</f>
        <v>120.118516</v>
      </c>
      <c r="Q12" s="41">
        <f>mooring_summ!T7</f>
        <v>119.87156899999999</v>
      </c>
      <c r="R12" s="41">
        <f>mooring_summ!U7</f>
        <v>119.869468</v>
      </c>
      <c r="S12" s="41">
        <f>mooring_summ!V7</f>
        <v>119.876349</v>
      </c>
      <c r="T12" s="41">
        <f>mooring_summ!W7</f>
        <v>120.100078</v>
      </c>
      <c r="U12" s="41">
        <f>mooring_summ!X7</f>
        <v>120.05396399999999</v>
      </c>
      <c r="V12" s="41">
        <f>mooring_summ!Y7</f>
        <v>120.11371699999999</v>
      </c>
      <c r="W12" s="41">
        <f>mooring_summ!Z7</f>
        <v>120.080939</v>
      </c>
      <c r="X12" s="41">
        <f>mooring_summ!AA7</f>
        <v>120.081513</v>
      </c>
      <c r="Y12" s="41" t="str">
        <f>mooring_summ!AB7</f>
        <v>-</v>
      </c>
      <c r="Z12" s="41" t="str">
        <f>mooring_summ!AC7</f>
        <v>-</v>
      </c>
    </row>
    <row r="13" spans="3:26" hidden="1" x14ac:dyDescent="0.2">
      <c r="C13" s="39" t="str">
        <f>mooring_summ!D8</f>
        <v>180</v>
      </c>
      <c r="D13" s="39" t="str">
        <f>mooring_summ!F8</f>
        <v>Port</v>
      </c>
      <c r="E13" s="40">
        <f>mooring_summ!E8</f>
        <v>100</v>
      </c>
      <c r="F13" s="41">
        <f>mooring_summ!B8</f>
        <v>15</v>
      </c>
      <c r="G13" s="52" t="str">
        <f>mooring_summ!G8</f>
        <v>LLWL</v>
      </c>
      <c r="H13" s="43"/>
      <c r="I13" s="41">
        <f>mooring_summ!L8</f>
        <v>94.597764999999995</v>
      </c>
      <c r="J13" s="41">
        <f>mooring_summ!M8</f>
        <v>94.691023000000001</v>
      </c>
      <c r="K13" s="41">
        <f>mooring_summ!N8</f>
        <v>297.99578600000001</v>
      </c>
      <c r="L13" s="41">
        <f>mooring_summ!O8</f>
        <v>73.073161999999996</v>
      </c>
      <c r="M13" s="41">
        <f>mooring_summ!P8</f>
        <v>136.67112</v>
      </c>
      <c r="N13" s="41">
        <f>mooring_summ!Q8</f>
        <v>171.69201000000001</v>
      </c>
      <c r="O13" s="41">
        <f>mooring_summ!R8</f>
        <v>73.162469000000002</v>
      </c>
      <c r="P13" s="41">
        <f>mooring_summ!S8</f>
        <v>73.167700999999994</v>
      </c>
      <c r="Q13" s="41">
        <f>mooring_summ!T8</f>
        <v>73.175147999999993</v>
      </c>
      <c r="R13" s="41">
        <f>mooring_summ!U8</f>
        <v>298.82813900000002</v>
      </c>
      <c r="S13" s="41">
        <f>mooring_summ!V8</f>
        <v>298.82572199999998</v>
      </c>
      <c r="T13" s="41">
        <f>mooring_summ!W8</f>
        <v>264.200175</v>
      </c>
      <c r="U13" s="41">
        <f>mooring_summ!X8</f>
        <v>73.229157999999998</v>
      </c>
      <c r="V13" s="41">
        <f>mooring_summ!Y8</f>
        <v>72.602025999999995</v>
      </c>
      <c r="W13" s="41">
        <f>mooring_summ!Z8</f>
        <v>73.710667000000001</v>
      </c>
      <c r="X13" s="41">
        <f>mooring_summ!AA8</f>
        <v>73.390636000000001</v>
      </c>
      <c r="Y13" s="41">
        <f>mooring_summ!AB8</f>
        <v>73.757544999999993</v>
      </c>
      <c r="Z13" s="41">
        <f>mooring_summ!AC8</f>
        <v>73.774523000000002</v>
      </c>
    </row>
    <row r="14" spans="3:26" x14ac:dyDescent="0.2">
      <c r="C14" s="39" t="str">
        <f>mooring_summ!D9</f>
        <v>180</v>
      </c>
      <c r="D14" s="39" t="str">
        <f>mooring_summ!F9</f>
        <v>Port</v>
      </c>
      <c r="E14" s="40">
        <f>mooring_summ!E9</f>
        <v>100</v>
      </c>
      <c r="F14" s="41">
        <f>mooring_summ!B9</f>
        <v>15</v>
      </c>
      <c r="G14" s="52" t="str">
        <f>mooring_summ!G9</f>
        <v>LLWL</v>
      </c>
      <c r="H14" s="43"/>
      <c r="I14" s="41">
        <f>mooring_summ!L9</f>
        <v>79.887598999999994</v>
      </c>
      <c r="J14" s="41">
        <f>mooring_summ!M9</f>
        <v>79.909587999999999</v>
      </c>
      <c r="K14" s="41">
        <f>mooring_summ!N9</f>
        <v>249.794062</v>
      </c>
      <c r="L14" s="41">
        <f>mooring_summ!O9</f>
        <v>60.370600000000003</v>
      </c>
      <c r="M14" s="41">
        <f>mooring_summ!P9</f>
        <v>132.36229499999999</v>
      </c>
      <c r="N14" s="41">
        <f>mooring_summ!Q9</f>
        <v>167.29916900000001</v>
      </c>
      <c r="O14" s="41">
        <f>mooring_summ!R9</f>
        <v>60.310758999999997</v>
      </c>
      <c r="P14" s="41">
        <f>mooring_summ!S9</f>
        <v>60.310974000000002</v>
      </c>
      <c r="Q14" s="41">
        <f>mooring_summ!T9</f>
        <v>60.310062000000002</v>
      </c>
      <c r="R14" s="41">
        <f>mooring_summ!U9</f>
        <v>249.68228300000001</v>
      </c>
      <c r="S14" s="41">
        <f>mooring_summ!V9</f>
        <v>249.68092899999999</v>
      </c>
      <c r="T14" s="41">
        <f>mooring_summ!W9</f>
        <v>249.682984</v>
      </c>
      <c r="U14" s="41">
        <f>mooring_summ!X9</f>
        <v>60.204062999999998</v>
      </c>
      <c r="V14" s="41">
        <f>mooring_summ!Y9</f>
        <v>60.030135000000001</v>
      </c>
      <c r="W14" s="41">
        <f>mooring_summ!Z9</f>
        <v>60.380595999999997</v>
      </c>
      <c r="X14" s="41">
        <f>mooring_summ!AA9</f>
        <v>60.338509999999999</v>
      </c>
      <c r="Y14" s="41">
        <f>mooring_summ!AB9</f>
        <v>60.373514</v>
      </c>
      <c r="Z14" s="41">
        <f>mooring_summ!AC9</f>
        <v>60.372487</v>
      </c>
    </row>
    <row r="15" spans="3:26" x14ac:dyDescent="0.2">
      <c r="C15" s="39" t="str">
        <f>mooring_summ!D10</f>
        <v>180</v>
      </c>
      <c r="D15" s="39" t="str">
        <f>mooring_summ!F10</f>
        <v>SB</v>
      </c>
      <c r="E15" s="40">
        <f>mooring_summ!E10</f>
        <v>100</v>
      </c>
      <c r="F15" s="41">
        <f>mooring_summ!B10</f>
        <v>15</v>
      </c>
      <c r="G15" s="52" t="str">
        <f>mooring_summ!G10</f>
        <v>LLWL</v>
      </c>
      <c r="H15" s="43"/>
      <c r="I15" s="41">
        <f>mooring_summ!L10</f>
        <v>191.22148100000001</v>
      </c>
      <c r="J15" s="41">
        <f>mooring_summ!M10</f>
        <v>193.38672</v>
      </c>
      <c r="K15" s="41">
        <f>mooring_summ!N10</f>
        <v>200.00940800000001</v>
      </c>
      <c r="L15" s="41">
        <f>mooring_summ!O10</f>
        <v>99.995990000000006</v>
      </c>
      <c r="M15" s="41">
        <f>mooring_summ!P10</f>
        <v>99.992448999999993</v>
      </c>
      <c r="N15" s="41">
        <f>mooring_summ!Q10</f>
        <v>99.989352999999994</v>
      </c>
      <c r="O15" s="41">
        <f>mooring_summ!R10</f>
        <v>99.988709</v>
      </c>
      <c r="P15" s="41">
        <f>mooring_summ!S10</f>
        <v>99.992154999999997</v>
      </c>
      <c r="Q15" s="41">
        <f>mooring_summ!T10</f>
        <v>99.989110999999994</v>
      </c>
      <c r="R15" s="41">
        <f>mooring_summ!U10</f>
        <v>200.01570100000001</v>
      </c>
      <c r="S15" s="41">
        <f>mooring_summ!V10</f>
        <v>200.00762800000001</v>
      </c>
      <c r="T15" s="41">
        <f>mooring_summ!W10</f>
        <v>200.01687000000001</v>
      </c>
      <c r="U15" s="41">
        <f>mooring_summ!X10</f>
        <v>249.99400399999999</v>
      </c>
      <c r="V15" s="41">
        <f>mooring_summ!Y10</f>
        <v>249.98618099999999</v>
      </c>
      <c r="W15" s="41">
        <f>mooring_summ!Z10</f>
        <v>249.99529799999999</v>
      </c>
      <c r="X15" s="41">
        <f>mooring_summ!AA10</f>
        <v>99.992998999999998</v>
      </c>
      <c r="Y15" s="41" t="str">
        <f>mooring_summ!AB10</f>
        <v>-</v>
      </c>
      <c r="Z15" s="41" t="str">
        <f>mooring_summ!AC10</f>
        <v>-</v>
      </c>
    </row>
    <row r="16" spans="3:26" x14ac:dyDescent="0.2">
      <c r="C16" s="39" t="str">
        <f>mooring_summ!D11</f>
        <v>125</v>
      </c>
      <c r="D16" s="39" t="str">
        <f>mooring_summ!F11</f>
        <v>Port</v>
      </c>
      <c r="E16" s="40">
        <f>mooring_summ!E11</f>
        <v>100</v>
      </c>
      <c r="F16" s="41">
        <f>mooring_summ!B11</f>
        <v>15</v>
      </c>
      <c r="G16" s="52" t="str">
        <f>mooring_summ!G11</f>
        <v>MSL</v>
      </c>
      <c r="H16" s="43"/>
      <c r="I16" s="41">
        <f>mooring_summ!L11</f>
        <v>80.013890000000004</v>
      </c>
      <c r="J16" s="41">
        <f>mooring_summ!M11</f>
        <v>80.018355999999997</v>
      </c>
      <c r="K16" s="41">
        <f>mooring_summ!N11</f>
        <v>79.921717000000001</v>
      </c>
      <c r="L16" s="41">
        <f>mooring_summ!O11</f>
        <v>30.237501000000002</v>
      </c>
      <c r="M16" s="41">
        <f>mooring_summ!P11</f>
        <v>30.24098</v>
      </c>
      <c r="N16" s="41">
        <f>mooring_summ!Q11</f>
        <v>30.241883999999999</v>
      </c>
      <c r="O16" s="41">
        <f>mooring_summ!R11</f>
        <v>45.245153000000002</v>
      </c>
      <c r="P16" s="41">
        <f>mooring_summ!S11</f>
        <v>45.246580000000002</v>
      </c>
      <c r="Q16" s="41">
        <f>mooring_summ!T11</f>
        <v>99.741039999999998</v>
      </c>
      <c r="R16" s="41">
        <f>mooring_summ!U11</f>
        <v>99.742540000000005</v>
      </c>
      <c r="S16" s="41">
        <f>mooring_summ!V11</f>
        <v>99.748724999999993</v>
      </c>
      <c r="T16" s="41">
        <f>mooring_summ!W11</f>
        <v>59.932856000000001</v>
      </c>
      <c r="U16" s="41">
        <f>mooring_summ!X11</f>
        <v>59.826571000000001</v>
      </c>
      <c r="V16" s="41">
        <f>mooring_summ!Y11</f>
        <v>154.18757299999999</v>
      </c>
      <c r="W16" s="41">
        <f>mooring_summ!Z11</f>
        <v>68.679686000000004</v>
      </c>
      <c r="X16" s="41">
        <f>mooring_summ!AA11</f>
        <v>64.903306000000001</v>
      </c>
      <c r="Y16" s="41" t="str">
        <f>mooring_summ!AB11</f>
        <v>-</v>
      </c>
      <c r="Z16" s="41" t="str">
        <f>mooring_summ!AC11</f>
        <v>-</v>
      </c>
    </row>
    <row r="17" spans="3:26" x14ac:dyDescent="0.2">
      <c r="C17" s="39" t="str">
        <f>mooring_summ!D12</f>
        <v>125</v>
      </c>
      <c r="D17" s="39" t="str">
        <f>mooring_summ!F12</f>
        <v>SB</v>
      </c>
      <c r="E17" s="40">
        <f>mooring_summ!E12</f>
        <v>100</v>
      </c>
      <c r="F17" s="41">
        <f>mooring_summ!B12</f>
        <v>15</v>
      </c>
      <c r="G17" s="52" t="str">
        <f>mooring_summ!G12</f>
        <v>MSL</v>
      </c>
      <c r="H17" s="43"/>
      <c r="I17" s="41">
        <f>mooring_summ!L12</f>
        <v>99.896343999999999</v>
      </c>
      <c r="J17" s="41">
        <f>mooring_summ!M12</f>
        <v>99.891785999999996</v>
      </c>
      <c r="K17" s="41">
        <f>mooring_summ!N12</f>
        <v>99.888357999999997</v>
      </c>
      <c r="L17" s="41">
        <f>mooring_summ!O12</f>
        <v>74.893878000000001</v>
      </c>
      <c r="M17" s="41">
        <f>mooring_summ!P12</f>
        <v>89.952336000000003</v>
      </c>
      <c r="N17" s="41">
        <f>mooring_summ!Q12</f>
        <v>60.124127000000001</v>
      </c>
      <c r="O17" s="41">
        <f>mooring_summ!R12</f>
        <v>120.12307300000001</v>
      </c>
      <c r="P17" s="41">
        <f>mooring_summ!S12</f>
        <v>120.125923</v>
      </c>
      <c r="Q17" s="41">
        <f>mooring_summ!T12</f>
        <v>119.86863200000001</v>
      </c>
      <c r="R17" s="41">
        <f>mooring_summ!U12</f>
        <v>119.871855</v>
      </c>
      <c r="S17" s="41">
        <f>mooring_summ!V12</f>
        <v>119.87671899999999</v>
      </c>
      <c r="T17" s="41">
        <f>mooring_summ!W12</f>
        <v>120.10512199999999</v>
      </c>
      <c r="U17" s="41">
        <f>mooring_summ!X12</f>
        <v>120.061204</v>
      </c>
      <c r="V17" s="41">
        <f>mooring_summ!Y12</f>
        <v>120.117862</v>
      </c>
      <c r="W17" s="41">
        <f>mooring_summ!Z12</f>
        <v>120.083281</v>
      </c>
      <c r="X17" s="41">
        <f>mooring_summ!AA12</f>
        <v>120.08520300000001</v>
      </c>
      <c r="Y17" s="41">
        <f>mooring_summ!AB12</f>
        <v>0</v>
      </c>
      <c r="Z17" s="41">
        <f>mooring_summ!AC12</f>
        <v>0</v>
      </c>
    </row>
    <row r="18" spans="3:26" x14ac:dyDescent="0.2">
      <c r="C18" s="39" t="str">
        <f>mooring_summ!D13</f>
        <v>180</v>
      </c>
      <c r="D18" s="39" t="str">
        <f>mooring_summ!F13</f>
        <v>Port</v>
      </c>
      <c r="E18" s="40">
        <f>mooring_summ!E13</f>
        <v>100</v>
      </c>
      <c r="F18" s="41">
        <f>mooring_summ!B13</f>
        <v>15</v>
      </c>
      <c r="G18" s="52" t="str">
        <f>mooring_summ!G13</f>
        <v>MSL</v>
      </c>
      <c r="H18" s="43"/>
      <c r="I18" s="41">
        <f>mooring_summ!L13</f>
        <v>79.837895000000003</v>
      </c>
      <c r="J18" s="41">
        <f>mooring_summ!M13</f>
        <v>79.857910000000004</v>
      </c>
      <c r="K18" s="41">
        <f>mooring_summ!N13</f>
        <v>249.738606</v>
      </c>
      <c r="L18" s="41">
        <f>mooring_summ!O13</f>
        <v>60.302000999999997</v>
      </c>
      <c r="M18" s="41">
        <f>mooring_summ!P13</f>
        <v>133.853633</v>
      </c>
      <c r="N18" s="41">
        <f>mooring_summ!Q13</f>
        <v>168.607157</v>
      </c>
      <c r="O18" s="41">
        <f>mooring_summ!R13</f>
        <v>60.264020000000002</v>
      </c>
      <c r="P18" s="41">
        <f>mooring_summ!S13</f>
        <v>60.264766000000002</v>
      </c>
      <c r="Q18" s="41">
        <f>mooring_summ!T13</f>
        <v>60.262135000000001</v>
      </c>
      <c r="R18" s="41">
        <f>mooring_summ!U13</f>
        <v>249.73982899999999</v>
      </c>
      <c r="S18" s="41">
        <f>mooring_summ!V13</f>
        <v>249.73490000000001</v>
      </c>
      <c r="T18" s="41">
        <f>mooring_summ!W13</f>
        <v>249.73891599999999</v>
      </c>
      <c r="U18" s="41">
        <f>mooring_summ!X13</f>
        <v>60.272289000000001</v>
      </c>
      <c r="V18" s="41">
        <f>mooring_summ!Y13</f>
        <v>60.127313999999998</v>
      </c>
      <c r="W18" s="41">
        <f>mooring_summ!Z13</f>
        <v>60.383037999999999</v>
      </c>
      <c r="X18" s="41">
        <f>mooring_summ!AA13</f>
        <v>60.305965</v>
      </c>
      <c r="Y18" s="41">
        <f>mooring_summ!AB13</f>
        <v>60.375214999999997</v>
      </c>
      <c r="Z18" s="41">
        <f>mooring_summ!AC13</f>
        <v>60.379809000000002</v>
      </c>
    </row>
    <row r="19" spans="3:26" x14ac:dyDescent="0.2">
      <c r="C19" s="39" t="str">
        <f>mooring_summ!D14</f>
        <v>180</v>
      </c>
      <c r="D19" s="39" t="str">
        <f>mooring_summ!F14</f>
        <v>SB</v>
      </c>
      <c r="E19" s="40">
        <f>mooring_summ!E14</f>
        <v>100</v>
      </c>
      <c r="F19" s="41">
        <f>mooring_summ!B14</f>
        <v>15</v>
      </c>
      <c r="G19" s="52" t="str">
        <f>mooring_summ!G14</f>
        <v>MSL</v>
      </c>
      <c r="H19" s="43"/>
      <c r="I19" s="41">
        <f>mooring_summ!L14</f>
        <v>190.99877900000001</v>
      </c>
      <c r="J19" s="41">
        <f>mooring_summ!M14</f>
        <v>193.47877500000001</v>
      </c>
      <c r="K19" s="41">
        <f>mooring_summ!N14</f>
        <v>200.01044300000001</v>
      </c>
      <c r="L19" s="41">
        <f>mooring_summ!O14</f>
        <v>99.984004999999996</v>
      </c>
      <c r="M19" s="41">
        <f>mooring_summ!P14</f>
        <v>99.983265000000003</v>
      </c>
      <c r="N19" s="41">
        <f>mooring_summ!Q14</f>
        <v>99.987324999999998</v>
      </c>
      <c r="O19" s="41">
        <f>mooring_summ!R14</f>
        <v>99.985827999999998</v>
      </c>
      <c r="P19" s="41">
        <f>mooring_summ!S14</f>
        <v>99.983412000000001</v>
      </c>
      <c r="Q19" s="41">
        <f>mooring_summ!T14</f>
        <v>99.979039999999998</v>
      </c>
      <c r="R19" s="41">
        <f>mooring_summ!U14</f>
        <v>200.016763</v>
      </c>
      <c r="S19" s="41">
        <f>mooring_summ!V14</f>
        <v>200.013002</v>
      </c>
      <c r="T19" s="41">
        <f>mooring_summ!W14</f>
        <v>200.01504</v>
      </c>
      <c r="U19" s="41">
        <f>mooring_summ!X14</f>
        <v>249.98517100000001</v>
      </c>
      <c r="V19" s="41">
        <f>mooring_summ!Y14</f>
        <v>249.979716</v>
      </c>
      <c r="W19" s="41">
        <f>mooring_summ!Z14</f>
        <v>249.98982599999999</v>
      </c>
      <c r="X19" s="41">
        <f>mooring_summ!AA14</f>
        <v>99.982636999999997</v>
      </c>
      <c r="Y19" s="41" t="str">
        <f>mooring_summ!AB14</f>
        <v>-</v>
      </c>
      <c r="Z19" s="41" t="str">
        <f>mooring_summ!AC14</f>
        <v>-</v>
      </c>
    </row>
    <row r="20" spans="3:26" x14ac:dyDescent="0.2">
      <c r="C20" s="39" t="str">
        <f>mooring_summ!D15</f>
        <v>125</v>
      </c>
      <c r="D20" s="39" t="str">
        <f>mooring_summ!F15</f>
        <v>Port</v>
      </c>
      <c r="E20" s="40">
        <f>mooring_summ!E15</f>
        <v>0</v>
      </c>
      <c r="F20" s="41">
        <f>mooring_summ!B15</f>
        <v>95</v>
      </c>
      <c r="G20" s="52" t="str">
        <f>mooring_summ!G15</f>
        <v>HHWL</v>
      </c>
      <c r="H20" s="43"/>
      <c r="I20" s="41">
        <f>mooring_summ!L15</f>
        <v>100.008342</v>
      </c>
      <c r="J20" s="41">
        <f>mooring_summ!M15</f>
        <v>100.025755</v>
      </c>
      <c r="K20" s="41">
        <f>mooring_summ!N15</f>
        <v>99.620312999999996</v>
      </c>
      <c r="L20" s="41">
        <f>mooring_summ!O15</f>
        <v>30.954975000000001</v>
      </c>
      <c r="M20" s="41">
        <f>mooring_summ!P15</f>
        <v>30.954667000000001</v>
      </c>
      <c r="N20" s="41">
        <f>mooring_summ!Q15</f>
        <v>30.961715000000002</v>
      </c>
      <c r="O20" s="41">
        <f>mooring_summ!R15</f>
        <v>45.939366999999997</v>
      </c>
      <c r="P20" s="41">
        <f>mooring_summ!S15</f>
        <v>45.946379999999998</v>
      </c>
      <c r="Q20" s="41">
        <f>mooring_summ!T15</f>
        <v>119.002351</v>
      </c>
      <c r="R20" s="41">
        <f>mooring_summ!U15</f>
        <v>118.994505</v>
      </c>
      <c r="S20" s="41">
        <f>mooring_summ!V15</f>
        <v>119.030877</v>
      </c>
      <c r="T20" s="41">
        <f>mooring_summ!W15</f>
        <v>59.727063999999999</v>
      </c>
      <c r="U20" s="41">
        <f>mooring_summ!X15</f>
        <v>59.313746999999999</v>
      </c>
      <c r="V20" s="41">
        <f>mooring_summ!Y15</f>
        <v>116.104364</v>
      </c>
      <c r="W20" s="41">
        <f>mooring_summ!Z15</f>
        <v>124.35562899999999</v>
      </c>
      <c r="X20" s="41">
        <f>mooring_summ!AA15</f>
        <v>122.62545900000001</v>
      </c>
      <c r="Y20" s="41" t="str">
        <f>mooring_summ!AB15</f>
        <v>-</v>
      </c>
      <c r="Z20" s="41" t="str">
        <f>mooring_summ!AC15</f>
        <v>-</v>
      </c>
    </row>
    <row r="21" spans="3:26" x14ac:dyDescent="0.2">
      <c r="C21" s="39" t="str">
        <f>mooring_summ!D16</f>
        <v>125</v>
      </c>
      <c r="D21" s="39" t="str">
        <f>mooring_summ!F16</f>
        <v>SB</v>
      </c>
      <c r="E21" s="40">
        <f>mooring_summ!E16</f>
        <v>0</v>
      </c>
      <c r="F21" s="41">
        <f>mooring_summ!B16</f>
        <v>95</v>
      </c>
      <c r="G21" s="52" t="str">
        <f>mooring_summ!G16</f>
        <v>HHWL</v>
      </c>
      <c r="H21" s="43"/>
      <c r="I21" s="41">
        <f>mooring_summ!L16</f>
        <v>100.00038000000001</v>
      </c>
      <c r="J21" s="41">
        <f>mooring_summ!M16</f>
        <v>99.997397000000007</v>
      </c>
      <c r="K21" s="41">
        <f>mooring_summ!N16</f>
        <v>100.001586</v>
      </c>
      <c r="L21" s="41">
        <f>mooring_summ!O16</f>
        <v>59.995984</v>
      </c>
      <c r="M21" s="41">
        <f>mooring_summ!P16</f>
        <v>67.724136999999999</v>
      </c>
      <c r="N21" s="41">
        <f>mooring_summ!Q16</f>
        <v>45.361125999999999</v>
      </c>
      <c r="O21" s="41">
        <f>mooring_summ!R16</f>
        <v>120.002549</v>
      </c>
      <c r="P21" s="41">
        <f>mooring_summ!S16</f>
        <v>119.997559</v>
      </c>
      <c r="Q21" s="41">
        <f>mooring_summ!T16</f>
        <v>119.997618</v>
      </c>
      <c r="R21" s="41">
        <f>mooring_summ!U16</f>
        <v>120.000415</v>
      </c>
      <c r="S21" s="41">
        <f>mooring_summ!V16</f>
        <v>119.998762</v>
      </c>
      <c r="T21" s="41">
        <f>mooring_summ!W16</f>
        <v>120.002448</v>
      </c>
      <c r="U21" s="41">
        <f>mooring_summ!X16</f>
        <v>120.002861</v>
      </c>
      <c r="V21" s="41">
        <f>mooring_summ!Y16</f>
        <v>120.001058</v>
      </c>
      <c r="W21" s="41">
        <f>mooring_summ!Z16</f>
        <v>108.897379</v>
      </c>
      <c r="X21" s="41">
        <f>mooring_summ!AA16</f>
        <v>114.356673</v>
      </c>
      <c r="Y21" s="41">
        <f>mooring_summ!AB16</f>
        <v>0</v>
      </c>
      <c r="Z21" s="41">
        <f>mooring_summ!AC16</f>
        <v>0</v>
      </c>
    </row>
    <row r="22" spans="3:26" x14ac:dyDescent="0.2">
      <c r="C22" s="39" t="str">
        <f>mooring_summ!D17</f>
        <v>180</v>
      </c>
      <c r="D22" s="39" t="str">
        <f>mooring_summ!F17</f>
        <v>Port</v>
      </c>
      <c r="E22" s="40">
        <f>mooring_summ!E17</f>
        <v>0</v>
      </c>
      <c r="F22" s="41">
        <f>mooring_summ!B17</f>
        <v>95</v>
      </c>
      <c r="G22" s="52" t="str">
        <f>mooring_summ!G17</f>
        <v>HHWL</v>
      </c>
      <c r="H22" s="43"/>
      <c r="I22" s="41">
        <f>mooring_summ!L17</f>
        <v>83.689638000000002</v>
      </c>
      <c r="J22" s="41">
        <f>mooring_summ!M17</f>
        <v>84.160347999999999</v>
      </c>
      <c r="K22" s="41">
        <f>mooring_summ!N17</f>
        <v>102.728222</v>
      </c>
      <c r="L22" s="41">
        <f>mooring_summ!O17</f>
        <v>72.199046999999993</v>
      </c>
      <c r="M22" s="41">
        <f>mooring_summ!P17</f>
        <v>89.645436000000004</v>
      </c>
      <c r="N22" s="41">
        <f>mooring_summ!Q17</f>
        <v>113.039895</v>
      </c>
      <c r="O22" s="41">
        <f>mooring_summ!R17</f>
        <v>67.913843</v>
      </c>
      <c r="P22" s="41">
        <f>mooring_summ!S17</f>
        <v>67.957413000000003</v>
      </c>
      <c r="Q22" s="41">
        <f>mooring_summ!T17</f>
        <v>69.512297000000004</v>
      </c>
      <c r="R22" s="41">
        <f>mooring_summ!U17</f>
        <v>241.51918000000001</v>
      </c>
      <c r="S22" s="41">
        <f>mooring_summ!V17</f>
        <v>241.53480200000001</v>
      </c>
      <c r="T22" s="41">
        <f>mooring_summ!W17</f>
        <v>241.82183699999999</v>
      </c>
      <c r="U22" s="41">
        <f>mooring_summ!X17</f>
        <v>59.761077999999998</v>
      </c>
      <c r="V22" s="41">
        <f>mooring_summ!Y17</f>
        <v>39.653992000000002</v>
      </c>
      <c r="W22" s="41">
        <f>mooring_summ!Z17</f>
        <v>66.291728000000006</v>
      </c>
      <c r="X22" s="41">
        <f>mooring_summ!AA17</f>
        <v>66.938982999999993</v>
      </c>
      <c r="Y22" s="41">
        <f>mooring_summ!AB17</f>
        <v>65.913041000000007</v>
      </c>
      <c r="Z22" s="41">
        <f>mooring_summ!AC17</f>
        <v>65.743898999999999</v>
      </c>
    </row>
    <row r="23" spans="3:26" x14ac:dyDescent="0.2">
      <c r="C23" s="39" t="str">
        <f>mooring_summ!D18</f>
        <v>180</v>
      </c>
      <c r="D23" s="39" t="str">
        <f>mooring_summ!F18</f>
        <v>SB</v>
      </c>
      <c r="E23" s="40">
        <f>mooring_summ!E18</f>
        <v>0</v>
      </c>
      <c r="F23" s="41">
        <f>mooring_summ!B18</f>
        <v>95</v>
      </c>
      <c r="G23" s="52" t="str">
        <f>mooring_summ!G18</f>
        <v>HHWL</v>
      </c>
      <c r="H23" s="43"/>
      <c r="I23" s="41">
        <f>mooring_summ!L18</f>
        <v>191.13160199999999</v>
      </c>
      <c r="J23" s="41">
        <f>mooring_summ!M18</f>
        <v>191.74317199999999</v>
      </c>
      <c r="K23" s="41">
        <f>mooring_summ!N18</f>
        <v>191.68570199999999</v>
      </c>
      <c r="L23" s="41">
        <f>mooring_summ!O18</f>
        <v>100.007243</v>
      </c>
      <c r="M23" s="41">
        <f>mooring_summ!P18</f>
        <v>99.996091000000007</v>
      </c>
      <c r="N23" s="41">
        <f>mooring_summ!Q18</f>
        <v>100.00244000000001</v>
      </c>
      <c r="O23" s="41">
        <f>mooring_summ!R18</f>
        <v>97.287994999999995</v>
      </c>
      <c r="P23" s="41">
        <f>mooring_summ!S18</f>
        <v>97.584592999999998</v>
      </c>
      <c r="Q23" s="41">
        <f>mooring_summ!T18</f>
        <v>96.431433999999996</v>
      </c>
      <c r="R23" s="41">
        <f>mooring_summ!U18</f>
        <v>169.34394</v>
      </c>
      <c r="S23" s="41">
        <f>mooring_summ!V18</f>
        <v>198.66053299999999</v>
      </c>
      <c r="T23" s="41">
        <f>mooring_summ!W18</f>
        <v>156.92916500000001</v>
      </c>
      <c r="U23" s="41">
        <f>mooring_summ!X18</f>
        <v>219.99821800000001</v>
      </c>
      <c r="V23" s="41">
        <f>mooring_summ!Y18</f>
        <v>200.004638</v>
      </c>
      <c r="W23" s="41">
        <f>mooring_summ!Z18</f>
        <v>200.00359399999999</v>
      </c>
      <c r="X23" s="41">
        <f>mooring_summ!AA18</f>
        <v>73.545788000000002</v>
      </c>
      <c r="Y23" s="41" t="str">
        <f>mooring_summ!AB18</f>
        <v>-</v>
      </c>
      <c r="Z23" s="41" t="str">
        <f>mooring_summ!AC18</f>
        <v>-</v>
      </c>
    </row>
    <row r="24" spans="3:26" x14ac:dyDescent="0.2">
      <c r="C24" s="39" t="str">
        <f>mooring_summ!D19</f>
        <v>125</v>
      </c>
      <c r="D24" s="39" t="str">
        <f>mooring_summ!F19</f>
        <v>Port</v>
      </c>
      <c r="E24" s="40">
        <f>mooring_summ!E19</f>
        <v>0</v>
      </c>
      <c r="F24" s="41">
        <f>mooring_summ!B19</f>
        <v>95</v>
      </c>
      <c r="G24" s="52" t="str">
        <f>mooring_summ!G19</f>
        <v>LLWL</v>
      </c>
      <c r="H24" s="43"/>
      <c r="I24" s="41">
        <f>mooring_summ!L19</f>
        <v>100.206841</v>
      </c>
      <c r="J24" s="41">
        <f>mooring_summ!M19</f>
        <v>100.23318</v>
      </c>
      <c r="K24" s="41">
        <f>mooring_summ!N19</f>
        <v>99.490921</v>
      </c>
      <c r="L24" s="41">
        <f>mooring_summ!O19</f>
        <v>31.685997</v>
      </c>
      <c r="M24" s="41">
        <f>mooring_summ!P19</f>
        <v>31.679735000000001</v>
      </c>
      <c r="N24" s="41">
        <f>mooring_summ!Q19</f>
        <v>31.689276</v>
      </c>
      <c r="O24" s="41">
        <f>mooring_summ!R19</f>
        <v>46.535290000000003</v>
      </c>
      <c r="P24" s="41">
        <f>mooring_summ!S19</f>
        <v>46.541083999999998</v>
      </c>
      <c r="Q24" s="41">
        <f>mooring_summ!T19</f>
        <v>118.333477</v>
      </c>
      <c r="R24" s="41">
        <f>mooring_summ!U19</f>
        <v>118.330778</v>
      </c>
      <c r="S24" s="41">
        <f>mooring_summ!V19</f>
        <v>118.39212499999999</v>
      </c>
      <c r="T24" s="41">
        <f>mooring_summ!W19</f>
        <v>59.258025000000004</v>
      </c>
      <c r="U24" s="41">
        <f>mooring_summ!X19</f>
        <v>58.627965000000003</v>
      </c>
      <c r="V24" s="41">
        <f>mooring_summ!Y19</f>
        <v>121.63839299999999</v>
      </c>
      <c r="W24" s="41">
        <f>mooring_summ!Z19</f>
        <v>123.703266</v>
      </c>
      <c r="X24" s="41">
        <f>mooring_summ!AA19</f>
        <v>123.698256</v>
      </c>
      <c r="Y24" s="41" t="str">
        <f>mooring_summ!AB19</f>
        <v>-</v>
      </c>
      <c r="Z24" s="41" t="str">
        <f>mooring_summ!AC19</f>
        <v>-</v>
      </c>
    </row>
    <row r="25" spans="3:26" x14ac:dyDescent="0.2">
      <c r="C25" s="39" t="str">
        <f>mooring_summ!D20</f>
        <v>125</v>
      </c>
      <c r="D25" s="39" t="str">
        <f>mooring_summ!F20</f>
        <v>SB</v>
      </c>
      <c r="E25" s="40">
        <f>mooring_summ!E20</f>
        <v>0</v>
      </c>
      <c r="F25" s="41">
        <f>mooring_summ!B20</f>
        <v>95</v>
      </c>
      <c r="G25" s="52" t="str">
        <f>mooring_summ!G20</f>
        <v>LLWL</v>
      </c>
      <c r="H25" s="43"/>
      <c r="I25" s="41">
        <f>mooring_summ!L20</f>
        <v>99.946326999999997</v>
      </c>
      <c r="J25" s="41">
        <f>mooring_summ!M20</f>
        <v>99.945083999999994</v>
      </c>
      <c r="K25" s="41">
        <f>mooring_summ!N20</f>
        <v>99.934764999999999</v>
      </c>
      <c r="L25" s="41">
        <f>mooring_summ!O20</f>
        <v>71.716896000000006</v>
      </c>
      <c r="M25" s="41">
        <f>mooring_summ!P20</f>
        <v>75.661216999999994</v>
      </c>
      <c r="N25" s="41">
        <f>mooring_summ!Q20</f>
        <v>60.072769999999998</v>
      </c>
      <c r="O25" s="41">
        <f>mooring_summ!R20</f>
        <v>120.071781</v>
      </c>
      <c r="P25" s="41">
        <f>mooring_summ!S20</f>
        <v>120.071911</v>
      </c>
      <c r="Q25" s="41">
        <f>mooring_summ!T20</f>
        <v>119.92017</v>
      </c>
      <c r="R25" s="41">
        <f>mooring_summ!U20</f>
        <v>119.91791600000001</v>
      </c>
      <c r="S25" s="41">
        <f>mooring_summ!V20</f>
        <v>119.925133</v>
      </c>
      <c r="T25" s="41">
        <f>mooring_summ!W20</f>
        <v>120.061228</v>
      </c>
      <c r="U25" s="41">
        <f>mooring_summ!X20</f>
        <v>120.026275</v>
      </c>
      <c r="V25" s="41">
        <f>mooring_summ!Y20</f>
        <v>120.056288</v>
      </c>
      <c r="W25" s="41">
        <f>mooring_summ!Z20</f>
        <v>95.238613000000001</v>
      </c>
      <c r="X25" s="41">
        <f>mooring_summ!AA20</f>
        <v>98.879705999999999</v>
      </c>
      <c r="Y25" s="41">
        <f>mooring_summ!AB20</f>
        <v>0</v>
      </c>
      <c r="Z25" s="41">
        <f>mooring_summ!AC20</f>
        <v>0</v>
      </c>
    </row>
    <row r="26" spans="3:26" x14ac:dyDescent="0.2">
      <c r="C26" s="39" t="str">
        <f>mooring_summ!D21</f>
        <v>180</v>
      </c>
      <c r="D26" s="39" t="str">
        <f>mooring_summ!F21</f>
        <v>Port</v>
      </c>
      <c r="E26" s="40">
        <f>mooring_summ!E21</f>
        <v>0</v>
      </c>
      <c r="F26" s="41">
        <f>mooring_summ!B21</f>
        <v>95</v>
      </c>
      <c r="G26" s="52" t="str">
        <f>mooring_summ!G21</f>
        <v>LLWL</v>
      </c>
      <c r="H26" s="43"/>
      <c r="I26" s="41">
        <f>mooring_summ!L21</f>
        <v>80.436802999999998</v>
      </c>
      <c r="J26" s="41">
        <f>mooring_summ!M21</f>
        <v>80.814812000000003</v>
      </c>
      <c r="K26" s="41">
        <f>mooring_summ!N21</f>
        <v>98.869787000000002</v>
      </c>
      <c r="L26" s="41">
        <f>mooring_summ!O21</f>
        <v>68.150407999999999</v>
      </c>
      <c r="M26" s="41">
        <f>mooring_summ!P21</f>
        <v>83.918305000000004</v>
      </c>
      <c r="N26" s="41">
        <f>mooring_summ!Q21</f>
        <v>107.94273800000001</v>
      </c>
      <c r="O26" s="41">
        <f>mooring_summ!R21</f>
        <v>65.757531999999998</v>
      </c>
      <c r="P26" s="41">
        <f>mooring_summ!S21</f>
        <v>75.144932999999995</v>
      </c>
      <c r="Q26" s="41">
        <f>mooring_summ!T21</f>
        <v>84.918660000000003</v>
      </c>
      <c r="R26" s="41">
        <f>mooring_summ!U21</f>
        <v>243.838111</v>
      </c>
      <c r="S26" s="41">
        <f>mooring_summ!V21</f>
        <v>243.858407</v>
      </c>
      <c r="T26" s="41">
        <f>mooring_summ!W21</f>
        <v>244.05404100000001</v>
      </c>
      <c r="U26" s="41">
        <f>mooring_summ!X21</f>
        <v>61.426613000000003</v>
      </c>
      <c r="V26" s="41">
        <f>mooring_summ!Y21</f>
        <v>57.792008000000003</v>
      </c>
      <c r="W26" s="41">
        <f>mooring_summ!Z21</f>
        <v>65.751312999999996</v>
      </c>
      <c r="X26" s="41">
        <f>mooring_summ!AA21</f>
        <v>65.810522000000006</v>
      </c>
      <c r="Y26" s="41">
        <f>mooring_summ!AB21</f>
        <v>65.625849000000002</v>
      </c>
      <c r="Z26" s="41">
        <f>mooring_summ!AC21</f>
        <v>65.546225000000007</v>
      </c>
    </row>
    <row r="27" spans="3:26" x14ac:dyDescent="0.2">
      <c r="C27" s="39" t="str">
        <f>mooring_summ!D22</f>
        <v>180</v>
      </c>
      <c r="D27" s="39" t="str">
        <f>mooring_summ!F22</f>
        <v>SB</v>
      </c>
      <c r="E27" s="40">
        <f>mooring_summ!E22</f>
        <v>0</v>
      </c>
      <c r="F27" s="41">
        <f>mooring_summ!B22</f>
        <v>95</v>
      </c>
      <c r="G27" s="52" t="str">
        <f>mooring_summ!G22</f>
        <v>LLWL</v>
      </c>
      <c r="H27" s="43"/>
      <c r="I27" s="41">
        <f>mooring_summ!L22</f>
        <v>204.41608500000001</v>
      </c>
      <c r="J27" s="41">
        <f>mooring_summ!M22</f>
        <v>204.21694199999999</v>
      </c>
      <c r="K27" s="41">
        <f>mooring_summ!N22</f>
        <v>197.57927900000001</v>
      </c>
      <c r="L27" s="41">
        <f>mooring_summ!O22</f>
        <v>100.003612</v>
      </c>
      <c r="M27" s="41">
        <f>mooring_summ!P22</f>
        <v>99.998825999999994</v>
      </c>
      <c r="N27" s="41">
        <f>mooring_summ!Q22</f>
        <v>99.996836999999999</v>
      </c>
      <c r="O27" s="41">
        <f>mooring_summ!R22</f>
        <v>98.265482000000006</v>
      </c>
      <c r="P27" s="41">
        <f>mooring_summ!S22</f>
        <v>98.514223999999999</v>
      </c>
      <c r="Q27" s="41">
        <f>mooring_summ!T22</f>
        <v>97.331108999999998</v>
      </c>
      <c r="R27" s="41">
        <f>mooring_summ!U22</f>
        <v>153.68907300000001</v>
      </c>
      <c r="S27" s="41">
        <f>mooring_summ!V22</f>
        <v>184.13542899999999</v>
      </c>
      <c r="T27" s="41">
        <f>mooring_summ!W22</f>
        <v>146.337693</v>
      </c>
      <c r="U27" s="41">
        <f>mooring_summ!X22</f>
        <v>220.00037900000001</v>
      </c>
      <c r="V27" s="41">
        <f>mooring_summ!Y22</f>
        <v>200.00304600000001</v>
      </c>
      <c r="W27" s="41">
        <f>mooring_summ!Z22</f>
        <v>199.99854300000001</v>
      </c>
      <c r="X27" s="41">
        <f>mooring_summ!AA22</f>
        <v>52.010630999999997</v>
      </c>
      <c r="Y27" s="41" t="str">
        <f>mooring_summ!AB22</f>
        <v>-</v>
      </c>
      <c r="Z27" s="41" t="str">
        <f>mooring_summ!AC22</f>
        <v>-</v>
      </c>
    </row>
    <row r="28" spans="3:26" x14ac:dyDescent="0.2">
      <c r="C28" s="39" t="str">
        <f>mooring_summ!D23</f>
        <v>125</v>
      </c>
      <c r="D28" s="39" t="str">
        <f>mooring_summ!F23</f>
        <v>Port</v>
      </c>
      <c r="E28" s="40">
        <f>mooring_summ!E23</f>
        <v>0</v>
      </c>
      <c r="F28" s="41">
        <f>mooring_summ!B23</f>
        <v>95</v>
      </c>
      <c r="G28" s="52" t="str">
        <f>mooring_summ!G23</f>
        <v>MSL</v>
      </c>
      <c r="H28" s="43"/>
      <c r="I28" s="41">
        <f>mooring_summ!L23</f>
        <v>100.225252</v>
      </c>
      <c r="J28" s="41">
        <f>mooring_summ!M23</f>
        <v>100.248392</v>
      </c>
      <c r="K28" s="41">
        <f>mooring_summ!N23</f>
        <v>99.532158999999993</v>
      </c>
      <c r="L28" s="41">
        <f>mooring_summ!O23</f>
        <v>31.652007000000001</v>
      </c>
      <c r="M28" s="41">
        <f>mooring_summ!P23</f>
        <v>31.639324999999999</v>
      </c>
      <c r="N28" s="41">
        <f>mooring_summ!Q23</f>
        <v>31.648257999999998</v>
      </c>
      <c r="O28" s="41">
        <f>mooring_summ!R23</f>
        <v>46.503413999999999</v>
      </c>
      <c r="P28" s="41">
        <f>mooring_summ!S23</f>
        <v>46.513165999999998</v>
      </c>
      <c r="Q28" s="41">
        <f>mooring_summ!T23</f>
        <v>118.36591900000001</v>
      </c>
      <c r="R28" s="41">
        <f>mooring_summ!U23</f>
        <v>118.364034</v>
      </c>
      <c r="S28" s="41">
        <f>mooring_summ!V23</f>
        <v>118.425765</v>
      </c>
      <c r="T28" s="41">
        <f>mooring_summ!W23</f>
        <v>59.297868000000001</v>
      </c>
      <c r="U28" s="41">
        <f>mooring_summ!X23</f>
        <v>58.670814</v>
      </c>
      <c r="V28" s="41">
        <f>mooring_summ!Y23</f>
        <v>118.21816</v>
      </c>
      <c r="W28" s="41">
        <f>mooring_summ!Z23</f>
        <v>123.396565</v>
      </c>
      <c r="X28" s="41">
        <f>mooring_summ!AA23</f>
        <v>122.617734</v>
      </c>
      <c r="Y28" s="41" t="str">
        <f>mooring_summ!AB23</f>
        <v>-</v>
      </c>
      <c r="Z28" s="41" t="str">
        <f>mooring_summ!AC23</f>
        <v>-</v>
      </c>
    </row>
    <row r="29" spans="3:26" x14ac:dyDescent="0.2">
      <c r="C29" s="39" t="str">
        <f>mooring_summ!D24</f>
        <v>125</v>
      </c>
      <c r="D29" s="39" t="str">
        <f>mooring_summ!F24</f>
        <v>SB</v>
      </c>
      <c r="E29" s="40">
        <f>mooring_summ!E24</f>
        <v>0</v>
      </c>
      <c r="F29" s="41">
        <f>mooring_summ!B24</f>
        <v>95</v>
      </c>
      <c r="G29" s="52" t="str">
        <f>mooring_summ!G24</f>
        <v>MSL</v>
      </c>
      <c r="H29" s="43"/>
      <c r="I29" s="41">
        <f>mooring_summ!L24</f>
        <v>99.965200999999993</v>
      </c>
      <c r="J29" s="41">
        <f>mooring_summ!M24</f>
        <v>99.960176000000004</v>
      </c>
      <c r="K29" s="41">
        <f>mooring_summ!N24</f>
        <v>99.961023999999995</v>
      </c>
      <c r="L29" s="41">
        <f>mooring_summ!O24</f>
        <v>66.490500999999995</v>
      </c>
      <c r="M29" s="41">
        <f>mooring_summ!P24</f>
        <v>74.084417999999999</v>
      </c>
      <c r="N29" s="41">
        <f>mooring_summ!Q24</f>
        <v>60.044426999999999</v>
      </c>
      <c r="O29" s="41">
        <f>mooring_summ!R24</f>
        <v>120.046584</v>
      </c>
      <c r="P29" s="41">
        <f>mooring_summ!S24</f>
        <v>120.049207</v>
      </c>
      <c r="Q29" s="41">
        <f>mooring_summ!T24</f>
        <v>119.946971</v>
      </c>
      <c r="R29" s="41">
        <f>mooring_summ!U24</f>
        <v>119.95304</v>
      </c>
      <c r="S29" s="41">
        <f>mooring_summ!V24</f>
        <v>119.949753</v>
      </c>
      <c r="T29" s="41">
        <f>mooring_summ!W24</f>
        <v>120.039917</v>
      </c>
      <c r="U29" s="41">
        <f>mooring_summ!X24</f>
        <v>120.013372</v>
      </c>
      <c r="V29" s="41">
        <f>mooring_summ!Y24</f>
        <v>120.041754</v>
      </c>
      <c r="W29" s="41">
        <f>mooring_summ!Z24</f>
        <v>98.419235999999998</v>
      </c>
      <c r="X29" s="41">
        <f>mooring_summ!AA24</f>
        <v>103.004668</v>
      </c>
      <c r="Y29" s="41">
        <f>mooring_summ!AB24</f>
        <v>0</v>
      </c>
      <c r="Z29" s="41">
        <f>mooring_summ!AC24</f>
        <v>0</v>
      </c>
    </row>
    <row r="30" spans="3:26" x14ac:dyDescent="0.2">
      <c r="C30" s="39" t="str">
        <f>mooring_summ!D25</f>
        <v>180</v>
      </c>
      <c r="D30" s="39" t="str">
        <f>mooring_summ!F25</f>
        <v>Port</v>
      </c>
      <c r="E30" s="40">
        <f>mooring_summ!E25</f>
        <v>0</v>
      </c>
      <c r="F30" s="41">
        <f>mooring_summ!B25</f>
        <v>95</v>
      </c>
      <c r="G30" s="52" t="str">
        <f>mooring_summ!G25</f>
        <v>MSL</v>
      </c>
      <c r="H30" s="43"/>
      <c r="I30" s="41">
        <f>mooring_summ!L25</f>
        <v>69.116129000000001</v>
      </c>
      <c r="J30" s="41">
        <f>mooring_summ!M25</f>
        <v>69.832757000000001</v>
      </c>
      <c r="K30" s="41">
        <f>mooring_summ!N25</f>
        <v>81.644262999999995</v>
      </c>
      <c r="L30" s="41">
        <f>mooring_summ!O25</f>
        <v>70.380920000000003</v>
      </c>
      <c r="M30" s="41">
        <f>mooring_summ!P25</f>
        <v>70.544500999999997</v>
      </c>
      <c r="N30" s="41">
        <f>mooring_summ!Q25</f>
        <v>93.352340999999996</v>
      </c>
      <c r="O30" s="41">
        <f>mooring_summ!R25</f>
        <v>70.305847</v>
      </c>
      <c r="P30" s="41">
        <f>mooring_summ!S25</f>
        <v>70.346840999999998</v>
      </c>
      <c r="Q30" s="41">
        <f>mooring_summ!T25</f>
        <v>70.367311000000001</v>
      </c>
      <c r="R30" s="41">
        <f>mooring_summ!U25</f>
        <v>235.461454</v>
      </c>
      <c r="S30" s="41">
        <f>mooring_summ!V25</f>
        <v>235.62774400000001</v>
      </c>
      <c r="T30" s="41">
        <f>mooring_summ!W25</f>
        <v>236.692285</v>
      </c>
      <c r="U30" s="41">
        <f>mooring_summ!X25</f>
        <v>61.102468000000002</v>
      </c>
      <c r="V30" s="41">
        <f>mooring_summ!Y25</f>
        <v>49.344414</v>
      </c>
      <c r="W30" s="41">
        <f>mooring_summ!Z25</f>
        <v>71.029722000000007</v>
      </c>
      <c r="X30" s="41">
        <f>mooring_summ!AA25</f>
        <v>71.145577000000003</v>
      </c>
      <c r="Y30" s="41">
        <f>mooring_summ!AB25</f>
        <v>71.490123999999994</v>
      </c>
      <c r="Z30" s="41">
        <f>mooring_summ!AC25</f>
        <v>71.417299999999997</v>
      </c>
    </row>
    <row r="31" spans="3:26" ht="7.5" customHeight="1" x14ac:dyDescent="0.2">
      <c r="C31" s="40"/>
      <c r="D31" s="40"/>
      <c r="E31" s="40"/>
      <c r="F31" s="41"/>
      <c r="G31" s="42"/>
      <c r="H31" s="43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3:26" x14ac:dyDescent="0.2">
      <c r="C32" s="44" t="s">
        <v>110</v>
      </c>
      <c r="D32" s="33"/>
      <c r="E32" s="45"/>
      <c r="F32" s="46"/>
      <c r="G32" s="46"/>
      <c r="H32" s="47"/>
      <c r="I32" s="48">
        <f>MAX(I7:I30)</f>
        <v>204.41608500000001</v>
      </c>
      <c r="J32" s="48">
        <f t="shared" ref="J32:Z32" si="0">MAX(J7:J30)</f>
        <v>204.21694199999999</v>
      </c>
      <c r="K32" s="48">
        <f t="shared" si="0"/>
        <v>297.99578600000001</v>
      </c>
      <c r="L32" s="48">
        <f t="shared" si="0"/>
        <v>100.007243</v>
      </c>
      <c r="M32" s="48">
        <f t="shared" si="0"/>
        <v>136.67112</v>
      </c>
      <c r="N32" s="48">
        <f t="shared" si="0"/>
        <v>171.69201000000001</v>
      </c>
      <c r="O32" s="48">
        <f t="shared" si="0"/>
        <v>120.12762499999999</v>
      </c>
      <c r="P32" s="48">
        <f t="shared" si="0"/>
        <v>120.12912</v>
      </c>
      <c r="Q32" s="48">
        <f t="shared" si="0"/>
        <v>119.997618</v>
      </c>
      <c r="R32" s="48">
        <f t="shared" si="0"/>
        <v>298.82813900000002</v>
      </c>
      <c r="S32" s="48">
        <f t="shared" si="0"/>
        <v>298.82572199999998</v>
      </c>
      <c r="T32" s="48">
        <f t="shared" si="0"/>
        <v>264.200175</v>
      </c>
      <c r="U32" s="48">
        <f t="shared" si="0"/>
        <v>249.99400399999999</v>
      </c>
      <c r="V32" s="48">
        <f t="shared" si="0"/>
        <v>249.98618099999999</v>
      </c>
      <c r="W32" s="48">
        <f t="shared" si="0"/>
        <v>250.000046</v>
      </c>
      <c r="X32" s="48">
        <f t="shared" si="0"/>
        <v>123.698256</v>
      </c>
      <c r="Y32" s="48">
        <f t="shared" si="0"/>
        <v>99.998227</v>
      </c>
      <c r="Z32" s="48">
        <f t="shared" si="0"/>
        <v>99.992580000000004</v>
      </c>
    </row>
    <row r="33" spans="2:28" x14ac:dyDescent="0.2">
      <c r="C33" s="33" t="s">
        <v>111</v>
      </c>
      <c r="D33" s="33"/>
      <c r="E33" s="33"/>
      <c r="F33" s="46"/>
      <c r="G33" s="46"/>
      <c r="H33" s="49"/>
      <c r="I33" s="50">
        <f>MAX(I32:Z32)</f>
        <v>298.82813900000002</v>
      </c>
    </row>
    <row r="35" spans="2:28" ht="17.25" customHeight="1" x14ac:dyDescent="0.2">
      <c r="B35" s="28" t="s">
        <v>140</v>
      </c>
      <c r="C35" s="37" t="s">
        <v>102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2:28" ht="12.75" customHeight="1" x14ac:dyDescent="0.2">
      <c r="B36" s="28"/>
      <c r="C36" s="28" t="s">
        <v>103</v>
      </c>
      <c r="D36" s="28"/>
      <c r="E36" s="28"/>
      <c r="F36" s="29" t="s">
        <v>104</v>
      </c>
      <c r="G36" s="29" t="s">
        <v>95</v>
      </c>
      <c r="H36" s="30"/>
      <c r="I36" s="31" t="s">
        <v>105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spans="2:28" ht="20.25" customHeight="1" x14ac:dyDescent="0.2">
      <c r="B37" s="28"/>
      <c r="C37" s="28" t="s">
        <v>106</v>
      </c>
      <c r="D37" s="28" t="s">
        <v>107</v>
      </c>
      <c r="E37" s="28" t="s">
        <v>108</v>
      </c>
      <c r="F37" s="28" t="s">
        <v>108</v>
      </c>
      <c r="G37" s="28" t="s">
        <v>99</v>
      </c>
      <c r="H37" s="30"/>
      <c r="I37" s="29" t="s">
        <v>7</v>
      </c>
      <c r="J37" s="29" t="s">
        <v>8</v>
      </c>
      <c r="K37" s="29" t="s">
        <v>9</v>
      </c>
      <c r="L37" s="29" t="s">
        <v>10</v>
      </c>
      <c r="M37" s="29" t="s">
        <v>11</v>
      </c>
      <c r="N37" s="29" t="s">
        <v>12</v>
      </c>
      <c r="O37" s="29" t="s">
        <v>13</v>
      </c>
      <c r="P37" s="29" t="s">
        <v>14</v>
      </c>
      <c r="Q37" s="29" t="s">
        <v>15</v>
      </c>
      <c r="R37" s="29" t="s">
        <v>16</v>
      </c>
      <c r="S37" s="29" t="s">
        <v>17</v>
      </c>
      <c r="T37" s="29" t="s">
        <v>18</v>
      </c>
      <c r="U37" s="29" t="s">
        <v>19</v>
      </c>
      <c r="V37" s="29" t="s">
        <v>20</v>
      </c>
      <c r="W37" s="29" t="s">
        <v>21</v>
      </c>
      <c r="X37" s="29" t="s">
        <v>22</v>
      </c>
      <c r="Y37" s="29" t="s">
        <v>23</v>
      </c>
      <c r="Z37" s="29" t="s">
        <v>24</v>
      </c>
      <c r="AA37" s="29" t="s">
        <v>157</v>
      </c>
      <c r="AB37" s="29" t="s">
        <v>158</v>
      </c>
    </row>
    <row r="38" spans="2:28" x14ac:dyDescent="0.2">
      <c r="B38" s="28"/>
      <c r="C38" s="38"/>
      <c r="D38" s="38"/>
      <c r="E38" s="38"/>
      <c r="F38" s="38"/>
      <c r="G38" s="38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2:28" x14ac:dyDescent="0.2">
      <c r="B39" s="87" t="s">
        <v>142</v>
      </c>
      <c r="C39" s="88" t="str">
        <f>C14</f>
        <v>180</v>
      </c>
      <c r="D39" s="88" t="str">
        <f>D14</f>
        <v>Port</v>
      </c>
      <c r="E39" s="89">
        <f>E14</f>
        <v>100</v>
      </c>
      <c r="F39" s="41">
        <f>F14</f>
        <v>15</v>
      </c>
      <c r="G39" s="52" t="str">
        <f>G14</f>
        <v>LLWL</v>
      </c>
      <c r="H39" s="43"/>
      <c r="I39" s="41">
        <f>I14</f>
        <v>79.887598999999994</v>
      </c>
      <c r="J39" s="41">
        <f>J14</f>
        <v>79.909587999999999</v>
      </c>
      <c r="K39" s="41">
        <f>K14</f>
        <v>249.794062</v>
      </c>
      <c r="L39" s="41">
        <f>L14</f>
        <v>60.370600000000003</v>
      </c>
      <c r="M39" s="41">
        <f>M14</f>
        <v>132.36229499999999</v>
      </c>
      <c r="N39" s="41">
        <f>N14</f>
        <v>167.29916900000001</v>
      </c>
      <c r="O39" s="41">
        <f>O14</f>
        <v>60.310758999999997</v>
      </c>
      <c r="P39" s="41">
        <f>P14</f>
        <v>60.310974000000002</v>
      </c>
      <c r="Q39" s="41">
        <f>Q14</f>
        <v>60.310062000000002</v>
      </c>
      <c r="R39" s="41">
        <f>R14</f>
        <v>249.68228300000001</v>
      </c>
      <c r="S39" s="41">
        <f>S14</f>
        <v>249.68092899999999</v>
      </c>
      <c r="T39" s="41">
        <f>T14</f>
        <v>249.682984</v>
      </c>
      <c r="U39" s="41">
        <f>U14</f>
        <v>60.204062999999998</v>
      </c>
      <c r="V39" s="41">
        <f>V14</f>
        <v>60.030135000000001</v>
      </c>
      <c r="W39" s="41">
        <f>W14</f>
        <v>60.380595999999997</v>
      </c>
      <c r="X39" s="41">
        <f>X14</f>
        <v>60.338509999999999</v>
      </c>
      <c r="Y39" s="41">
        <f>Y14</f>
        <v>60.373514</v>
      </c>
      <c r="Z39" s="41">
        <f>Z14</f>
        <v>60.372487</v>
      </c>
      <c r="AA39" s="41" t="s">
        <v>99</v>
      </c>
      <c r="AB39" s="41" t="s">
        <v>99</v>
      </c>
    </row>
    <row r="40" spans="2:28" ht="51" x14ac:dyDescent="0.2">
      <c r="B40" s="87" t="s">
        <v>159</v>
      </c>
      <c r="C40" s="88" t="str">
        <f>C13</f>
        <v>180</v>
      </c>
      <c r="D40" s="88" t="str">
        <f>D13</f>
        <v>Port</v>
      </c>
      <c r="E40" s="89">
        <f>E13</f>
        <v>100</v>
      </c>
      <c r="F40" s="41">
        <f>F13</f>
        <v>15</v>
      </c>
      <c r="G40" s="52" t="str">
        <f>G13</f>
        <v>LLWL</v>
      </c>
      <c r="H40" s="43"/>
      <c r="I40" s="41">
        <f>I13</f>
        <v>94.597764999999995</v>
      </c>
      <c r="J40" s="41">
        <f>J13</f>
        <v>94.691023000000001</v>
      </c>
      <c r="K40" s="41">
        <f>K13</f>
        <v>297.99578600000001</v>
      </c>
      <c r="L40" s="41">
        <f>L13</f>
        <v>73.073161999999996</v>
      </c>
      <c r="M40" s="41">
        <f>M13</f>
        <v>136.67112</v>
      </c>
      <c r="N40" s="41">
        <f>N13</f>
        <v>171.69201000000001</v>
      </c>
      <c r="O40" s="41">
        <f>O13</f>
        <v>73.162469000000002</v>
      </c>
      <c r="P40" s="41">
        <f>P13</f>
        <v>73.167700999999994</v>
      </c>
      <c r="Q40" s="41">
        <f>Q13</f>
        <v>73.175147999999993</v>
      </c>
      <c r="R40" s="41">
        <f>R13</f>
        <v>298.82813900000002</v>
      </c>
      <c r="S40" s="41">
        <f>S13</f>
        <v>298.82572199999998</v>
      </c>
      <c r="T40" s="41">
        <f>T13</f>
        <v>264.200175</v>
      </c>
      <c r="U40" s="41">
        <f>U13</f>
        <v>73.229157999999998</v>
      </c>
      <c r="V40" s="41">
        <f>V13</f>
        <v>72.602025999999995</v>
      </c>
      <c r="W40" s="41">
        <f>W13</f>
        <v>73.710667000000001</v>
      </c>
      <c r="X40" s="41">
        <f>X13</f>
        <v>73.390636000000001</v>
      </c>
      <c r="Y40" s="41">
        <f>Y13</f>
        <v>73.757544999999993</v>
      </c>
      <c r="Z40" s="41">
        <f>Z13</f>
        <v>73.774523000000002</v>
      </c>
      <c r="AA40" s="41">
        <f>V40</f>
        <v>72.602025999999995</v>
      </c>
      <c r="AB40" s="41">
        <f>W40</f>
        <v>73.710667000000001</v>
      </c>
    </row>
    <row r="41" spans="2:28" ht="7.5" customHeight="1" x14ac:dyDescent="0.2">
      <c r="C41" s="40"/>
      <c r="D41" s="40"/>
      <c r="E41" s="40"/>
      <c r="F41" s="41"/>
      <c r="G41" s="42"/>
      <c r="H41" s="43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spans="2:28" x14ac:dyDescent="0.2">
      <c r="C42" s="44" t="s">
        <v>110</v>
      </c>
      <c r="D42" s="33"/>
      <c r="E42" s="45"/>
      <c r="F42" s="46"/>
      <c r="G42" s="46"/>
      <c r="H42" s="47"/>
      <c r="I42" s="48">
        <f>MAX(I39:I39)</f>
        <v>79.887598999999994</v>
      </c>
      <c r="J42" s="48">
        <f>MAX(J39:J39)</f>
        <v>79.909587999999999</v>
      </c>
      <c r="K42" s="48">
        <f>MAX(K39:K39)</f>
        <v>249.794062</v>
      </c>
      <c r="L42" s="48">
        <f>MAX(L39:L39)</f>
        <v>60.370600000000003</v>
      </c>
      <c r="M42" s="48">
        <f>MAX(M39:M39)</f>
        <v>132.36229499999999</v>
      </c>
      <c r="N42" s="48">
        <f>MAX(N39:N39)</f>
        <v>167.29916900000001</v>
      </c>
      <c r="O42" s="48">
        <f>MAX(O39:O39)</f>
        <v>60.310758999999997</v>
      </c>
      <c r="P42" s="48">
        <f>MAX(P39:P39)</f>
        <v>60.310974000000002</v>
      </c>
      <c r="Q42" s="48">
        <f>MAX(Q39:Q39)</f>
        <v>60.310062000000002</v>
      </c>
      <c r="R42" s="48">
        <f>MAX(R39:R39)</f>
        <v>249.68228300000001</v>
      </c>
      <c r="S42" s="48">
        <f>MAX(S39:S39)</f>
        <v>249.68092899999999</v>
      </c>
      <c r="T42" s="48">
        <f>MAX(T39:T39)</f>
        <v>249.682984</v>
      </c>
      <c r="U42" s="48">
        <f>MAX(U39:U39)</f>
        <v>60.204062999999998</v>
      </c>
      <c r="V42" s="48">
        <f>MAX(V39:V39)</f>
        <v>60.030135000000001</v>
      </c>
      <c r="W42" s="48">
        <f>MAX(W39:W39)</f>
        <v>60.380595999999997</v>
      </c>
      <c r="X42" s="48">
        <f>MAX(X39:X39)</f>
        <v>60.338509999999999</v>
      </c>
      <c r="Y42" s="48">
        <f>MAX(Y39:Y39)</f>
        <v>60.373514</v>
      </c>
      <c r="Z42" s="48">
        <f>MAX(Z39:Z39)</f>
        <v>60.372487</v>
      </c>
      <c r="AA42" s="48">
        <f t="shared" ref="AA42:AB42" si="1">MAX(AA39:AA39)</f>
        <v>0</v>
      </c>
      <c r="AB42" s="48">
        <f t="shared" si="1"/>
        <v>0</v>
      </c>
    </row>
    <row r="43" spans="2:28" x14ac:dyDescent="0.2">
      <c r="C43" s="33" t="s">
        <v>111</v>
      </c>
      <c r="D43" s="33"/>
      <c r="E43" s="33"/>
      <c r="F43" s="46"/>
      <c r="G43" s="46"/>
      <c r="H43" s="49"/>
      <c r="I43" s="50">
        <f>MAX(I42:Z42)</f>
        <v>249.794062</v>
      </c>
    </row>
  </sheetData>
  <mergeCells count="17">
    <mergeCell ref="B35:B38"/>
    <mergeCell ref="I36:AB36"/>
    <mergeCell ref="C35:P35"/>
    <mergeCell ref="C36:E36"/>
    <mergeCell ref="C37:C38"/>
    <mergeCell ref="D37:D38"/>
    <mergeCell ref="E37:E38"/>
    <mergeCell ref="F37:F38"/>
    <mergeCell ref="G37:G38"/>
    <mergeCell ref="C3:P3"/>
    <mergeCell ref="C4:E4"/>
    <mergeCell ref="I4:Z4"/>
    <mergeCell ref="C5:C6"/>
    <mergeCell ref="D5:D6"/>
    <mergeCell ref="E5:E6"/>
    <mergeCell ref="F5:F6"/>
    <mergeCell ref="G5:G6"/>
  </mergeCells>
  <phoneticPr fontId="14" type="noConversion"/>
  <conditionalFormatting sqref="I32:Z32">
    <cfRule type="top10" dxfId="20" priority="3" bottom="1" rank="1"/>
    <cfRule type="top10" dxfId="19" priority="4" rank="1"/>
  </conditionalFormatting>
  <conditionalFormatting sqref="I42:AB42">
    <cfRule type="top10" dxfId="18" priority="1" bottom="1" rank="1"/>
    <cfRule type="top10" dxfId="17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A719D-0069-4530-893C-697FB84E43A2}">
  <dimension ref="B2:AB43"/>
  <sheetViews>
    <sheetView showGridLines="0" tabSelected="1" topLeftCell="B12" zoomScale="70" zoomScaleNormal="70" workbookViewId="0">
      <selection activeCell="B35" sqref="B35:AB43"/>
    </sheetView>
  </sheetViews>
  <sheetFormatPr defaultRowHeight="12.75" x14ac:dyDescent="0.2"/>
  <cols>
    <col min="1" max="1" width="38.5703125" style="34" bestFit="1" customWidth="1"/>
    <col min="2" max="2" width="29.28515625" style="34" customWidth="1"/>
    <col min="3" max="3" width="9.5703125" style="34" customWidth="1"/>
    <col min="4" max="4" width="8" style="34" customWidth="1"/>
    <col min="5" max="6" width="9.28515625" style="34" customWidth="1"/>
    <col min="7" max="7" width="7.42578125" style="34" customWidth="1"/>
    <col min="8" max="8" width="1.5703125" style="34" customWidth="1"/>
    <col min="9" max="16" width="7.7109375" style="34" customWidth="1"/>
    <col min="17" max="16384" width="9.140625" style="34"/>
  </cols>
  <sheetData>
    <row r="2" spans="3:26" x14ac:dyDescent="0.2">
      <c r="F2" s="35"/>
      <c r="H2" s="36"/>
    </row>
    <row r="3" spans="3:26" ht="17.25" customHeight="1" x14ac:dyDescent="0.2">
      <c r="C3" s="37" t="s">
        <v>137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3:26" ht="12.75" customHeight="1" x14ac:dyDescent="0.2">
      <c r="C4" s="28" t="s">
        <v>103</v>
      </c>
      <c r="D4" s="28"/>
      <c r="E4" s="28"/>
      <c r="F4" s="29" t="s">
        <v>104</v>
      </c>
      <c r="G4" s="29" t="s">
        <v>95</v>
      </c>
      <c r="H4" s="30"/>
      <c r="I4" s="31" t="s">
        <v>138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3:26" ht="20.25" customHeight="1" x14ac:dyDescent="0.2">
      <c r="C5" s="28" t="s">
        <v>106</v>
      </c>
      <c r="D5" s="28" t="s">
        <v>107</v>
      </c>
      <c r="E5" s="28" t="s">
        <v>108</v>
      </c>
      <c r="F5" s="28" t="s">
        <v>108</v>
      </c>
      <c r="G5" s="28" t="s">
        <v>99</v>
      </c>
      <c r="H5" s="30"/>
      <c r="I5" s="29" t="s">
        <v>7</v>
      </c>
      <c r="J5" s="29" t="s">
        <v>8</v>
      </c>
      <c r="K5" s="29" t="s">
        <v>9</v>
      </c>
      <c r="L5" s="29" t="s">
        <v>10</v>
      </c>
      <c r="M5" s="29" t="s">
        <v>11</v>
      </c>
      <c r="N5" s="29" t="s">
        <v>12</v>
      </c>
      <c r="O5" s="29" t="s">
        <v>13</v>
      </c>
      <c r="P5" s="29" t="s">
        <v>14</v>
      </c>
      <c r="Q5" s="29" t="s">
        <v>15</v>
      </c>
      <c r="R5" s="29" t="s">
        <v>16</v>
      </c>
      <c r="S5" s="29" t="s">
        <v>17</v>
      </c>
      <c r="T5" s="29" t="s">
        <v>18</v>
      </c>
      <c r="U5" s="29" t="s">
        <v>19</v>
      </c>
      <c r="V5" s="29" t="s">
        <v>20</v>
      </c>
      <c r="W5" s="29" t="s">
        <v>21</v>
      </c>
      <c r="X5" s="29" t="s">
        <v>22</v>
      </c>
      <c r="Y5" s="29" t="s">
        <v>23</v>
      </c>
      <c r="Z5" s="29" t="s">
        <v>24</v>
      </c>
    </row>
    <row r="6" spans="3:26" x14ac:dyDescent="0.2">
      <c r="C6" s="38"/>
      <c r="D6" s="38"/>
      <c r="E6" s="38"/>
      <c r="F6" s="38"/>
      <c r="G6" s="38"/>
      <c r="H6" s="30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3:26" x14ac:dyDescent="0.2">
      <c r="C7" s="39" t="str">
        <f>mooring_summ!D2</f>
        <v>125</v>
      </c>
      <c r="D7" s="39" t="str">
        <f>mooring_summ!F2</f>
        <v>Port</v>
      </c>
      <c r="E7" s="40">
        <f>mooring_summ!E2</f>
        <v>100</v>
      </c>
      <c r="F7" s="41">
        <f>mooring_summ!B2</f>
        <v>15</v>
      </c>
      <c r="G7" s="52" t="str">
        <f>mooring_summ!G2</f>
        <v>HHWL</v>
      </c>
      <c r="H7" s="43"/>
      <c r="I7" s="41">
        <f>IF(moorings_report!I7="-","-",moorings_report!I7/IF($C7="125",Revision!$G$25,Revision!$G$24)*100)</f>
        <v>12.287056854790158</v>
      </c>
      <c r="J7" s="41">
        <f>IF(moorings_report!J7="-","-",moorings_report!J7/IF($C7="125",Revision!$G$25,Revision!$G$24)*100)</f>
        <v>12.287017998569846</v>
      </c>
      <c r="K7" s="41">
        <f>IF(moorings_report!K7="-","-",moorings_report!K7/IF($C7="125",Revision!$G$25,Revision!$G$24)*100)</f>
        <v>13.343669292712356</v>
      </c>
      <c r="L7" s="41">
        <f>IF(moorings_report!L7="-","-",moorings_report!L7/IF($C7="125",Revision!$G$25,Revision!$G$24)*100)</f>
        <v>4.6270873315820911</v>
      </c>
      <c r="M7" s="41">
        <f>IF(moorings_report!M7="-","-",moorings_report!M7/IF($C7="125",Revision!$G$25,Revision!$G$24)*100)</f>
        <v>4.6271607437295588</v>
      </c>
      <c r="N7" s="41">
        <f>IF(moorings_report!N7="-","-",moorings_report!N7/IF($C7="125",Revision!$G$25,Revision!$G$24)*100)</f>
        <v>4.6265920299595278</v>
      </c>
      <c r="O7" s="41">
        <f>IF(moorings_report!O7="-","-",moorings_report!O7/IF($C7="125",Revision!$G$25,Revision!$G$24)*100)</f>
        <v>6.9315800321416194</v>
      </c>
      <c r="P7" s="41">
        <f>IF(moorings_report!P7="-","-",moorings_report!P7/IF($C7="125",Revision!$G$25,Revision!$G$24)*100)</f>
        <v>6.9315081558131375</v>
      </c>
      <c r="Q7" s="41">
        <f>IF(moorings_report!Q7="-","-",moorings_report!Q7/IF($C7="125",Revision!$G$25,Revision!$G$24)*100)</f>
        <v>15.336378759992039</v>
      </c>
      <c r="R7" s="41">
        <f>IF(moorings_report!R7="-","-",moorings_report!R7/IF($C7="125",Revision!$G$25,Revision!$G$24)*100)</f>
        <v>15.337224535506907</v>
      </c>
      <c r="S7" s="41">
        <f>IF(moorings_report!S7="-","-",moorings_report!S7/IF($C7="125",Revision!$G$25,Revision!$G$24)*100)</f>
        <v>15.337060817203142</v>
      </c>
      <c r="T7" s="41">
        <f>IF(moorings_report!T7="-","-",moorings_report!T7/IF($C7="125",Revision!$G$25,Revision!$G$24)*100)</f>
        <v>9.2111689671187307</v>
      </c>
      <c r="U7" s="41">
        <f>IF(moorings_report!U7="-","-",moorings_report!U7/IF($C7="125",Revision!$G$25,Revision!$G$24)*100)</f>
        <v>9.2019935237585067</v>
      </c>
      <c r="V7" s="41">
        <f>IF(moorings_report!V7="-","-",moorings_report!V7/IF($C7="125",Revision!$G$25,Revision!$G$24)*100)</f>
        <v>24.086727083737767</v>
      </c>
      <c r="W7" s="41">
        <f>IF(moorings_report!W7="-","-",moorings_report!W7/IF($C7="125",Revision!$G$25,Revision!$G$24)*100)</f>
        <v>10.654714411388161</v>
      </c>
      <c r="X7" s="41">
        <f>IF(moorings_report!X7="-","-",moorings_report!X7/IF($C7="125",Revision!$G$25,Revision!$G$24)*100)</f>
        <v>10.026474601239959</v>
      </c>
      <c r="Y7" s="41" t="str">
        <f>IF(moorings_report!Y7="-","-",moorings_report!Y7/IF($C7="125",Revision!$G$25,Revision!$G$24)*100)</f>
        <v>-</v>
      </c>
      <c r="Z7" s="41" t="str">
        <f>IF(moorings_report!Z7="-","-",moorings_report!Z7/IF($C7="125",Revision!$G$25,Revision!$G$24)*100)</f>
        <v>-</v>
      </c>
    </row>
    <row r="8" spans="3:26" x14ac:dyDescent="0.2">
      <c r="C8" s="39" t="str">
        <f>mooring_summ!D3</f>
        <v>125</v>
      </c>
      <c r="D8" s="39" t="str">
        <f>mooring_summ!F3</f>
        <v>SB</v>
      </c>
      <c r="E8" s="40">
        <f>mooring_summ!E3</f>
        <v>100</v>
      </c>
      <c r="F8" s="41">
        <f>mooring_summ!B3</f>
        <v>15</v>
      </c>
      <c r="G8" s="52" t="str">
        <f>mooring_summ!G3</f>
        <v>HHWL</v>
      </c>
      <c r="H8" s="43"/>
      <c r="I8" s="41">
        <f>IF(moorings_report!I8="-","-",moorings_report!I8/IF($C8="125",Revision!$G$25,Revision!$G$24)*100)</f>
        <v>15.340371428606536</v>
      </c>
      <c r="J8" s="41">
        <f>IF(moorings_report!J8="-","-",moorings_report!J8/IF($C8="125",Revision!$G$25,Revision!$G$24)*100)</f>
        <v>15.340814358801719</v>
      </c>
      <c r="K8" s="41">
        <f>IF(moorings_report!K8="-","-",moorings_report!K8/IF($C8="125",Revision!$G$25,Revision!$G$24)*100)</f>
        <v>15.339252891639987</v>
      </c>
      <c r="L8" s="41">
        <f>IF(moorings_report!L8="-","-",moorings_report!L8/IF($C8="125",Revision!$G$25,Revision!$G$24)*100)</f>
        <v>11.181494333442275</v>
      </c>
      <c r="M8" s="41">
        <f>IF(moorings_report!M8="-","-",moorings_report!M8/IF($C8="125",Revision!$G$25,Revision!$G$24)*100)</f>
        <v>13.537528504800358</v>
      </c>
      <c r="N8" s="41">
        <f>IF(moorings_report!N8="-","-",moorings_report!N8/IF($C8="125",Revision!$G$25,Revision!$G$24)*100)</f>
        <v>9.2347660579089776</v>
      </c>
      <c r="O8" s="41">
        <f>IF(moorings_report!O8="-","-",moorings_report!O8/IF($C8="125",Revision!$G$25,Revision!$G$24)*100)</f>
        <v>18.449428706054078</v>
      </c>
      <c r="P8" s="41">
        <f>IF(moorings_report!P8="-","-",moorings_report!P8/IF($C8="125",Revision!$G$25,Revision!$G$24)*100)</f>
        <v>18.449658310992287</v>
      </c>
      <c r="Q8" s="41">
        <f>IF(moorings_report!Q8="-","-",moorings_report!Q8/IF($C8="125",Revision!$G$25,Revision!$G$24)*100)</f>
        <v>18.409122519038014</v>
      </c>
      <c r="R8" s="41">
        <f>IF(moorings_report!R8="-","-",moorings_report!R8/IF($C8="125",Revision!$G$25,Revision!$G$24)*100)</f>
        <v>18.408533532457387</v>
      </c>
      <c r="S8" s="41">
        <f>IF(moorings_report!S8="-","-",moorings_report!S8/IF($C8="125",Revision!$G$25,Revision!$G$24)*100)</f>
        <v>18.409815634145804</v>
      </c>
      <c r="T8" s="41">
        <f>IF(moorings_report!T8="-","-",moorings_report!T8/IF($C8="125",Revision!$G$25,Revision!$G$24)*100)</f>
        <v>18.447325862700243</v>
      </c>
      <c r="U8" s="41">
        <f>IF(moorings_report!U8="-","-",moorings_report!U8/IF($C8="125",Revision!$G$25,Revision!$G$24)*100)</f>
        <v>18.438776111994379</v>
      </c>
      <c r="V8" s="41">
        <f>IF(moorings_report!V8="-","-",moorings_report!V8/IF($C8="125",Revision!$G$25,Revision!$G$24)*100)</f>
        <v>18.447779543628322</v>
      </c>
      <c r="W8" s="41">
        <f>IF(moorings_report!W8="-","-",moorings_report!W8/IF($C8="125",Revision!$G$25,Revision!$G$24)*100)</f>
        <v>18.442721323802246</v>
      </c>
      <c r="X8" s="41">
        <f>IF(moorings_report!X8="-","-",moorings_report!X8/IF($C8="125",Revision!$G$25,Revision!$G$24)*100)</f>
        <v>18.443282204895457</v>
      </c>
      <c r="Y8" s="41" t="str">
        <f>IF(moorings_report!Y8="-","-",moorings_report!Y8/IF($C8="125",Revision!$G$25,Revision!$G$24)*100)</f>
        <v>-</v>
      </c>
      <c r="Z8" s="41" t="str">
        <f>IF(moorings_report!Z8="-","-",moorings_report!Z8/IF($C8="125",Revision!$G$25,Revision!$G$24)*100)</f>
        <v>-</v>
      </c>
    </row>
    <row r="9" spans="3:26" x14ac:dyDescent="0.2">
      <c r="C9" s="39" t="str">
        <f>mooring_summ!D4</f>
        <v>180</v>
      </c>
      <c r="D9" s="39" t="str">
        <f>mooring_summ!F4</f>
        <v>Port</v>
      </c>
      <c r="E9" s="40">
        <f>mooring_summ!E4</f>
        <v>100</v>
      </c>
      <c r="F9" s="41">
        <f>mooring_summ!B4</f>
        <v>15</v>
      </c>
      <c r="G9" s="52" t="str">
        <f>mooring_summ!G4</f>
        <v>HHWL</v>
      </c>
      <c r="H9" s="43"/>
      <c r="I9" s="41">
        <f>IF(moorings_report!I9="-","-",moorings_report!I9/IF($C9="125",Revision!$G$25,Revision!$G$24)*100)</f>
        <v>10.217282405389783</v>
      </c>
      <c r="J9" s="41">
        <f>IF(moorings_report!J9="-","-",moorings_report!J9/IF($C9="125",Revision!$G$25,Revision!$G$24)*100)</f>
        <v>10.218200722626229</v>
      </c>
      <c r="K9" s="41">
        <f>IF(moorings_report!K9="-","-",moorings_report!K9/IF($C9="125",Revision!$G$25,Revision!$G$24)*100)</f>
        <v>31.956684011095042</v>
      </c>
      <c r="L9" s="41">
        <f>IF(moorings_report!L9="-","-",moorings_report!L9/IF($C9="125",Revision!$G$25,Revision!$G$24)*100)</f>
        <v>7.7120267441821797</v>
      </c>
      <c r="M9" s="41">
        <f>IF(moorings_report!M9="-","-",moorings_report!M9/IF($C9="125",Revision!$G$25,Revision!$G$24)*100)</f>
        <v>17.1864369521541</v>
      </c>
      <c r="N9" s="41">
        <f>IF(moorings_report!N9="-","-",moorings_report!N9/IF($C9="125",Revision!$G$25,Revision!$G$24)*100)</f>
        <v>21.627809235684197</v>
      </c>
      <c r="O9" s="41">
        <f>IF(moorings_report!O9="-","-",moorings_report!O9/IF($C9="125",Revision!$G$25,Revision!$G$24)*100)</f>
        <v>7.7076343805075691</v>
      </c>
      <c r="P9" s="41">
        <f>IF(moorings_report!P9="-","-",moorings_report!P9/IF($C9="125",Revision!$G$25,Revision!$G$24)*100)</f>
        <v>7.708097441686153</v>
      </c>
      <c r="Q9" s="41">
        <f>IF(moorings_report!Q9="-","-",moorings_report!Q9/IF($C9="125",Revision!$G$25,Revision!$G$24)*100)</f>
        <v>7.7080117133110067</v>
      </c>
      <c r="R9" s="41">
        <f>IF(moorings_report!R9="-","-",moorings_report!R9/IF($C9="125",Revision!$G$25,Revision!$G$24)*100)</f>
        <v>31.957681403161104</v>
      </c>
      <c r="S9" s="41">
        <f>IF(moorings_report!S9="-","-",moorings_report!S9/IF($C9="125",Revision!$G$25,Revision!$G$24)*100)</f>
        <v>31.9573905664496</v>
      </c>
      <c r="T9" s="41">
        <f>IF(moorings_report!T9="-","-",moorings_report!T9/IF($C9="125",Revision!$G$25,Revision!$G$24)*100)</f>
        <v>31.957457741668932</v>
      </c>
      <c r="U9" s="41">
        <f>IF(moorings_report!U9="-","-",moorings_report!U9/IF($C9="125",Revision!$G$25,Revision!$G$24)*100)</f>
        <v>7.710220562475385</v>
      </c>
      <c r="V9" s="41">
        <f>IF(moorings_report!V9="-","-",moorings_report!V9/IF($C9="125",Revision!$G$25,Revision!$G$24)*100)</f>
        <v>7.6934501730049787</v>
      </c>
      <c r="W9" s="41">
        <f>IF(moorings_report!W9="-","-",moorings_report!W9/IF($C9="125",Revision!$G$25,Revision!$G$24)*100)</f>
        <v>7.7218536470770083</v>
      </c>
      <c r="X9" s="41">
        <f>IF(moorings_report!X9="-","-",moorings_report!X9/IF($C9="125",Revision!$G$25,Revision!$G$24)*100)</f>
        <v>7.7138700322006022</v>
      </c>
      <c r="Y9" s="41">
        <f>IF(moorings_report!Y9="-","-",moorings_report!Y9/IF($C9="125",Revision!$G$25,Revision!$G$24)*100)</f>
        <v>7.7216384304695547</v>
      </c>
      <c r="Z9" s="41">
        <f>IF(moorings_report!Z9="-","-",moorings_report!Z9/IF($C9="125",Revision!$G$25,Revision!$G$24)*100)</f>
        <v>7.7218746313359992</v>
      </c>
    </row>
    <row r="10" spans="3:26" x14ac:dyDescent="0.2">
      <c r="C10" s="39" t="str">
        <f>mooring_summ!D5</f>
        <v>180</v>
      </c>
      <c r="D10" s="39" t="str">
        <f>mooring_summ!F5</f>
        <v>SB</v>
      </c>
      <c r="E10" s="40">
        <f>mooring_summ!E5</f>
        <v>100</v>
      </c>
      <c r="F10" s="41">
        <f>mooring_summ!B5</f>
        <v>15</v>
      </c>
      <c r="G10" s="52" t="str">
        <f>mooring_summ!G5</f>
        <v>HHWL</v>
      </c>
      <c r="H10" s="43"/>
      <c r="I10" s="41">
        <f>IF(moorings_report!I10="-","-",moorings_report!I10/IF($C10="125",Revision!$G$25,Revision!$G$24)*100)</f>
        <v>24.133737032943497</v>
      </c>
      <c r="J10" s="41">
        <f>IF(moorings_report!J10="-","-",moorings_report!J10/IF($C10="125",Revision!$G$25,Revision!$G$24)*100)</f>
        <v>24.4996487695675</v>
      </c>
      <c r="K10" s="41">
        <f>IF(moorings_report!K10="-","-",moorings_report!K10/IF($C10="125",Revision!$G$25,Revision!$G$24)*100)</f>
        <v>25.592114883188056</v>
      </c>
      <c r="L10" s="41">
        <f>IF(moorings_report!L10="-","-",moorings_report!L10/IF($C10="125",Revision!$G$25,Revision!$G$24)*100)</f>
        <v>12.793668690794641</v>
      </c>
      <c r="M10" s="41">
        <f>IF(moorings_report!M10="-","-",moorings_report!M10/IF($C10="125",Revision!$G$25,Revision!$G$24)*100)</f>
        <v>12.793886850316467</v>
      </c>
      <c r="N10" s="41">
        <f>IF(moorings_report!N10="-","-",moorings_report!N10/IF($C10="125",Revision!$G$25,Revision!$G$24)*100)</f>
        <v>12.793725373884476</v>
      </c>
      <c r="O10" s="41">
        <f>IF(moorings_report!O10="-","-",moorings_report!O10/IF($C10="125",Revision!$G$25,Revision!$G$24)*100)</f>
        <v>12.79365384826999</v>
      </c>
      <c r="P10" s="41">
        <f>IF(moorings_report!P10="-","-",moorings_report!P10/IF($C10="125",Revision!$G$25,Revision!$G$24)*100)</f>
        <v>12.79355749981255</v>
      </c>
      <c r="Q10" s="41">
        <f>IF(moorings_report!Q10="-","-",moorings_report!Q10/IF($C10="125",Revision!$G$25,Revision!$G$24)*100)</f>
        <v>12.793705413247874</v>
      </c>
      <c r="R10" s="41">
        <f>IF(moorings_report!R10="-","-",moorings_report!R10/IF($C10="125",Revision!$G$25,Revision!$G$24)*100)</f>
        <v>25.593279765467635</v>
      </c>
      <c r="S10" s="41">
        <f>IF(moorings_report!S10="-","-",moorings_report!S10/IF($C10="125",Revision!$G$25,Revision!$G$24)*100)</f>
        <v>25.592702314486992</v>
      </c>
      <c r="T10" s="41">
        <f>IF(moorings_report!T10="-","-",moorings_report!T10/IF($C10="125",Revision!$G$25,Revision!$G$24)*100)</f>
        <v>25.592563485700381</v>
      </c>
      <c r="U10" s="41">
        <f>IF(moorings_report!U10="-","-",moorings_report!U10/IF($C10="125",Revision!$G$25,Revision!$G$24)*100)</f>
        <v>31.986019621305779</v>
      </c>
      <c r="V10" s="41">
        <f>IF(moorings_report!V10="-","-",moorings_report!V10/IF($C10="125",Revision!$G$25,Revision!$G$24)*100)</f>
        <v>31.986406678521924</v>
      </c>
      <c r="W10" s="41">
        <f>IF(moorings_report!W10="-","-",moorings_report!W10/IF($C10="125",Revision!$G$25,Revision!$G$24)*100)</f>
        <v>31.988205566919188</v>
      </c>
      <c r="X10" s="41">
        <f>IF(moorings_report!X10="-","-",moorings_report!X10/IF($C10="125",Revision!$G$25,Revision!$G$24)*100)</f>
        <v>12.79326372018668</v>
      </c>
      <c r="Y10" s="41">
        <f>IF(moorings_report!Y10="-","-",moorings_report!Y10/IF($C10="125",Revision!$G$25,Revision!$G$24)*100)</f>
        <v>12.795053012124042</v>
      </c>
      <c r="Z10" s="41">
        <f>IF(moorings_report!Z10="-","-",moorings_report!Z10/IF($C10="125",Revision!$G$25,Revision!$G$24)*100)</f>
        <v>12.794330462669645</v>
      </c>
    </row>
    <row r="11" spans="3:26" x14ac:dyDescent="0.2">
      <c r="C11" s="39" t="str">
        <f>mooring_summ!D6</f>
        <v>125</v>
      </c>
      <c r="D11" s="39" t="str">
        <f>mooring_summ!F6</f>
        <v>Port</v>
      </c>
      <c r="E11" s="40">
        <f>mooring_summ!E6</f>
        <v>100</v>
      </c>
      <c r="F11" s="41">
        <f>mooring_summ!B6</f>
        <v>15</v>
      </c>
      <c r="G11" s="52" t="str">
        <f>mooring_summ!G6</f>
        <v>LLWL</v>
      </c>
      <c r="H11" s="43"/>
      <c r="I11" s="41">
        <f>IF(moorings_report!I11="-","-",moorings_report!I11/IF($C11="125",Revision!$G$25,Revision!$G$24)*100)</f>
        <v>12.289585734330348</v>
      </c>
      <c r="J11" s="41">
        <f>IF(moorings_report!J11="-","-",moorings_report!J11/IF($C11="125",Revision!$G$25,Revision!$G$24)*100)</f>
        <v>12.290090711612512</v>
      </c>
      <c r="K11" s="41">
        <f>IF(moorings_report!K11="-","-",moorings_report!K11/IF($C11="125",Revision!$G$25,Revision!$G$24)*100)</f>
        <v>12.268839584321377</v>
      </c>
      <c r="L11" s="41">
        <f>IF(moorings_report!L11="-","-",moorings_report!L11/IF($C11="125",Revision!$G$25,Revision!$G$24)*100)</f>
        <v>4.6596585198636689</v>
      </c>
      <c r="M11" s="41">
        <f>IF(moorings_report!M11="-","-",moorings_report!M11/IF($C11="125",Revision!$G$25,Revision!$G$24)*100)</f>
        <v>4.6582524775831864</v>
      </c>
      <c r="N11" s="41">
        <f>IF(moorings_report!N11="-","-",moorings_report!N11/IF($C11="125",Revision!$G$25,Revision!$G$24)*100)</f>
        <v>4.658192427060885</v>
      </c>
      <c r="O11" s="41">
        <f>IF(moorings_report!O11="-","-",moorings_report!O11/IF($C11="125",Revision!$G$25,Revision!$G$24)*100)</f>
        <v>6.96330452341694</v>
      </c>
      <c r="P11" s="41">
        <f>IF(moorings_report!P11="-","-",moorings_report!P11/IF($C11="125",Revision!$G$25,Revision!$G$24)*100)</f>
        <v>6.9636900139820961</v>
      </c>
      <c r="Q11" s="41">
        <f>IF(moorings_report!Q11="-","-",moorings_report!Q11/IF($C11="125",Revision!$G$25,Revision!$G$24)*100)</f>
        <v>15.301848020267897</v>
      </c>
      <c r="R11" s="41">
        <f>IF(moorings_report!R11="-","-",moorings_report!R11/IF($C11="125",Revision!$G$25,Revision!$G$24)*100)</f>
        <v>15.301854624289533</v>
      </c>
      <c r="S11" s="41">
        <f>IF(moorings_report!S11="-","-",moorings_report!S11/IF($C11="125",Revision!$G$25,Revision!$G$24)*100)</f>
        <v>15.303903406815106</v>
      </c>
      <c r="T11" s="41">
        <f>IF(moorings_report!T11="-","-",moorings_report!T11/IF($C11="125",Revision!$G$25,Revision!$G$24)*100)</f>
        <v>9.1985216513617196</v>
      </c>
      <c r="U11" s="41">
        <f>IF(moorings_report!U11="-","-",moorings_report!U11/IF($C11="125",Revision!$G$25,Revision!$G$24)*100)</f>
        <v>9.1757955235176887</v>
      </c>
      <c r="V11" s="41">
        <f>IF(moorings_report!V11="-","-",moorings_report!V11/IF($C11="125",Revision!$G$25,Revision!$G$24)*100)</f>
        <v>23.420641929332671</v>
      </c>
      <c r="W11" s="41">
        <f>IF(moorings_report!W11="-","-",moorings_report!W11/IF($C11="125",Revision!$G$25,Revision!$G$24)*100)</f>
        <v>10.683249774541773</v>
      </c>
      <c r="X11" s="41">
        <f>IF(moorings_report!X11="-","-",moorings_report!X11/IF($C11="125",Revision!$G$25,Revision!$G$24)*100)</f>
        <v>10.153642716900643</v>
      </c>
      <c r="Y11" s="41" t="str">
        <f>IF(moorings_report!Y11="-","-",moorings_report!Y11/IF($C11="125",Revision!$G$25,Revision!$G$24)*100)</f>
        <v>-</v>
      </c>
      <c r="Z11" s="41" t="str">
        <f>IF(moorings_report!Z11="-","-",moorings_report!Z11/IF($C11="125",Revision!$G$25,Revision!$G$24)*100)</f>
        <v>-</v>
      </c>
    </row>
    <row r="12" spans="3:26" x14ac:dyDescent="0.2">
      <c r="C12" s="39" t="str">
        <f>mooring_summ!D7</f>
        <v>125</v>
      </c>
      <c r="D12" s="39" t="str">
        <f>mooring_summ!F7</f>
        <v>SB</v>
      </c>
      <c r="E12" s="40">
        <f>mooring_summ!E7</f>
        <v>100</v>
      </c>
      <c r="F12" s="41">
        <f>mooring_summ!B7</f>
        <v>15</v>
      </c>
      <c r="G12" s="52" t="str">
        <f>mooring_summ!G7</f>
        <v>LLWL</v>
      </c>
      <c r="H12" s="43"/>
      <c r="I12" s="41">
        <f>IF(moorings_report!I12="-","-",moorings_report!I12/IF($C12="125",Revision!$G$25,Revision!$G$24)*100)</f>
        <v>15.341760269714388</v>
      </c>
      <c r="J12" s="41">
        <f>IF(moorings_report!J12="-","-",moorings_report!J12/IF($C12="125",Revision!$G$25,Revision!$G$24)*100)</f>
        <v>15.341906940427426</v>
      </c>
      <c r="K12" s="41">
        <f>IF(moorings_report!K12="-","-",moorings_report!K12/IF($C12="125",Revision!$G$25,Revision!$G$24)*100)</f>
        <v>15.34117235820705</v>
      </c>
      <c r="L12" s="41">
        <f>IF(moorings_report!L12="-","-",moorings_report!L12/IF($C12="125",Revision!$G$25,Revision!$G$24)*100)</f>
        <v>11.735412944865327</v>
      </c>
      <c r="M12" s="41">
        <f>IF(moorings_report!M12="-","-",moorings_report!M12/IF($C12="125",Revision!$G$25,Revision!$G$24)*100)</f>
        <v>14.050639177145047</v>
      </c>
      <c r="N12" s="41">
        <f>IF(moorings_report!N12="-","-",moorings_report!N12/IF($C12="125",Revision!$G$25,Revision!$G$24)*100)</f>
        <v>9.2334659871384375</v>
      </c>
      <c r="O12" s="41">
        <f>IF(moorings_report!O12="-","-",moorings_report!O12/IF($C12="125",Revision!$G$25,Revision!$G$24)*100)</f>
        <v>18.448983625712312</v>
      </c>
      <c r="P12" s="41">
        <f>IF(moorings_report!P12="-","-",moorings_report!P12/IF($C12="125",Revision!$G$25,Revision!$G$24)*100)</f>
        <v>18.448029728540924</v>
      </c>
      <c r="Q12" s="41">
        <f>IF(moorings_report!Q12="-","-",moorings_report!Q12/IF($C12="125",Revision!$G$25,Revision!$G$24)*100)</f>
        <v>18.410103139459736</v>
      </c>
      <c r="R12" s="41">
        <f>IF(moorings_report!R12="-","-",moorings_report!R12/IF($C12="125",Revision!$G$25,Revision!$G$24)*100)</f>
        <v>18.409780463891053</v>
      </c>
      <c r="S12" s="41">
        <f>IF(moorings_report!S12="-","-",moorings_report!S12/IF($C12="125",Revision!$G$25,Revision!$G$24)*100)</f>
        <v>18.410837260934418</v>
      </c>
      <c r="T12" s="41">
        <f>IF(moorings_report!T12="-","-",moorings_report!T12/IF($C12="125",Revision!$G$25,Revision!$G$24)*100)</f>
        <v>18.445197985496957</v>
      </c>
      <c r="U12" s="41">
        <f>IF(moorings_report!U12="-","-",moorings_report!U12/IF($C12="125",Revision!$G$25,Revision!$G$24)*100)</f>
        <v>18.438115709830964</v>
      </c>
      <c r="V12" s="41">
        <f>IF(moorings_report!V12="-","-",moorings_report!V12/IF($C12="125",Revision!$G$25,Revision!$G$24)*100)</f>
        <v>18.447292689010172</v>
      </c>
      <c r="W12" s="41">
        <f>IF(moorings_report!W12="-","-",moorings_report!W12/IF($C12="125",Revision!$G$25,Revision!$G$24)*100)</f>
        <v>18.442258581542159</v>
      </c>
      <c r="X12" s="41">
        <f>IF(moorings_report!X12="-","-",moorings_report!X12/IF($C12="125",Revision!$G$25,Revision!$G$24)*100)</f>
        <v>18.442346737551883</v>
      </c>
      <c r="Y12" s="41" t="str">
        <f>IF(moorings_report!Y12="-","-",moorings_report!Y12/IF($C12="125",Revision!$G$25,Revision!$G$24)*100)</f>
        <v>-</v>
      </c>
      <c r="Z12" s="41" t="str">
        <f>IF(moorings_report!Z12="-","-",moorings_report!Z12/IF($C12="125",Revision!$G$25,Revision!$G$24)*100)</f>
        <v>-</v>
      </c>
    </row>
    <row r="13" spans="3:26" hidden="1" x14ac:dyDescent="0.2">
      <c r="C13" s="39" t="str">
        <f>mooring_summ!D8</f>
        <v>180</v>
      </c>
      <c r="D13" s="39" t="str">
        <f>mooring_summ!F8</f>
        <v>Port</v>
      </c>
      <c r="E13" s="40">
        <f>mooring_summ!E8</f>
        <v>100</v>
      </c>
      <c r="F13" s="41">
        <f>mooring_summ!B8</f>
        <v>15</v>
      </c>
      <c r="G13" s="52" t="str">
        <f>mooring_summ!G8</f>
        <v>LLWL</v>
      </c>
      <c r="H13" s="43"/>
      <c r="I13" s="41">
        <f>IF(moorings_report!I13="-","-",moorings_report!I13/IF($C13="125",Revision!$G$25,Revision!$G$24)*100)</f>
        <v>12.104048784819476</v>
      </c>
      <c r="J13" s="41">
        <f>IF(moorings_report!J13="-","-",moorings_report!J13/IF($C13="125",Revision!$G$25,Revision!$G$24)*100)</f>
        <v>12.115981406922913</v>
      </c>
      <c r="K13" s="41">
        <f>IF(moorings_report!K13="-","-",moorings_report!K13/IF($C13="125",Revision!$G$25,Revision!$G$24)*100)</f>
        <v>38.129394826765989</v>
      </c>
      <c r="L13" s="41">
        <f>IF(moorings_report!L13="-","-",moorings_report!L13/IF($C13="125",Revision!$G$25,Revision!$G$24)*100)</f>
        <v>9.3499155895386821</v>
      </c>
      <c r="M13" s="41">
        <f>IF(moorings_report!M13="-","-",moorings_report!M13/IF($C13="125",Revision!$G$25,Revision!$G$24)*100)</f>
        <v>17.487452308793099</v>
      </c>
      <c r="N13" s="41">
        <f>IF(moorings_report!N13="-","-",moorings_report!N13/IF($C13="125",Revision!$G$25,Revision!$G$24)*100)</f>
        <v>21.968473198111113</v>
      </c>
      <c r="O13" s="41">
        <f>IF(moorings_report!O13="-","-",moorings_report!O13/IF($C13="125",Revision!$G$25,Revision!$G$24)*100)</f>
        <v>9.3613426701343592</v>
      </c>
      <c r="P13" s="41">
        <f>IF(moorings_report!P13="-","-",moorings_report!P13/IF($C13="125",Revision!$G$25,Revision!$G$24)*100)</f>
        <v>9.3620121191772832</v>
      </c>
      <c r="Q13" s="41">
        <f>IF(moorings_report!Q13="-","-",moorings_report!Q13/IF($C13="125",Revision!$G$25,Revision!$G$24)*100)</f>
        <v>9.362964983669384</v>
      </c>
      <c r="R13" s="41">
        <f>IF(moorings_report!R13="-","-",moorings_report!R13/IF($C13="125",Revision!$G$25,Revision!$G$24)*100)</f>
        <v>38.235896722642607</v>
      </c>
      <c r="S13" s="41">
        <f>IF(moorings_report!S13="-","-",moorings_report!S13/IF($C13="125",Revision!$G$25,Revision!$G$24)*100)</f>
        <v>38.235587460728091</v>
      </c>
      <c r="T13" s="41">
        <f>IF(moorings_report!T13="-","-",moorings_report!T13/IF($C13="125",Revision!$G$25,Revision!$G$24)*100)</f>
        <v>33.805151814716162</v>
      </c>
      <c r="U13" s="41">
        <f>IF(moorings_report!U13="-","-",moorings_report!U13/IF($C13="125",Revision!$G$25,Revision!$G$24)*100)</f>
        <v>9.3698757143284883</v>
      </c>
      <c r="V13" s="41">
        <f>IF(moorings_report!V13="-","-",moorings_report!V13/IF($C13="125",Revision!$G$25,Revision!$G$24)*100)</f>
        <v>9.2896324197588811</v>
      </c>
      <c r="W13" s="41">
        <f>IF(moorings_report!W13="-","-",moorings_report!W13/IF($C13="125",Revision!$G$25,Revision!$G$24)*100)</f>
        <v>9.4314861384894559</v>
      </c>
      <c r="X13" s="41">
        <f>IF(moorings_report!X13="-","-",moorings_report!X13/IF($C13="125",Revision!$G$25,Revision!$G$24)*100)</f>
        <v>9.3905372763608987</v>
      </c>
      <c r="Y13" s="41">
        <f>IF(moorings_report!Y13="-","-",moorings_report!Y13/IF($C13="125",Revision!$G$25,Revision!$G$24)*100)</f>
        <v>9.4374843097880561</v>
      </c>
      <c r="Z13" s="41">
        <f>IF(moorings_report!Z13="-","-",moorings_report!Z13/IF($C13="125",Revision!$G$25,Revision!$G$24)*100)</f>
        <v>9.4396566924047995</v>
      </c>
    </row>
    <row r="14" spans="3:26" x14ac:dyDescent="0.2">
      <c r="C14" s="39" t="str">
        <f>mooring_summ!D9</f>
        <v>180</v>
      </c>
      <c r="D14" s="39" t="str">
        <f>mooring_summ!F9</f>
        <v>Port</v>
      </c>
      <c r="E14" s="40">
        <f>mooring_summ!E9</f>
        <v>100</v>
      </c>
      <c r="F14" s="41">
        <f>mooring_summ!B9</f>
        <v>15</v>
      </c>
      <c r="G14" s="52" t="str">
        <f>mooring_summ!G9</f>
        <v>LLWL</v>
      </c>
      <c r="H14" s="43"/>
      <c r="I14" s="41">
        <f>IF(moorings_report!I14="-","-",moorings_report!I14/IF($C14="125",Revision!$G$25,Revision!$G$24)*100)</f>
        <v>10.221841875419525</v>
      </c>
      <c r="J14" s="41">
        <f>IF(moorings_report!J14="-","-",moorings_report!J14/IF($C14="125",Revision!$G$25,Revision!$G$24)*100)</f>
        <v>10.224655429510676</v>
      </c>
      <c r="K14" s="41">
        <f>IF(moorings_report!K14="-","-",moorings_report!K14/IF($C14="125",Revision!$G$25,Revision!$G$24)*100)</f>
        <v>31.961849337626745</v>
      </c>
      <c r="L14" s="41">
        <f>IF(moorings_report!L14="-","-",moorings_report!L14/IF($C14="125",Revision!$G$25,Revision!$G$24)*100)</f>
        <v>7.7245872306689556</v>
      </c>
      <c r="M14" s="41">
        <f>IF(moorings_report!M14="-","-",moorings_report!M14/IF($C14="125",Revision!$G$25,Revision!$G$24)*100)</f>
        <v>16.9361260908296</v>
      </c>
      <c r="N14" s="41">
        <f>IF(moorings_report!N14="-","-",moorings_report!N14/IF($C14="125",Revision!$G$25,Revision!$G$24)*100)</f>
        <v>21.406396897809987</v>
      </c>
      <c r="O14" s="41">
        <f>IF(moorings_report!O14="-","-",moorings_report!O14/IF($C14="125",Revision!$G$25,Revision!$G$24)*100)</f>
        <v>7.7169304072404907</v>
      </c>
      <c r="P14" s="41">
        <f>IF(moorings_report!P14="-","-",moorings_report!P14/IF($C14="125",Revision!$G$25,Revision!$G$24)*100)</f>
        <v>7.7169579170922171</v>
      </c>
      <c r="Q14" s="41">
        <f>IF(moorings_report!Q14="-","-",moorings_report!Q14/IF($C14="125",Revision!$G$25,Revision!$G$24)*100)</f>
        <v>7.716841224139781</v>
      </c>
      <c r="R14" s="41">
        <f>IF(moorings_report!R14="-","-",moorings_report!R14/IF($C14="125",Revision!$G$25,Revision!$G$24)*100)</f>
        <v>31.947546901738139</v>
      </c>
      <c r="S14" s="41">
        <f>IF(moorings_report!S14="-","-",moorings_report!S14/IF($C14="125",Revision!$G$25,Revision!$G$24)*100)</f>
        <v>31.947373653648665</v>
      </c>
      <c r="T14" s="41">
        <f>IF(moorings_report!T14="-","-",moorings_report!T14/IF($C14="125",Revision!$G$25,Revision!$G$24)*100)</f>
        <v>31.947636596650042</v>
      </c>
      <c r="U14" s="41">
        <f>IF(moorings_report!U14="-","-",moorings_report!U14/IF($C14="125",Revision!$G$25,Revision!$G$24)*100)</f>
        <v>7.7032783554277966</v>
      </c>
      <c r="V14" s="41">
        <f>IF(moorings_report!V14="-","-",moorings_report!V14/IF($C14="125",Revision!$G$25,Revision!$G$24)*100)</f>
        <v>7.681023781051266</v>
      </c>
      <c r="W14" s="41">
        <f>IF(moorings_report!W14="-","-",moorings_report!W14/IF($C14="125",Revision!$G$25,Revision!$G$24)*100)</f>
        <v>7.725866246845003</v>
      </c>
      <c r="X14" s="41">
        <f>IF(moorings_report!X14="-","-",moorings_report!X14/IF($C14="125",Revision!$G$25,Revision!$G$24)*100)</f>
        <v>7.7204812253578909</v>
      </c>
      <c r="Y14" s="41">
        <f>IF(moorings_report!Y14="-","-",moorings_report!Y14/IF($C14="125",Revision!$G$25,Revision!$G$24)*100)</f>
        <v>7.7249600851244384</v>
      </c>
      <c r="Z14" s="41">
        <f>IF(moorings_report!Z14="-","-",moorings_report!Z14/IF($C14="125",Revision!$G$25,Revision!$G$24)*100)</f>
        <v>7.7248286776001489</v>
      </c>
    </row>
    <row r="15" spans="3:26" x14ac:dyDescent="0.2">
      <c r="C15" s="39" t="str">
        <f>mooring_summ!D10</f>
        <v>180</v>
      </c>
      <c r="D15" s="39" t="str">
        <f>mooring_summ!F10</f>
        <v>SB</v>
      </c>
      <c r="E15" s="40">
        <f>mooring_summ!E10</f>
        <v>100</v>
      </c>
      <c r="F15" s="41">
        <f>mooring_summ!B10</f>
        <v>15</v>
      </c>
      <c r="G15" s="52" t="str">
        <f>mooring_summ!G10</f>
        <v>LLWL</v>
      </c>
      <c r="H15" s="43"/>
      <c r="I15" s="41">
        <f>IF(moorings_report!I15="-","-",moorings_report!I15/IF($C15="125",Revision!$G$25,Revision!$G$24)*100)</f>
        <v>24.467323670167374</v>
      </c>
      <c r="J15" s="41">
        <f>IF(moorings_report!J15="-","-",moorings_report!J15/IF($C15="125",Revision!$G$25,Revision!$G$24)*100)</f>
        <v>24.744372060124508</v>
      </c>
      <c r="K15" s="41">
        <f>IF(moorings_report!K15="-","-",moorings_report!K15/IF($C15="125",Revision!$G$25,Revision!$G$24)*100)</f>
        <v>25.591763524802758</v>
      </c>
      <c r="L15" s="41">
        <f>IF(moorings_report!L15="-","-",moorings_report!L15/IF($C15="125",Revision!$G$25,Revision!$G$24)*100)</f>
        <v>12.794766781713292</v>
      </c>
      <c r="M15" s="41">
        <f>IF(moorings_report!M15="-","-",moorings_report!M15/IF($C15="125",Revision!$G$25,Revision!$G$24)*100)</f>
        <v>12.79431370085301</v>
      </c>
      <c r="N15" s="41">
        <f>IF(moorings_report!N15="-","-",moorings_report!N15/IF($C15="125",Revision!$G$25,Revision!$G$24)*100)</f>
        <v>12.793917558988161</v>
      </c>
      <c r="O15" s="41">
        <f>IF(moorings_report!O15="-","-",moorings_report!O15/IF($C15="125",Revision!$G$25,Revision!$G$24)*100)</f>
        <v>12.793835157385782</v>
      </c>
      <c r="P15" s="41">
        <f>IF(moorings_report!P15="-","-",moorings_report!P15/IF($C15="125",Revision!$G$25,Revision!$G$24)*100)</f>
        <v>12.794276082730185</v>
      </c>
      <c r="Q15" s="41">
        <f>IF(moorings_report!Q15="-","-",moorings_report!Q15/IF($C15="125",Revision!$G$25,Revision!$G$24)*100)</f>
        <v>12.79388659441087</v>
      </c>
      <c r="R15" s="41">
        <f>IF(moorings_report!R15="-","-",moorings_report!R15/IF($C15="125",Revision!$G$25,Revision!$G$24)*100)</f>
        <v>25.59256873176513</v>
      </c>
      <c r="S15" s="41">
        <f>IF(moorings_report!S15="-","-",moorings_report!S15/IF($C15="125",Revision!$G$25,Revision!$G$24)*100)</f>
        <v>25.591535768821029</v>
      </c>
      <c r="T15" s="41">
        <f>IF(moorings_report!T15="-","-",moorings_report!T15/IF($C15="125",Revision!$G$25,Revision!$G$24)*100)</f>
        <v>25.592718308586836</v>
      </c>
      <c r="U15" s="41">
        <f>IF(moorings_report!U15="-","-",moorings_report!U15/IF($C15="125",Revision!$G$25,Revision!$G$24)*100)</f>
        <v>31.987432476109294</v>
      </c>
      <c r="V15" s="41">
        <f>IF(moorings_report!V15="-","-",moorings_report!V15/IF($C15="125",Revision!$G$25,Revision!$G$24)*100)</f>
        <v>31.986431501364869</v>
      </c>
      <c r="W15" s="41">
        <f>IF(moorings_report!W15="-","-",moorings_report!W15/IF($C15="125",Revision!$G$25,Revision!$G$24)*100)</f>
        <v>31.98759804703084</v>
      </c>
      <c r="X15" s="41">
        <f>IF(moorings_report!X15="-","-",moorings_report!X15/IF($C15="125",Revision!$G$25,Revision!$G$24)*100)</f>
        <v>12.79438407489231</v>
      </c>
      <c r="Y15" s="41" t="str">
        <f>IF(moorings_report!Y15="-","-",moorings_report!Y15/IF($C15="125",Revision!$G$25,Revision!$G$24)*100)</f>
        <v>-</v>
      </c>
      <c r="Z15" s="41" t="str">
        <f>IF(moorings_report!Z15="-","-",moorings_report!Z15/IF($C15="125",Revision!$G$25,Revision!$G$24)*100)</f>
        <v>-</v>
      </c>
    </row>
    <row r="16" spans="3:26" x14ac:dyDescent="0.2">
      <c r="C16" s="39" t="str">
        <f>mooring_summ!D11</f>
        <v>125</v>
      </c>
      <c r="D16" s="39" t="str">
        <f>mooring_summ!F11</f>
        <v>Port</v>
      </c>
      <c r="E16" s="40">
        <f>mooring_summ!E11</f>
        <v>100</v>
      </c>
      <c r="F16" s="41">
        <f>mooring_summ!B11</f>
        <v>15</v>
      </c>
      <c r="G16" s="52" t="str">
        <f>mooring_summ!G11</f>
        <v>MSL</v>
      </c>
      <c r="H16" s="43"/>
      <c r="I16" s="41">
        <f>IF(moorings_report!I16="-","-",moorings_report!I16/IF($C16="125",Revision!$G$25,Revision!$G$24)*100)</f>
        <v>12.288685130077726</v>
      </c>
      <c r="J16" s="41">
        <f>IF(moorings_report!J16="-","-",moorings_report!J16/IF($C16="125",Revision!$G$25,Revision!$G$24)*100)</f>
        <v>12.289371026836287</v>
      </c>
      <c r="K16" s="41">
        <f>IF(moorings_report!K16="-","-",moorings_report!K16/IF($C16="125",Revision!$G$25,Revision!$G$24)*100)</f>
        <v>12.274529025750157</v>
      </c>
      <c r="L16" s="41">
        <f>IF(moorings_report!L16="-","-",moorings_report!L16/IF($C16="125",Revision!$G$25,Revision!$G$24)*100)</f>
        <v>4.6439328085337479</v>
      </c>
      <c r="M16" s="41">
        <f>IF(moorings_report!M16="-","-",moorings_report!M16/IF($C16="125",Revision!$G$25,Revision!$G$24)*100)</f>
        <v>4.644467119958521</v>
      </c>
      <c r="N16" s="41">
        <f>IF(moorings_report!N16="-","-",moorings_report!N16/IF($C16="125",Revision!$G$25,Revision!$G$24)*100)</f>
        <v>4.6446059579947363</v>
      </c>
      <c r="O16" s="41">
        <f>IF(moorings_report!O16="-","-",moorings_report!O16/IF($C16="125",Revision!$G$25,Revision!$G$24)*100)</f>
        <v>6.9488364942535812</v>
      </c>
      <c r="P16" s="41">
        <f>IF(moorings_report!P16="-","-",moorings_report!P16/IF($C16="125",Revision!$G$25,Revision!$G$24)*100)</f>
        <v>6.9490556556226952</v>
      </c>
      <c r="Q16" s="41">
        <f>IF(moorings_report!Q16="-","-",moorings_report!Q16/IF($C16="125",Revision!$G$25,Revision!$G$24)*100)</f>
        <v>15.318418278457498</v>
      </c>
      <c r="R16" s="41">
        <f>IF(moorings_report!R16="-","-",moorings_report!R16/IF($C16="125",Revision!$G$25,Revision!$G$24)*100)</f>
        <v>15.318648651305203</v>
      </c>
      <c r="S16" s="41">
        <f>IF(moorings_report!S16="-","-",moorings_report!S16/IF($C16="125",Revision!$G$25,Revision!$G$24)*100)</f>
        <v>15.31959855534723</v>
      </c>
      <c r="T16" s="41">
        <f>IF(moorings_report!T16="-","-",moorings_report!T16/IF($C16="125",Revision!$G$25,Revision!$G$24)*100)</f>
        <v>9.2046018051402037</v>
      </c>
      <c r="U16" s="41">
        <f>IF(moorings_report!U16="-","-",moorings_report!U16/IF($C16="125",Revision!$G$25,Revision!$G$24)*100)</f>
        <v>9.1882783530614418</v>
      </c>
      <c r="V16" s="41">
        <f>IF(moorings_report!V16="-","-",moorings_report!V16/IF($C16="125",Revision!$G$25,Revision!$G$24)*100)</f>
        <v>23.680420181644383</v>
      </c>
      <c r="W16" s="41">
        <f>IF(moorings_report!W16="-","-",moorings_report!W16/IF($C16="125",Revision!$G$25,Revision!$G$24)*100)</f>
        <v>10.547956562124494</v>
      </c>
      <c r="X16" s="41">
        <f>IF(moorings_report!X16="-","-",moorings_report!X16/IF($C16="125",Revision!$G$25,Revision!$G$24)*100)</f>
        <v>9.9679729523846969</v>
      </c>
      <c r="Y16" s="41" t="str">
        <f>IF(moorings_report!Y16="-","-",moorings_report!Y16/IF($C16="125",Revision!$G$25,Revision!$G$24)*100)</f>
        <v>-</v>
      </c>
      <c r="Z16" s="41" t="str">
        <f>IF(moorings_report!Z16="-","-",moorings_report!Z16/IF($C16="125",Revision!$G$25,Revision!$G$24)*100)</f>
        <v>-</v>
      </c>
    </row>
    <row r="17" spans="3:26" x14ac:dyDescent="0.2">
      <c r="C17" s="39" t="str">
        <f>mooring_summ!D12</f>
        <v>125</v>
      </c>
      <c r="D17" s="39" t="str">
        <f>mooring_summ!F12</f>
        <v>SB</v>
      </c>
      <c r="E17" s="40">
        <f>mooring_summ!E12</f>
        <v>100</v>
      </c>
      <c r="F17" s="41">
        <f>mooring_summ!B12</f>
        <v>15</v>
      </c>
      <c r="G17" s="52" t="str">
        <f>mooring_summ!G12</f>
        <v>MSL</v>
      </c>
      <c r="H17" s="43"/>
      <c r="I17" s="41">
        <f>IF(moorings_report!I17="-","-",moorings_report!I17/IF($C17="125",Revision!$G$25,Revision!$G$24)*100)</f>
        <v>15.342270161617305</v>
      </c>
      <c r="J17" s="41">
        <f>IF(moorings_report!J17="-","-",moorings_report!J17/IF($C17="125",Revision!$G$25,Revision!$G$24)*100)</f>
        <v>15.341570135324083</v>
      </c>
      <c r="K17" s="41">
        <f>IF(moorings_report!K17="-","-",moorings_report!K17/IF($C17="125",Revision!$G$25,Revision!$G$24)*100)</f>
        <v>15.341043656576131</v>
      </c>
      <c r="L17" s="41">
        <f>IF(moorings_report!L17="-","-",moorings_report!L17/IF($C17="125",Revision!$G$25,Revision!$G$24)*100)</f>
        <v>11.502343966934433</v>
      </c>
      <c r="M17" s="41">
        <f>IF(moorings_report!M17="-","-",moorings_report!M17/IF($C17="125",Revision!$G$25,Revision!$G$24)*100)</f>
        <v>13.815050534587876</v>
      </c>
      <c r="N17" s="41">
        <f>IF(moorings_report!N17="-","-",moorings_report!N17/IF($C17="125",Revision!$G$25,Revision!$G$24)*100)</f>
        <v>9.2339775684422385</v>
      </c>
      <c r="O17" s="41">
        <f>IF(moorings_report!O17="-","-",moorings_report!O17/IF($C17="125",Revision!$G$25,Revision!$G$24)*100)</f>
        <v>18.448729601252246</v>
      </c>
      <c r="P17" s="41">
        <f>IF(moorings_report!P17="-","-",moorings_report!P17/IF($C17="125",Revision!$G$25,Revision!$G$24)*100)</f>
        <v>18.449167309662883</v>
      </c>
      <c r="Q17" s="41">
        <f>IF(moorings_report!Q17="-","-",moorings_report!Q17/IF($C17="125",Revision!$G$25,Revision!$G$24)*100)</f>
        <v>18.409652069423935</v>
      </c>
      <c r="R17" s="41">
        <f>IF(moorings_report!R17="-","-",moorings_report!R17/IF($C17="125",Revision!$G$25,Revision!$G$24)*100)</f>
        <v>18.410147063882697</v>
      </c>
      <c r="S17" s="41">
        <f>IF(moorings_report!S17="-","-",moorings_report!S17/IF($C17="125",Revision!$G$25,Revision!$G$24)*100)</f>
        <v>18.410894086236851</v>
      </c>
      <c r="T17" s="41">
        <f>IF(moorings_report!T17="-","-",moorings_report!T17/IF($C17="125",Revision!$G$25,Revision!$G$24)*100)</f>
        <v>18.445972652592832</v>
      </c>
      <c r="U17" s="41">
        <f>IF(moorings_report!U17="-","-",moorings_report!U17/IF($C17="125",Revision!$G$25,Revision!$G$24)*100)</f>
        <v>18.439227642775876</v>
      </c>
      <c r="V17" s="41">
        <f>IF(moorings_report!V17="-","-",moorings_report!V17/IF($C17="125",Revision!$G$25,Revision!$G$24)*100)</f>
        <v>18.447929285979324</v>
      </c>
      <c r="W17" s="41">
        <f>IF(moorings_report!W17="-","-",moorings_report!W17/IF($C17="125",Revision!$G$25,Revision!$G$24)*100)</f>
        <v>18.442618270348373</v>
      </c>
      <c r="X17" s="41">
        <f>IF(moorings_report!X17="-","-",moorings_report!X17/IF($C17="125",Revision!$G$25,Revision!$G$24)*100)</f>
        <v>18.442913454757232</v>
      </c>
      <c r="Y17" s="41">
        <f>IF(moorings_report!Y17="-","-",moorings_report!Y17/IF($C17="125",Revision!$G$25,Revision!$G$24)*100)</f>
        <v>0</v>
      </c>
      <c r="Z17" s="41">
        <f>IF(moorings_report!Z17="-","-",moorings_report!Z17/IF($C17="125",Revision!$G$25,Revision!$G$24)*100)</f>
        <v>0</v>
      </c>
    </row>
    <row r="18" spans="3:26" x14ac:dyDescent="0.2">
      <c r="C18" s="39" t="str">
        <f>mooring_summ!D13</f>
        <v>180</v>
      </c>
      <c r="D18" s="39" t="str">
        <f>mooring_summ!F13</f>
        <v>Port</v>
      </c>
      <c r="E18" s="40">
        <f>mooring_summ!E13</f>
        <v>100</v>
      </c>
      <c r="F18" s="41">
        <f>mooring_summ!B13</f>
        <v>15</v>
      </c>
      <c r="G18" s="52" t="str">
        <f>mooring_summ!G13</f>
        <v>MSL</v>
      </c>
      <c r="H18" s="43"/>
      <c r="I18" s="41">
        <f>IF(moorings_report!I18="-","-",moorings_report!I18/IF($C18="125",Revision!$G$25,Revision!$G$24)*100)</f>
        <v>10.215482109511731</v>
      </c>
      <c r="J18" s="41">
        <f>IF(moorings_report!J18="-","-",moorings_report!J18/IF($C18="125",Revision!$G$25,Revision!$G$24)*100)</f>
        <v>10.218043084778198</v>
      </c>
      <c r="K18" s="41">
        <f>IF(moorings_report!K18="-","-",moorings_report!K18/IF($C18="125",Revision!$G$25,Revision!$G$24)*100)</f>
        <v>31.95475358722069</v>
      </c>
      <c r="L18" s="41">
        <f>IF(moorings_report!L18="-","-",moorings_report!L18/IF($C18="125",Revision!$G$25,Revision!$G$24)*100)</f>
        <v>7.7158097966292623</v>
      </c>
      <c r="M18" s="41">
        <f>IF(moorings_report!M18="-","-",moorings_report!M18/IF($C18="125",Revision!$G$25,Revision!$G$24)*100)</f>
        <v>17.126946961773591</v>
      </c>
      <c r="N18" s="41">
        <f>IF(moorings_report!N18="-","-",moorings_report!N18/IF($C18="125",Revision!$G$25,Revision!$G$24)*100)</f>
        <v>21.573757623107866</v>
      </c>
      <c r="O18" s="41">
        <f>IF(moorings_report!O18="-","-",moorings_report!O18/IF($C18="125",Revision!$G$25,Revision!$G$24)*100)</f>
        <v>7.7109500213809135</v>
      </c>
      <c r="P18" s="41">
        <f>IF(moorings_report!P18="-","-",moorings_report!P18/IF($C18="125",Revision!$G$25,Revision!$G$24)*100)</f>
        <v>7.7110454741687624</v>
      </c>
      <c r="Q18" s="41">
        <f>IF(moorings_report!Q18="-","-",moorings_report!Q18/IF($C18="125",Revision!$G$25,Revision!$G$24)*100)</f>
        <v>7.7107088303553173</v>
      </c>
      <c r="R18" s="41">
        <f>IF(moorings_report!R18="-","-",moorings_report!R18/IF($C18="125",Revision!$G$25,Revision!$G$24)*100)</f>
        <v>31.954910073493529</v>
      </c>
      <c r="S18" s="41">
        <f>IF(moorings_report!S18="-","-",moorings_report!S18/IF($C18="125",Revision!$G$25,Revision!$G$24)*100)</f>
        <v>31.954279394148621</v>
      </c>
      <c r="T18" s="41">
        <f>IF(moorings_report!T18="-","-",moorings_report!T18/IF($C18="125",Revision!$G$25,Revision!$G$24)*100)</f>
        <v>31.954793252588292</v>
      </c>
      <c r="U18" s="41">
        <f>IF(moorings_report!U18="-","-",moorings_report!U18/IF($C18="125",Revision!$G$25,Revision!$G$24)*100)</f>
        <v>7.712008063073565</v>
      </c>
      <c r="V18" s="41">
        <f>IF(moorings_report!V18="-","-",moorings_report!V18/IF($C18="125",Revision!$G$25,Revision!$G$24)*100)</f>
        <v>7.6934581060785003</v>
      </c>
      <c r="W18" s="41">
        <f>IF(moorings_report!W18="-","-",moorings_report!W18/IF($C18="125",Revision!$G$25,Revision!$G$24)*100)</f>
        <v>7.7261787075794892</v>
      </c>
      <c r="X18" s="41">
        <f>IF(moorings_report!X18="-","-",moorings_report!X18/IF($C18="125",Revision!$G$25,Revision!$G$24)*100)</f>
        <v>7.7163170015234064</v>
      </c>
      <c r="Y18" s="41">
        <f>IF(moorings_report!Y18="-","-",moorings_report!Y18/IF($C18="125",Revision!$G$25,Revision!$G$24)*100)</f>
        <v>7.7251777328350686</v>
      </c>
      <c r="Z18" s="41">
        <f>IF(moorings_report!Z18="-","-",moorings_report!Z18/IF($C18="125",Revision!$G$25,Revision!$G$24)*100)</f>
        <v>7.7257655479924079</v>
      </c>
    </row>
    <row r="19" spans="3:26" x14ac:dyDescent="0.2">
      <c r="C19" s="39" t="str">
        <f>mooring_summ!D14</f>
        <v>180</v>
      </c>
      <c r="D19" s="39" t="str">
        <f>mooring_summ!F14</f>
        <v>SB</v>
      </c>
      <c r="E19" s="40">
        <f>mooring_summ!E14</f>
        <v>100</v>
      </c>
      <c r="F19" s="41">
        <f>mooring_summ!B14</f>
        <v>15</v>
      </c>
      <c r="G19" s="52" t="str">
        <f>mooring_summ!G14</f>
        <v>MSL</v>
      </c>
      <c r="H19" s="43"/>
      <c r="I19" s="41">
        <f>IF(moorings_report!I19="-","-",moorings_report!I19/IF($C19="125",Revision!$G$25,Revision!$G$24)*100)</f>
        <v>24.43882832598586</v>
      </c>
      <c r="J19" s="41">
        <f>IF(moorings_report!J19="-","-",moorings_report!J19/IF($C19="125",Revision!$G$25,Revision!$G$24)*100)</f>
        <v>24.756150755011085</v>
      </c>
      <c r="K19" s="41">
        <f>IF(moorings_report!K19="-","-",moorings_report!K19/IF($C19="125",Revision!$G$25,Revision!$G$24)*100)</f>
        <v>25.591895955949433</v>
      </c>
      <c r="L19" s="41">
        <f>IF(moorings_report!L19="-","-",moorings_report!L19/IF($C19="125",Revision!$G$25,Revision!$G$24)*100)</f>
        <v>12.793233267420581</v>
      </c>
      <c r="M19" s="41">
        <f>IF(moorings_report!M19="-","-",moorings_report!M19/IF($C19="125",Revision!$G$25,Revision!$G$24)*100)</f>
        <v>12.793138582349526</v>
      </c>
      <c r="N19" s="41">
        <f>IF(moorings_report!N19="-","-",moorings_report!N19/IF($C19="125",Revision!$G$25,Revision!$G$24)*100)</f>
        <v>12.793658070712347</v>
      </c>
      <c r="O19" s="41">
        <f>IF(moorings_report!O19="-","-",moorings_report!O19/IF($C19="125",Revision!$G$25,Revision!$G$24)*100)</f>
        <v>12.793466525372658</v>
      </c>
      <c r="P19" s="41">
        <f>IF(moorings_report!P19="-","-",moorings_report!P19/IF($C19="125",Revision!$G$25,Revision!$G$24)*100)</f>
        <v>12.79315739141094</v>
      </c>
      <c r="Q19" s="41">
        <f>IF(moorings_report!Q19="-","-",moorings_report!Q19/IF($C19="125",Revision!$G$25,Revision!$G$24)*100)</f>
        <v>12.792597981774914</v>
      </c>
      <c r="R19" s="41">
        <f>IF(moorings_report!R19="-","-",moorings_report!R19/IF($C19="125",Revision!$G$25,Revision!$G$24)*100)</f>
        <v>25.592704617637374</v>
      </c>
      <c r="S19" s="41">
        <f>IF(moorings_report!S19="-","-",moorings_report!S19/IF($C19="125",Revision!$G$25,Revision!$G$24)*100)</f>
        <v>25.592223387161372</v>
      </c>
      <c r="T19" s="41">
        <f>IF(moorings_report!T19="-","-",moorings_report!T19/IF($C19="125",Revision!$G$25,Revision!$G$24)*100)</f>
        <v>25.592484154965174</v>
      </c>
      <c r="U19" s="41">
        <f>IF(moorings_report!U19="-","-",moorings_report!U19/IF($C19="125",Revision!$G$25,Revision!$G$24)*100)</f>
        <v>31.986302269038163</v>
      </c>
      <c r="V19" s="41">
        <f>IF(moorings_report!V19="-","-",moorings_report!V19/IF($C19="125",Revision!$G$25,Revision!$G$24)*100)</f>
        <v>31.98560428652112</v>
      </c>
      <c r="W19" s="41">
        <f>IF(moorings_report!W19="-","-",moorings_report!W19/IF($C19="125",Revision!$G$25,Revision!$G$24)*100)</f>
        <v>31.986897889316225</v>
      </c>
      <c r="X19" s="41">
        <f>IF(moorings_report!X19="-","-",moorings_report!X19/IF($C19="125",Revision!$G$25,Revision!$G$24)*100)</f>
        <v>12.793058227991928</v>
      </c>
      <c r="Y19" s="41" t="str">
        <f>IF(moorings_report!Y19="-","-",moorings_report!Y19/IF($C19="125",Revision!$G$25,Revision!$G$24)*100)</f>
        <v>-</v>
      </c>
      <c r="Z19" s="41" t="str">
        <f>IF(moorings_report!Z19="-","-",moorings_report!Z19/IF($C19="125",Revision!$G$25,Revision!$G$24)*100)</f>
        <v>-</v>
      </c>
    </row>
    <row r="20" spans="3:26" x14ac:dyDescent="0.2">
      <c r="C20" s="39" t="str">
        <f>mooring_summ!D15</f>
        <v>125</v>
      </c>
      <c r="D20" s="39" t="str">
        <f>mooring_summ!F15</f>
        <v>Port</v>
      </c>
      <c r="E20" s="40">
        <f>mooring_summ!E15</f>
        <v>0</v>
      </c>
      <c r="F20" s="41">
        <f>mooring_summ!B15</f>
        <v>95</v>
      </c>
      <c r="G20" s="52" t="str">
        <f>mooring_summ!G15</f>
        <v>HHWL</v>
      </c>
      <c r="H20" s="43"/>
      <c r="I20" s="41">
        <f>IF(moorings_report!I20="-","-",moorings_report!I20/IF($C20="125",Revision!$G$25,Revision!$G$24)*100)</f>
        <v>15.359471027082019</v>
      </c>
      <c r="J20" s="41">
        <f>IF(moorings_report!J20="-","-",moorings_report!J20/IF($C20="125",Revision!$G$25,Revision!$G$24)*100)</f>
        <v>15.362145348680055</v>
      </c>
      <c r="K20" s="41">
        <f>IF(moorings_report!K20="-","-",moorings_report!K20/IF($C20="125",Revision!$G$25,Revision!$G$24)*100)</f>
        <v>15.299876796601049</v>
      </c>
      <c r="L20" s="41">
        <f>IF(moorings_report!L20="-","-",moorings_report!L20/IF($C20="125",Revision!$G$25,Revision!$G$24)*100)</f>
        <v>4.7541238275557873</v>
      </c>
      <c r="M20" s="41">
        <f>IF(moorings_report!M20="-","-",moorings_report!M20/IF($C20="125",Revision!$G$25,Revision!$G$24)*100)</f>
        <v>4.754076524331059</v>
      </c>
      <c r="N20" s="41">
        <f>IF(moorings_report!N20="-","-",moorings_report!N20/IF($C20="125",Revision!$G$25,Revision!$G$24)*100)</f>
        <v>4.7551589695514682</v>
      </c>
      <c r="O20" s="41">
        <f>IF(moorings_report!O20="-","-",moorings_report!O20/IF($C20="125",Revision!$G$25,Revision!$G$24)*100)</f>
        <v>7.055455198317234</v>
      </c>
      <c r="P20" s="41">
        <f>IF(moorings_report!P20="-","-",moorings_report!P20/IF($C20="125",Revision!$G$25,Revision!$G$24)*100)</f>
        <v>7.0565322681711962</v>
      </c>
      <c r="Q20" s="41">
        <f>IF(moorings_report!Q20="-","-",moorings_report!Q20/IF($C20="125",Revision!$G$25,Revision!$G$24)*100)</f>
        <v>18.276606988836441</v>
      </c>
      <c r="R20" s="41">
        <f>IF(moorings_report!R20="-","-",moorings_report!R20/IF($C20="125",Revision!$G$25,Revision!$G$24)*100)</f>
        <v>18.275401985261055</v>
      </c>
      <c r="S20" s="41">
        <f>IF(moorings_report!S20="-","-",moorings_report!S20/IF($C20="125",Revision!$G$25,Revision!$G$24)*100)</f>
        <v>18.280988066072162</v>
      </c>
      <c r="T20" s="41">
        <f>IF(moorings_report!T20="-","-",moorings_report!T20/IF($C20="125",Revision!$G$25,Revision!$G$24)*100)</f>
        <v>9.1729958790905002</v>
      </c>
      <c r="U20" s="41">
        <f>IF(moorings_report!U20="-","-",moorings_report!U20/IF($C20="125",Revision!$G$25,Revision!$G$24)*100)</f>
        <v>9.109517869561051</v>
      </c>
      <c r="V20" s="41">
        <f>IF(moorings_report!V20="-","-",moorings_report!V20/IF($C20="125",Revision!$G$25,Revision!$G$24)*100)</f>
        <v>17.831528643638393</v>
      </c>
      <c r="W20" s="41">
        <f>IF(moorings_report!W20="-","-",moorings_report!W20/IF($C20="125",Revision!$G$25,Revision!$G$24)*100)</f>
        <v>19.098773587107967</v>
      </c>
      <c r="X20" s="41">
        <f>IF(moorings_report!X20="-","-",moorings_report!X20/IF($C20="125",Revision!$G$25,Revision!$G$24)*100)</f>
        <v>18.833050793834119</v>
      </c>
      <c r="Y20" s="41" t="str">
        <f>IF(moorings_report!Y20="-","-",moorings_report!Y20/IF($C20="125",Revision!$G$25,Revision!$G$24)*100)</f>
        <v>-</v>
      </c>
      <c r="Z20" s="41" t="str">
        <f>IF(moorings_report!Z20="-","-",moorings_report!Z20/IF($C20="125",Revision!$G$25,Revision!$G$24)*100)</f>
        <v>-</v>
      </c>
    </row>
    <row r="21" spans="3:26" x14ac:dyDescent="0.2">
      <c r="C21" s="39" t="str">
        <f>mooring_summ!D16</f>
        <v>125</v>
      </c>
      <c r="D21" s="39" t="str">
        <f>mooring_summ!F16</f>
        <v>SB</v>
      </c>
      <c r="E21" s="40">
        <f>mooring_summ!E16</f>
        <v>0</v>
      </c>
      <c r="F21" s="41">
        <f>mooring_summ!B16</f>
        <v>95</v>
      </c>
      <c r="G21" s="52" t="str">
        <f>mooring_summ!G16</f>
        <v>HHWL</v>
      </c>
      <c r="H21" s="43"/>
      <c r="I21" s="41">
        <f>IF(moorings_report!I21="-","-",moorings_report!I21/IF($C21="125",Revision!$G$25,Revision!$G$24)*100)</f>
        <v>15.358248208006412</v>
      </c>
      <c r="J21" s="41">
        <f>IF(moorings_report!J21="-","-",moorings_report!J21/IF($C21="125",Revision!$G$25,Revision!$G$24)*100)</f>
        <v>15.357790073203278</v>
      </c>
      <c r="K21" s="41">
        <f>IF(moorings_report!K21="-","-",moorings_report!K21/IF($C21="125",Revision!$G$25,Revision!$G$24)*100)</f>
        <v>15.358433427775964</v>
      </c>
      <c r="L21" s="41">
        <f>IF(moorings_report!L21="-","-",moorings_report!L21/IF($C21="125",Revision!$G$25,Revision!$G$24)*100)</f>
        <v>9.2142971232267445</v>
      </c>
      <c r="M21" s="41">
        <f>IF(moorings_report!M21="-","-",moorings_report!M21/IF($C21="125",Revision!$G$25,Revision!$G$24)*100)</f>
        <v>10.401201532624482</v>
      </c>
      <c r="N21" s="41">
        <f>IF(moorings_report!N21="-","-",moorings_report!N21/IF($C21="125",Revision!$G$25,Revision!$G$24)*100)</f>
        <v>6.9666478477647082</v>
      </c>
      <c r="O21" s="41">
        <f>IF(moorings_report!O21="-","-",moorings_report!O21/IF($C21="125",Revision!$G$25,Revision!$G$24)*100)</f>
        <v>18.430219296521187</v>
      </c>
      <c r="P21" s="41">
        <f>IF(moorings_report!P21="-","-",moorings_report!P21/IF($C21="125",Revision!$G$25,Revision!$G$24)*100)</f>
        <v>18.429452922847826</v>
      </c>
      <c r="Q21" s="41">
        <f>IF(moorings_report!Q21="-","-",moorings_report!Q21/IF($C21="125",Revision!$G$25,Revision!$G$24)*100)</f>
        <v>18.429461984179838</v>
      </c>
      <c r="R21" s="41">
        <f>IF(moorings_report!R21="-","-",moorings_report!R21/IF($C21="125",Revision!$G$25,Revision!$G$24)*100)</f>
        <v>18.429891552749854</v>
      </c>
      <c r="S21" s="41">
        <f>IF(moorings_report!S21="-","-",moorings_report!S21/IF($C21="125",Revision!$G$25,Revision!$G$24)*100)</f>
        <v>18.429637681871686</v>
      </c>
      <c r="T21" s="41">
        <f>IF(moorings_report!T21="-","-",moorings_report!T21/IF($C21="125",Revision!$G$25,Revision!$G$24)*100)</f>
        <v>18.430203784749441</v>
      </c>
      <c r="U21" s="41">
        <f>IF(moorings_report!U21="-","-",moorings_report!U21/IF($C21="125",Revision!$G$25,Revision!$G$24)*100)</f>
        <v>18.43026721407351</v>
      </c>
      <c r="V21" s="41">
        <f>IF(moorings_report!V21="-","-",moorings_report!V21/IF($C21="125",Revision!$G$25,Revision!$G$24)*100)</f>
        <v>18.429990305910572</v>
      </c>
      <c r="W21" s="41">
        <f>IF(moorings_report!W21="-","-",moorings_report!W21/IF($C21="125",Revision!$G$25,Revision!$G$24)*100)</f>
        <v>16.724666205101869</v>
      </c>
      <c r="X21" s="41">
        <f>IF(moorings_report!X21="-","-",moorings_report!X21/IF($C21="125",Revision!$G$25,Revision!$G$24)*100)</f>
        <v>17.563114941921469</v>
      </c>
      <c r="Y21" s="41">
        <f>IF(moorings_report!Y21="-","-",moorings_report!Y21/IF($C21="125",Revision!$G$25,Revision!$G$24)*100)</f>
        <v>0</v>
      </c>
      <c r="Z21" s="41">
        <f>IF(moorings_report!Z21="-","-",moorings_report!Z21/IF($C21="125",Revision!$G$25,Revision!$G$24)*100)</f>
        <v>0</v>
      </c>
    </row>
    <row r="22" spans="3:26" x14ac:dyDescent="0.2">
      <c r="C22" s="39" t="str">
        <f>mooring_summ!D17</f>
        <v>180</v>
      </c>
      <c r="D22" s="39" t="str">
        <f>mooring_summ!F17</f>
        <v>Port</v>
      </c>
      <c r="E22" s="40">
        <f>mooring_summ!E17</f>
        <v>0</v>
      </c>
      <c r="F22" s="41">
        <f>mooring_summ!B17</f>
        <v>95</v>
      </c>
      <c r="G22" s="52" t="str">
        <f>mooring_summ!G17</f>
        <v>HHWL</v>
      </c>
      <c r="H22" s="43"/>
      <c r="I22" s="41">
        <f>IF(moorings_report!I22="-","-",moorings_report!I22/IF($C22="125",Revision!$G$25,Revision!$G$24)*100)</f>
        <v>10.708323406328701</v>
      </c>
      <c r="J22" s="41">
        <f>IF(moorings_report!J22="-","-",moorings_report!J22/IF($C22="125",Revision!$G$25,Revision!$G$24)*100)</f>
        <v>10.768552068216243</v>
      </c>
      <c r="K22" s="41">
        <f>IF(moorings_report!K22="-","-",moorings_report!K22/IF($C22="125",Revision!$G$25,Revision!$G$24)*100)</f>
        <v>13.144363512877554</v>
      </c>
      <c r="L22" s="41">
        <f>IF(moorings_report!L22="-","-",moorings_report!L22/IF($C22="125",Revision!$G$25,Revision!$G$24)*100)</f>
        <v>9.238070128881736</v>
      </c>
      <c r="M22" s="41">
        <f>IF(moorings_report!M22="-","-",moorings_report!M22/IF($C22="125",Revision!$G$25,Revision!$G$24)*100)</f>
        <v>11.470384429065657</v>
      </c>
      <c r="N22" s="41">
        <f>IF(moorings_report!N22="-","-",moorings_report!N22/IF($C22="125",Revision!$G$25,Revision!$G$24)*100)</f>
        <v>14.463770932757992</v>
      </c>
      <c r="O22" s="41">
        <f>IF(moorings_report!O22="-","-",moorings_report!O22/IF($C22="125",Revision!$G$25,Revision!$G$24)*100)</f>
        <v>8.6897662839769065</v>
      </c>
      <c r="P22" s="41">
        <f>IF(moorings_report!P22="-","-",moorings_report!P22/IF($C22="125",Revision!$G$25,Revision!$G$24)*100)</f>
        <v>8.695341187417327</v>
      </c>
      <c r="Q22" s="41">
        <f>IF(moorings_report!Q22="-","-",moorings_report!Q22/IF($C22="125",Revision!$G$25,Revision!$G$24)*100)</f>
        <v>8.8942929469090579</v>
      </c>
      <c r="R22" s="41">
        <f>IF(moorings_report!R22="-","-",moorings_report!R22/IF($C22="125",Revision!$G$25,Revision!$G$24)*100)</f>
        <v>30.903055026612904</v>
      </c>
      <c r="S22" s="41">
        <f>IF(moorings_report!S22="-","-",moorings_report!S22/IF($C22="125",Revision!$G$25,Revision!$G$24)*100)</f>
        <v>30.905053905234574</v>
      </c>
      <c r="T22" s="41">
        <f>IF(moorings_report!T22="-","-",moorings_report!T22/IF($C22="125",Revision!$G$25,Revision!$G$24)*100)</f>
        <v>30.941780836816424</v>
      </c>
      <c r="U22" s="41">
        <f>IF(moorings_report!U22="-","-",moorings_report!U22/IF($C22="125",Revision!$G$25,Revision!$G$24)*100)</f>
        <v>7.6465971848848842</v>
      </c>
      <c r="V22" s="41">
        <f>IF(moorings_report!V22="-","-",moorings_report!V22/IF($C22="125",Revision!$G$25,Revision!$G$24)*100)</f>
        <v>5.0738392569934527</v>
      </c>
      <c r="W22" s="41">
        <f>IF(moorings_report!W22="-","-",moorings_report!W22/IF($C22="125",Revision!$G$25,Revision!$G$24)*100)</f>
        <v>8.4822121298741386</v>
      </c>
      <c r="X22" s="41">
        <f>IF(moorings_report!X22="-","-",moorings_report!X22/IF($C22="125",Revision!$G$25,Revision!$G$24)*100)</f>
        <v>8.565030218612474</v>
      </c>
      <c r="Y22" s="41">
        <f>IF(moorings_report!Y22="-","-",moorings_report!Y22/IF($C22="125",Revision!$G$25,Revision!$G$24)*100)</f>
        <v>8.4337580683836073</v>
      </c>
      <c r="Z22" s="41">
        <f>IF(moorings_report!Z22="-","-",moorings_report!Z22/IF($C22="125",Revision!$G$25,Revision!$G$24)*100)</f>
        <v>8.4121158761017689</v>
      </c>
    </row>
    <row r="23" spans="3:26" x14ac:dyDescent="0.2">
      <c r="C23" s="39" t="str">
        <f>mooring_summ!D18</f>
        <v>180</v>
      </c>
      <c r="D23" s="39" t="str">
        <f>mooring_summ!F18</f>
        <v>SB</v>
      </c>
      <c r="E23" s="40">
        <f>mooring_summ!E18</f>
        <v>0</v>
      </c>
      <c r="F23" s="41">
        <f>mooring_summ!B18</f>
        <v>95</v>
      </c>
      <c r="G23" s="52" t="str">
        <f>mooring_summ!G18</f>
        <v>HHWL</v>
      </c>
      <c r="H23" s="43"/>
      <c r="I23" s="41">
        <f>IF(moorings_report!I23="-","-",moorings_report!I23/IF($C23="125",Revision!$G$25,Revision!$G$24)*100)</f>
        <v>24.455823400570821</v>
      </c>
      <c r="J23" s="41">
        <f>IF(moorings_report!J23="-","-",moorings_report!J23/IF($C23="125",Revision!$G$25,Revision!$G$24)*100)</f>
        <v>24.534075493686679</v>
      </c>
      <c r="K23" s="41">
        <f>IF(moorings_report!K23="-","-",moorings_report!K23/IF($C23="125",Revision!$G$25,Revision!$G$24)*100)</f>
        <v>24.526722046343995</v>
      </c>
      <c r="L23" s="41">
        <f>IF(moorings_report!L23="-","-",moorings_report!L23/IF($C23="125",Revision!$G$25,Revision!$G$24)*100)</f>
        <v>12.79620663455734</v>
      </c>
      <c r="M23" s="41">
        <f>IF(moorings_report!M23="-","-",moorings_report!M23/IF($C23="125",Revision!$G$25,Revision!$G$24)*100)</f>
        <v>12.794779704945967</v>
      </c>
      <c r="N23" s="41">
        <f>IF(moorings_report!N23="-","-",moorings_report!N23/IF($C23="125",Revision!$G$25,Revision!$G$24)*100)</f>
        <v>12.795592077265066</v>
      </c>
      <c r="O23" s="41">
        <f>IF(moorings_report!O23="-","-",moorings_report!O23/IF($C23="125",Revision!$G$25,Revision!$G$24)*100)</f>
        <v>12.448271242531716</v>
      </c>
      <c r="P23" s="41">
        <f>IF(moorings_report!P23="-","-",moorings_report!P23/IF($C23="125",Revision!$G$25,Revision!$G$24)*100)</f>
        <v>12.486221786727764</v>
      </c>
      <c r="Q23" s="41">
        <f>IF(moorings_report!Q23="-","-",moorings_report!Q23/IF($C23="125",Revision!$G$25,Revision!$G$24)*100)</f>
        <v>12.338671865303578</v>
      </c>
      <c r="R23" s="41">
        <f>IF(moorings_report!R23="-","-",moorings_report!R23/IF($C23="125",Revision!$G$25,Revision!$G$24)*100)</f>
        <v>21.6680310700104</v>
      </c>
      <c r="S23" s="41">
        <f>IF(moorings_report!S23="-","-",moorings_report!S23/IF($C23="125",Revision!$G$25,Revision!$G$24)*100)</f>
        <v>25.419171193423431</v>
      </c>
      <c r="T23" s="41">
        <f>IF(moorings_report!T23="-","-",moorings_report!T23/IF($C23="125",Revision!$G$25,Revision!$G$24)*100)</f>
        <v>20.079525863227161</v>
      </c>
      <c r="U23" s="41">
        <f>IF(moorings_report!U23="-","-",moorings_report!U23/IF($C23="125",Revision!$G$25,Revision!$G$24)*100)</f>
        <v>28.149387707472268</v>
      </c>
      <c r="V23" s="41">
        <f>IF(moorings_report!V23="-","-",moorings_report!V23/IF($C23="125",Revision!$G$25,Revision!$G$24)*100)</f>
        <v>25.591153189952841</v>
      </c>
      <c r="W23" s="41">
        <f>IF(moorings_report!W23="-","-",moorings_report!W23/IF($C23="125",Revision!$G$25,Revision!$G$24)*100)</f>
        <v>25.591019607230969</v>
      </c>
      <c r="X23" s="41">
        <f>IF(moorings_report!X23="-","-",moorings_report!X23/IF($C23="125",Revision!$G$25,Revision!$G$24)*100)</f>
        <v>9.410389408988582</v>
      </c>
      <c r="Y23" s="41" t="str">
        <f>IF(moorings_report!Y23="-","-",moorings_report!Y23/IF($C23="125",Revision!$G$25,Revision!$G$24)*100)</f>
        <v>-</v>
      </c>
      <c r="Z23" s="41" t="str">
        <f>IF(moorings_report!Z23="-","-",moorings_report!Z23/IF($C23="125",Revision!$G$25,Revision!$G$24)*100)</f>
        <v>-</v>
      </c>
    </row>
    <row r="24" spans="3:26" x14ac:dyDescent="0.2">
      <c r="C24" s="39" t="str">
        <f>mooring_summ!D19</f>
        <v>125</v>
      </c>
      <c r="D24" s="39" t="str">
        <f>mooring_summ!F19</f>
        <v>Port</v>
      </c>
      <c r="E24" s="40">
        <f>mooring_summ!E19</f>
        <v>0</v>
      </c>
      <c r="F24" s="41">
        <f>mooring_summ!B19</f>
        <v>95</v>
      </c>
      <c r="G24" s="52" t="str">
        <f>mooring_summ!G19</f>
        <v>LLWL</v>
      </c>
      <c r="H24" s="43"/>
      <c r="I24" s="41">
        <f>IF(moorings_report!I24="-","-",moorings_report!I24/IF($C24="125",Revision!$G$25,Revision!$G$24)*100)</f>
        <v>15.389956880346187</v>
      </c>
      <c r="J24" s="41">
        <f>IF(moorings_report!J24="-","-",moorings_report!J24/IF($C24="125",Revision!$G$25,Revision!$G$24)*100)</f>
        <v>15.394002073969959</v>
      </c>
      <c r="K24" s="41">
        <f>IF(moorings_report!K24="-","-",moorings_report!K24/IF($C24="125",Revision!$G$25,Revision!$G$24)*100)</f>
        <v>15.280004527594368</v>
      </c>
      <c r="L24" s="41">
        <f>IF(moorings_report!L24="-","-",moorings_report!L24/IF($C24="125",Revision!$G$25,Revision!$G$24)*100)</f>
        <v>4.8663955741382834</v>
      </c>
      <c r="M24" s="41">
        <f>IF(moorings_report!M24="-","-",moorings_report!M24/IF($C24="125",Revision!$G$25,Revision!$G$24)*100)</f>
        <v>4.8654338442900711</v>
      </c>
      <c r="N24" s="41">
        <f>IF(moorings_report!N24="-","-",moorings_report!N24/IF($C24="125",Revision!$G$25,Revision!$G$24)*100)</f>
        <v>4.8668991691833625</v>
      </c>
      <c r="O24" s="41">
        <f>IF(moorings_report!O24="-","-",moorings_report!O24/IF($C24="125",Revision!$G$25,Revision!$G$24)*100)</f>
        <v>7.1469781839984865</v>
      </c>
      <c r="P24" s="41">
        <f>IF(moorings_report!P24="-","-",moorings_report!P24/IF($C24="125",Revision!$G$25,Revision!$G$24)*100)</f>
        <v>7.1478680375182151</v>
      </c>
      <c r="Q24" s="41">
        <f>IF(moorings_report!Q24="-","-",moorings_report!Q24/IF($C24="125",Revision!$G$25,Revision!$G$24)*100)</f>
        <v>18.173880050079987</v>
      </c>
      <c r="R24" s="41">
        <f>IF(moorings_report!R24="-","-",moorings_report!R24/IF($C24="125",Revision!$G$25,Revision!$G$24)*100)</f>
        <v>18.173465532536017</v>
      </c>
      <c r="S24" s="41">
        <f>IF(moorings_report!S24="-","-",moorings_report!S24/IF($C24="125",Revision!$G$25,Revision!$G$24)*100)</f>
        <v>18.182887321261386</v>
      </c>
      <c r="T24" s="41">
        <f>IF(moorings_report!T24="-","-",moorings_report!T24/IF($C24="125",Revision!$G$25,Revision!$G$24)*100)</f>
        <v>9.1009599790145703</v>
      </c>
      <c r="U24" s="41">
        <f>IF(moorings_report!U24="-","-",moorings_report!U24/IF($C24="125",Revision!$G$25,Revision!$G$24)*100)</f>
        <v>9.0041941680652862</v>
      </c>
      <c r="V24" s="41">
        <f>IF(moorings_report!V24="-","-",moorings_report!V24/IF($C24="125",Revision!$G$25,Revision!$G$24)*100)</f>
        <v>18.681455323640066</v>
      </c>
      <c r="W24" s="41">
        <f>IF(moorings_report!W24="-","-",moorings_report!W24/IF($C24="125",Revision!$G$25,Revision!$G$24)*100)</f>
        <v>18.998582439077133</v>
      </c>
      <c r="X24" s="41">
        <f>IF(moorings_report!X24="-","-",moorings_report!X24/IF($C24="125",Revision!$G$25,Revision!$G$24)*100)</f>
        <v>18.997812993765805</v>
      </c>
      <c r="Y24" s="41" t="str">
        <f>IF(moorings_report!Y24="-","-",moorings_report!Y24/IF($C24="125",Revision!$G$25,Revision!$G$24)*100)</f>
        <v>-</v>
      </c>
      <c r="Z24" s="41" t="str">
        <f>IF(moorings_report!Z24="-","-",moorings_report!Z24/IF($C24="125",Revision!$G$25,Revision!$G$24)*100)</f>
        <v>-</v>
      </c>
    </row>
    <row r="25" spans="3:26" x14ac:dyDescent="0.2">
      <c r="C25" s="39" t="str">
        <f>mooring_summ!D20</f>
        <v>125</v>
      </c>
      <c r="D25" s="39" t="str">
        <f>mooring_summ!F20</f>
        <v>SB</v>
      </c>
      <c r="E25" s="40">
        <f>mooring_summ!E20</f>
        <v>0</v>
      </c>
      <c r="F25" s="41">
        <f>mooring_summ!B20</f>
        <v>95</v>
      </c>
      <c r="G25" s="52" t="str">
        <f>mooring_summ!G20</f>
        <v>LLWL</v>
      </c>
      <c r="H25" s="43"/>
      <c r="I25" s="41">
        <f>IF(moorings_report!I25="-","-",moorings_report!I25/IF($C25="125",Revision!$G$25,Revision!$G$24)*100)</f>
        <v>15.349946645648471</v>
      </c>
      <c r="J25" s="41">
        <f>IF(moorings_report!J25="-","-",moorings_report!J25/IF($C25="125",Revision!$G$25,Revision!$G$24)*100)</f>
        <v>15.349755743348675</v>
      </c>
      <c r="K25" s="41">
        <f>IF(moorings_report!K25="-","-",moorings_report!K25/IF($C25="125",Revision!$G$25,Revision!$G$24)*100)</f>
        <v>15.348170931738375</v>
      </c>
      <c r="L25" s="41">
        <f>IF(moorings_report!L25="-","-",moorings_report!L25/IF($C25="125",Revision!$G$25,Revision!$G$24)*100)</f>
        <v>11.01441703997307</v>
      </c>
      <c r="M25" s="41">
        <f>IF(moorings_report!M25="-","-",moorings_report!M25/IF($C25="125",Revision!$G$25,Revision!$G$24)*100)</f>
        <v>11.620193347323621</v>
      </c>
      <c r="N25" s="41">
        <f>IF(moorings_report!N25="-","-",moorings_report!N25/IF($C25="125",Revision!$G$25,Revision!$G$24)*100)</f>
        <v>9.2260900628825731</v>
      </c>
      <c r="O25" s="41">
        <f>IF(moorings_report!O25="-","-",moorings_report!O25/IF($C25="125",Revision!$G$25,Revision!$G$24)*100)</f>
        <v>18.440852078515981</v>
      </c>
      <c r="P25" s="41">
        <f>IF(moorings_report!P25="-","-",moorings_report!P25/IF($C25="125",Revision!$G$25,Revision!$G$24)*100)</f>
        <v>18.440872044162784</v>
      </c>
      <c r="Q25" s="41">
        <f>IF(moorings_report!Q25="-","-",moorings_report!Q25/IF($C25="125",Revision!$G$25,Revision!$G$24)*100)</f>
        <v>18.417567373307222</v>
      </c>
      <c r="R25" s="41">
        <f>IF(moorings_report!R25="-","-",moorings_report!R25/IF($C25="125",Revision!$G$25,Revision!$G$24)*100)</f>
        <v>18.417221199708074</v>
      </c>
      <c r="S25" s="41">
        <f>IF(moorings_report!S25="-","-",moorings_report!S25/IF($C25="125",Revision!$G$25,Revision!$G$24)*100)</f>
        <v>18.418329600269324</v>
      </c>
      <c r="T25" s="41">
        <f>IF(moorings_report!T25="-","-",moorings_report!T25/IF($C25="125",Revision!$G$25,Revision!$G$24)*100)</f>
        <v>18.439231328741439</v>
      </c>
      <c r="U25" s="41">
        <f>IF(moorings_report!U25="-","-",moorings_report!U25/IF($C25="125",Revision!$G$25,Revision!$G$24)*100)</f>
        <v>18.433863180644259</v>
      </c>
      <c r="V25" s="41">
        <f>IF(moorings_report!V25="-","-",moorings_report!V25/IF($C25="125",Revision!$G$25,Revision!$G$24)*100)</f>
        <v>18.438472634163002</v>
      </c>
      <c r="W25" s="41">
        <f>IF(moorings_report!W25="-","-",moorings_report!W25/IF($C25="125",Revision!$G$25,Revision!$G$24)*100)</f>
        <v>14.626926992080088</v>
      </c>
      <c r="X25" s="41">
        <f>IF(moorings_report!X25="-","-",moorings_report!X25/IF($C25="125",Revision!$G$25,Revision!$G$24)*100)</f>
        <v>15.186132967521729</v>
      </c>
      <c r="Y25" s="41">
        <f>IF(moorings_report!Y25="-","-",moorings_report!Y25/IF($C25="125",Revision!$G$25,Revision!$G$24)*100)</f>
        <v>0</v>
      </c>
      <c r="Z25" s="41">
        <f>IF(moorings_report!Z25="-","-",moorings_report!Z25/IF($C25="125",Revision!$G$25,Revision!$G$24)*100)</f>
        <v>0</v>
      </c>
    </row>
    <row r="26" spans="3:26" x14ac:dyDescent="0.2">
      <c r="C26" s="39" t="str">
        <f>mooring_summ!D21</f>
        <v>180</v>
      </c>
      <c r="D26" s="39" t="str">
        <f>mooring_summ!F21</f>
        <v>Port</v>
      </c>
      <c r="E26" s="40">
        <f>mooring_summ!E21</f>
        <v>0</v>
      </c>
      <c r="F26" s="41">
        <f>mooring_summ!B21</f>
        <v>95</v>
      </c>
      <c r="G26" s="52" t="str">
        <f>mooring_summ!G21</f>
        <v>LLWL</v>
      </c>
      <c r="H26" s="43"/>
      <c r="I26" s="41">
        <f>IF(moorings_report!I26="-","-",moorings_report!I26/IF($C26="125",Revision!$G$25,Revision!$G$24)*100)</f>
        <v>10.292114064290139</v>
      </c>
      <c r="J26" s="41">
        <f>IF(moorings_report!J26="-","-",moorings_report!J26/IF($C26="125",Revision!$G$25,Revision!$G$24)*100)</f>
        <v>10.340481373783138</v>
      </c>
      <c r="K26" s="41">
        <f>IF(moorings_report!K26="-","-",moorings_report!K26/IF($C26="125",Revision!$G$25,Revision!$G$24)*100)</f>
        <v>12.650665955931522</v>
      </c>
      <c r="L26" s="41">
        <f>IF(moorings_report!L26="-","-",moorings_report!L26/IF($C26="125",Revision!$G$25,Revision!$G$24)*100)</f>
        <v>8.7200354378071339</v>
      </c>
      <c r="M26" s="41">
        <f>IF(moorings_report!M26="-","-",moorings_report!M26/IF($C26="125",Revision!$G$25,Revision!$G$24)*100)</f>
        <v>10.737581988954602</v>
      </c>
      <c r="N26" s="41">
        <f>IF(moorings_report!N26="-","-",moorings_report!N26/IF($C26="125",Revision!$G$25,Revision!$G$24)*100)</f>
        <v>13.811575429070519</v>
      </c>
      <c r="O26" s="41">
        <f>IF(moorings_report!O26="-","-",moorings_report!O26/IF($C26="125",Revision!$G$25,Revision!$G$24)*100)</f>
        <v>8.4138602566067782</v>
      </c>
      <c r="P26" s="41">
        <f>IF(moorings_report!P26="-","-",moorings_report!P26/IF($C26="125",Revision!$G$25,Revision!$G$24)*100)</f>
        <v>9.6150044873046507</v>
      </c>
      <c r="Q26" s="41">
        <f>IF(moorings_report!Q26="-","-",moorings_report!Q26/IF($C26="125",Revision!$G$25,Revision!$G$24)*100)</f>
        <v>10.865580210922513</v>
      </c>
      <c r="R26" s="41">
        <f>IF(moorings_report!R26="-","-",moorings_report!R26/IF($C26="125",Revision!$G$25,Revision!$G$24)*100)</f>
        <v>31.199768738111587</v>
      </c>
      <c r="S26" s="41">
        <f>IF(moorings_report!S26="-","-",moorings_report!S26/IF($C26="125",Revision!$G$25,Revision!$G$24)*100)</f>
        <v>31.202365668114496</v>
      </c>
      <c r="T26" s="41">
        <f>IF(moorings_report!T26="-","-",moorings_report!T26/IF($C26="125",Revision!$G$25,Revision!$G$24)*100)</f>
        <v>31.227397585940142</v>
      </c>
      <c r="U26" s="41">
        <f>IF(moorings_report!U26="-","-",moorings_report!U26/IF($C26="125",Revision!$G$25,Revision!$G$24)*100)</f>
        <v>7.8597070495082662</v>
      </c>
      <c r="V26" s="41">
        <f>IF(moorings_report!V26="-","-",moorings_report!V26/IF($C26="125",Revision!$G$25,Revision!$G$24)*100)</f>
        <v>7.3946491675007069</v>
      </c>
      <c r="W26" s="41">
        <f>IF(moorings_report!W26="-","-",moorings_report!W26/IF($C26="125",Revision!$G$25,Revision!$G$24)*100)</f>
        <v>8.4130645181515114</v>
      </c>
      <c r="X26" s="41">
        <f>IF(moorings_report!X26="-","-",moorings_report!X26/IF($C26="125",Revision!$G$25,Revision!$G$24)*100)</f>
        <v>8.4206404754111848</v>
      </c>
      <c r="Y26" s="41">
        <f>IF(moorings_report!Y26="-","-",moorings_report!Y26/IF($C26="125",Revision!$G$25,Revision!$G$24)*100)</f>
        <v>8.3970110482123594</v>
      </c>
      <c r="Z26" s="41">
        <f>IF(moorings_report!Z26="-","-",moorings_report!Z26/IF($C26="125",Revision!$G$25,Revision!$G$24)*100)</f>
        <v>8.386822934566732</v>
      </c>
    </row>
    <row r="27" spans="3:26" x14ac:dyDescent="0.2">
      <c r="C27" s="39" t="str">
        <f>mooring_summ!D22</f>
        <v>180</v>
      </c>
      <c r="D27" s="39" t="str">
        <f>mooring_summ!F22</f>
        <v>SB</v>
      </c>
      <c r="E27" s="40">
        <f>mooring_summ!E22</f>
        <v>0</v>
      </c>
      <c r="F27" s="41">
        <f>mooring_summ!B22</f>
        <v>95</v>
      </c>
      <c r="G27" s="52" t="str">
        <f>mooring_summ!G22</f>
        <v>LLWL</v>
      </c>
      <c r="H27" s="43"/>
      <c r="I27" s="41">
        <f>IF(moorings_report!I27="-","-",moorings_report!I27/IF($C27="125",Revision!$G$25,Revision!$G$24)*100)</f>
        <v>26.155610180027033</v>
      </c>
      <c r="J27" s="41">
        <f>IF(moorings_report!J27="-","-",moorings_report!J27/IF($C27="125",Revision!$G$25,Revision!$G$24)*100)</f>
        <v>26.130129275830665</v>
      </c>
      <c r="K27" s="41">
        <f>IF(moorings_report!K27="-","-",moorings_report!K27/IF($C27="125",Revision!$G$25,Revision!$G$24)*100)</f>
        <v>25.280821717991525</v>
      </c>
      <c r="L27" s="41">
        <f>IF(moorings_report!L27="-","-",moorings_report!L27/IF($C27="125",Revision!$G$25,Revision!$G$24)*100)</f>
        <v>12.795742037945171</v>
      </c>
      <c r="M27" s="41">
        <f>IF(moorings_report!M27="-","-",moorings_report!M27/IF($C27="125",Revision!$G$25,Revision!$G$24)*100)</f>
        <v>12.795129655850475</v>
      </c>
      <c r="N27" s="41">
        <f>IF(moorings_report!N27="-","-",moorings_report!N27/IF($C27="125",Revision!$G$25,Revision!$G$24)*100)</f>
        <v>12.794875157733813</v>
      </c>
      <c r="O27" s="41">
        <f>IF(moorings_report!O27="-","-",moorings_report!O27/IF($C27="125",Revision!$G$25,Revision!$G$24)*100)</f>
        <v>12.573343439898396</v>
      </c>
      <c r="P27" s="41">
        <f>IF(moorings_report!P27="-","-",moorings_report!P27/IF($C27="125",Revision!$G$25,Revision!$G$24)*100)</f>
        <v>12.605170674958691</v>
      </c>
      <c r="Q27" s="41">
        <f>IF(moorings_report!Q27="-","-",moorings_report!Q27/IF($C27="125",Revision!$G$25,Revision!$G$24)*100)</f>
        <v>12.453787799495917</v>
      </c>
      <c r="R27" s="41">
        <f>IF(moorings_report!R27="-","-",moorings_report!R27/IF($C27="125",Revision!$G$25,Revision!$G$24)*100)</f>
        <v>19.664947023702748</v>
      </c>
      <c r="S27" s="41">
        <f>IF(moorings_report!S27="-","-",moorings_report!S27/IF($C27="125",Revision!$G$25,Revision!$G$24)*100)</f>
        <v>23.560643484861007</v>
      </c>
      <c r="T27" s="41">
        <f>IF(moorings_report!T27="-","-",moorings_report!T27/IF($C27="125",Revision!$G$25,Revision!$G$24)*100)</f>
        <v>18.724317378216444</v>
      </c>
      <c r="U27" s="41">
        <f>IF(moorings_report!U27="-","-",moorings_report!U27/IF($C27="125",Revision!$G$25,Revision!$G$24)*100)</f>
        <v>28.149664213470309</v>
      </c>
      <c r="V27" s="41">
        <f>IF(moorings_report!V27="-","-",moorings_report!V27/IF($C27="125",Revision!$G$25,Revision!$G$24)*100)</f>
        <v>25.590949489097277</v>
      </c>
      <c r="W27" s="41">
        <f>IF(moorings_report!W27="-","-",moorings_report!W27/IF($C27="125",Revision!$G$25,Revision!$G$24)*100)</f>
        <v>25.590373317644616</v>
      </c>
      <c r="X27" s="41">
        <f>IF(moorings_report!X27="-","-",moorings_report!X27/IF($C27="125",Revision!$G$25,Revision!$G$24)*100)</f>
        <v>6.6549057998700505</v>
      </c>
      <c r="Y27" s="41" t="str">
        <f>IF(moorings_report!Y27="-","-",moorings_report!Y27/IF($C27="125",Revision!$G$25,Revision!$G$24)*100)</f>
        <v>-</v>
      </c>
      <c r="Z27" s="41" t="str">
        <f>IF(moorings_report!Z27="-","-",moorings_report!Z27/IF($C27="125",Revision!$G$25,Revision!$G$24)*100)</f>
        <v>-</v>
      </c>
    </row>
    <row r="28" spans="3:26" x14ac:dyDescent="0.2">
      <c r="C28" s="39" t="str">
        <f>mooring_summ!D23</f>
        <v>125</v>
      </c>
      <c r="D28" s="39" t="str">
        <f>mooring_summ!F23</f>
        <v>Port</v>
      </c>
      <c r="E28" s="40">
        <f>mooring_summ!E23</f>
        <v>0</v>
      </c>
      <c r="F28" s="41">
        <f>mooring_summ!B23</f>
        <v>95</v>
      </c>
      <c r="G28" s="52" t="str">
        <f>mooring_summ!G23</f>
        <v>MSL</v>
      </c>
      <c r="H28" s="43"/>
      <c r="I28" s="41">
        <f>IF(moorings_report!I28="-","-",moorings_report!I28/IF($C28="125",Revision!$G$25,Revision!$G$24)*100)</f>
        <v>15.392784476678898</v>
      </c>
      <c r="J28" s="41">
        <f>IF(moorings_report!J28="-","-",moorings_report!J28/IF($C28="125",Revision!$G$25,Revision!$G$24)*100)</f>
        <v>15.396338361809466</v>
      </c>
      <c r="K28" s="41">
        <f>IF(moorings_report!K28="-","-",moorings_report!K28/IF($C28="125",Revision!$G$25,Revision!$G$24)*100)</f>
        <v>15.286337937923426</v>
      </c>
      <c r="L28" s="41">
        <f>IF(moorings_report!L28="-","-",moorings_report!L28/IF($C28="125",Revision!$G$25,Revision!$G$24)*100)</f>
        <v>4.8611753254093264</v>
      </c>
      <c r="M28" s="41">
        <f>IF(moorings_report!M28="-","-",moorings_report!M28/IF($C28="125",Revision!$G$25,Revision!$G$24)*100)</f>
        <v>4.8592275997729448</v>
      </c>
      <c r="N28" s="41">
        <f>IF(moorings_report!N28="-","-",moorings_report!N28/IF($C28="125",Revision!$G$25,Revision!$G$24)*100)</f>
        <v>4.8605995468719669</v>
      </c>
      <c r="O28" s="41">
        <f>IF(moorings_report!O28="-","-",moorings_report!O28/IF($C28="125",Revision!$G$25,Revision!$G$24)*100)</f>
        <v>7.1420826074028945</v>
      </c>
      <c r="P28" s="41">
        <f>IF(moorings_report!P28="-","-",moorings_report!P28/IF($C28="125",Revision!$G$25,Revision!$G$24)*100)</f>
        <v>7.1435803380767622</v>
      </c>
      <c r="Q28" s="41">
        <f>IF(moorings_report!Q28="-","-",moorings_report!Q28/IF($C28="125",Revision!$G$25,Revision!$G$24)*100)</f>
        <v>18.178862554030115</v>
      </c>
      <c r="R28" s="41">
        <f>IF(moorings_report!R28="-","-",moorings_report!R28/IF($C28="125",Revision!$G$25,Revision!$G$24)*100)</f>
        <v>18.178573052151499</v>
      </c>
      <c r="S28" s="41">
        <f>IF(moorings_report!S28="-","-",moorings_report!S28/IF($C28="125",Revision!$G$25,Revision!$G$24)*100)</f>
        <v>18.18805381632588</v>
      </c>
      <c r="T28" s="41">
        <f>IF(moorings_report!T28="-","-",moorings_report!T28/IF($C28="125",Revision!$G$25,Revision!$G$24)*100)</f>
        <v>9.1070791425952642</v>
      </c>
      <c r="U28" s="41">
        <f>IF(moorings_report!U28="-","-",moorings_report!U28/IF($C28="125",Revision!$G$25,Revision!$G$24)*100)</f>
        <v>9.0107749988327779</v>
      </c>
      <c r="V28" s="41">
        <f>IF(moorings_report!V28="-","-",moorings_report!V28/IF($C28="125",Revision!$G$25,Revision!$G$24)*100)</f>
        <v>18.156169446294253</v>
      </c>
      <c r="W28" s="41">
        <f>IF(moorings_report!W28="-","-",moorings_report!W28/IF($C28="125",Revision!$G$25,Revision!$G$24)*100)</f>
        <v>18.951478717234838</v>
      </c>
      <c r="X28" s="41">
        <f>IF(moorings_report!X28="-","-",moorings_report!X28/IF($C28="125",Revision!$G$25,Revision!$G$24)*100)</f>
        <v>18.831864373668449</v>
      </c>
      <c r="Y28" s="41" t="str">
        <f>IF(moorings_report!Y28="-","-",moorings_report!Y28/IF($C28="125",Revision!$G$25,Revision!$G$24)*100)</f>
        <v>-</v>
      </c>
      <c r="Z28" s="41" t="str">
        <f>IF(moorings_report!Z28="-","-",moorings_report!Z28/IF($C28="125",Revision!$G$25,Revision!$G$24)*100)</f>
        <v>-</v>
      </c>
    </row>
    <row r="29" spans="3:26" x14ac:dyDescent="0.2">
      <c r="C29" s="39" t="str">
        <f>mooring_summ!D24</f>
        <v>125</v>
      </c>
      <c r="D29" s="39" t="str">
        <f>mooring_summ!F24</f>
        <v>SB</v>
      </c>
      <c r="E29" s="40">
        <f>mooring_summ!E24</f>
        <v>0</v>
      </c>
      <c r="F29" s="41">
        <f>mooring_summ!B24</f>
        <v>95</v>
      </c>
      <c r="G29" s="52" t="str">
        <f>mooring_summ!G24</f>
        <v>MSL</v>
      </c>
      <c r="H29" s="43"/>
      <c r="I29" s="41">
        <f>IF(moorings_report!I29="-","-",moorings_report!I29/IF($C29="125",Revision!$G$25,Revision!$G$24)*100)</f>
        <v>15.352845350400173</v>
      </c>
      <c r="J29" s="41">
        <f>IF(moorings_report!J29="-","-",moorings_report!J29/IF($C29="125",Revision!$G$25,Revision!$G$24)*100)</f>
        <v>15.352073601360368</v>
      </c>
      <c r="K29" s="41">
        <f>IF(moorings_report!K29="-","-",moorings_report!K29/IF($C29="125",Revision!$G$25,Revision!$G$24)*100)</f>
        <v>15.352203838810269</v>
      </c>
      <c r="L29" s="41">
        <f>IF(moorings_report!L29="-","-",moorings_report!L29/IF($C29="125",Revision!$G$25,Revision!$G$24)*100)</f>
        <v>10.211737373724963</v>
      </c>
      <c r="M29" s="41">
        <f>IF(moorings_report!M29="-","-",moorings_report!M29/IF($C29="125",Revision!$G$25,Revision!$G$24)*100)</f>
        <v>11.378025563399836</v>
      </c>
      <c r="N29" s="41">
        <f>IF(moorings_report!N29="-","-",moorings_report!N29/IF($C29="125",Revision!$G$25,Revision!$G$24)*100)</f>
        <v>9.2217370911342709</v>
      </c>
      <c r="O29" s="41">
        <f>IF(moorings_report!O29="-","-",moorings_report!O29/IF($C29="125",Revision!$G$25,Revision!$G$24)*100)</f>
        <v>18.436982275420263</v>
      </c>
      <c r="P29" s="41">
        <f>IF(moorings_report!P29="-","-",moorings_report!P29/IF($C29="125",Revision!$G$25,Revision!$G$24)*100)</f>
        <v>18.437385120739947</v>
      </c>
      <c r="Q29" s="41">
        <f>IF(moorings_report!Q29="-","-",moorings_report!Q29/IF($C29="125",Revision!$G$25,Revision!$G$24)*100)</f>
        <v>18.421683521768088</v>
      </c>
      <c r="R29" s="41">
        <f>IF(moorings_report!R29="-","-",moorings_report!R29/IF($C29="125",Revision!$G$25,Revision!$G$24)*100)</f>
        <v>18.422615610309894</v>
      </c>
      <c r="S29" s="41">
        <f>IF(moorings_report!S29="-","-",moorings_report!S29/IF($C29="125",Revision!$G$25,Revision!$G$24)*100)</f>
        <v>18.422110786609625</v>
      </c>
      <c r="T29" s="41">
        <f>IF(moorings_report!T29="-","-",moorings_report!T29/IF($C29="125",Revision!$G$25,Revision!$G$24)*100)</f>
        <v>18.435958344903174</v>
      </c>
      <c r="U29" s="41">
        <f>IF(moorings_report!U29="-","-",moorings_report!U29/IF($C29="125",Revision!$G$25,Revision!$G$24)*100)</f>
        <v>18.431881513408317</v>
      </c>
      <c r="V29" s="41">
        <f>IF(moorings_report!V29="-","-",moorings_report!V29/IF($C29="125",Revision!$G$25,Revision!$G$24)*100)</f>
        <v>18.436240474850656</v>
      </c>
      <c r="W29" s="41">
        <f>IF(moorings_report!W29="-","-",moorings_report!W29/IF($C29="125",Revision!$G$25,Revision!$G$24)*100)</f>
        <v>15.115413110733778</v>
      </c>
      <c r="X29" s="41">
        <f>IF(moorings_report!X29="-","-",moorings_report!X29/IF($C29="125",Revision!$G$25,Revision!$G$24)*100)</f>
        <v>15.819652462593591</v>
      </c>
      <c r="Y29" s="41">
        <f>IF(moorings_report!Y29="-","-",moorings_report!Y29/IF($C29="125",Revision!$G$25,Revision!$G$24)*100)</f>
        <v>0</v>
      </c>
      <c r="Z29" s="41">
        <f>IF(moorings_report!Z29="-","-",moorings_report!Z29/IF($C29="125",Revision!$G$25,Revision!$G$24)*100)</f>
        <v>0</v>
      </c>
    </row>
    <row r="30" spans="3:26" x14ac:dyDescent="0.2">
      <c r="C30" s="39" t="str">
        <f>mooring_summ!D25</f>
        <v>180</v>
      </c>
      <c r="D30" s="39" t="str">
        <f>mooring_summ!F25</f>
        <v>Port</v>
      </c>
      <c r="E30" s="40">
        <f>mooring_summ!E25</f>
        <v>0</v>
      </c>
      <c r="F30" s="41">
        <f>mooring_summ!B25</f>
        <v>95</v>
      </c>
      <c r="G30" s="52" t="str">
        <f>mooring_summ!G25</f>
        <v>MSL</v>
      </c>
      <c r="H30" s="43"/>
      <c r="I30" s="41">
        <f>IF(moorings_report!I30="-","-",moorings_report!I30/IF($C30="125",Revision!$G$25,Revision!$G$24)*100)</f>
        <v>8.8436021425440234</v>
      </c>
      <c r="J30" s="41">
        <f>IF(moorings_report!J30="-","-",moorings_report!J30/IF($C30="125",Revision!$G$25,Revision!$G$24)*100)</f>
        <v>8.9352967007882675</v>
      </c>
      <c r="K30" s="41">
        <f>IF(moorings_report!K30="-","-",moorings_report!K30/IF($C30="125",Revision!$G$25,Revision!$G$24)*100)</f>
        <v>10.446611950637857</v>
      </c>
      <c r="L30" s="41">
        <f>IF(moorings_report!L30="-","-",moorings_report!L30/IF($C30="125",Revision!$G$25,Revision!$G$24)*100)</f>
        <v>9.0054356907954087</v>
      </c>
      <c r="M30" s="41">
        <f>IF(moorings_report!M30="-","-",moorings_report!M30/IF($C30="125",Revision!$G$25,Revision!$G$24)*100)</f>
        <v>9.0263663375635375</v>
      </c>
      <c r="N30" s="41">
        <f>IF(moorings_report!N30="-","-",moorings_report!N30/IF($C30="125",Revision!$G$25,Revision!$G$24)*100)</f>
        <v>11.944693298420987</v>
      </c>
      <c r="O30" s="41">
        <f>IF(moorings_report!O30="-","-",moorings_report!O30/IF($C30="125",Revision!$G$25,Revision!$G$24)*100)</f>
        <v>8.9958298903367755</v>
      </c>
      <c r="P30" s="41">
        <f>IF(moorings_report!P30="-","-",moorings_report!P30/IF($C30="125",Revision!$G$25,Revision!$G$24)*100)</f>
        <v>9.0010751873676806</v>
      </c>
      <c r="Q30" s="41">
        <f>IF(moorings_report!Q30="-","-",moorings_report!Q30/IF($C30="125",Revision!$G$25,Revision!$G$24)*100)</f>
        <v>9.0036943811575689</v>
      </c>
      <c r="R30" s="41">
        <f>IF(moorings_report!R30="-","-",moorings_report!R30/IF($C30="125",Revision!$G$25,Revision!$G$24)*100)</f>
        <v>30.12795203100757</v>
      </c>
      <c r="S30" s="41">
        <f>IF(moorings_report!S30="-","-",moorings_report!S30/IF($C30="125",Revision!$G$25,Revision!$G$24)*100)</f>
        <v>30.14922930190745</v>
      </c>
      <c r="T30" s="41">
        <f>IF(moorings_report!T30="-","-",moorings_report!T30/IF($C30="125",Revision!$G$25,Revision!$G$24)*100)</f>
        <v>30.28544030221428</v>
      </c>
      <c r="U30" s="41">
        <f>IF(moorings_report!U30="-","-",moorings_report!U30/IF($C30="125",Revision!$G$25,Revision!$G$24)*100)</f>
        <v>7.8182317895657567</v>
      </c>
      <c r="V30" s="41">
        <f>IF(moorings_report!V30="-","-",moorings_report!V30/IF($C30="125",Revision!$G$25,Revision!$G$24)*100)</f>
        <v>6.3137558727135792</v>
      </c>
      <c r="W30" s="41">
        <f>IF(moorings_report!W30="-","-",moorings_report!W30/IF($C30="125",Revision!$G$25,Revision!$G$24)*100)</f>
        <v>9.0884517225133727</v>
      </c>
      <c r="X30" s="41">
        <f>IF(moorings_report!X30="-","-",moorings_report!X30/IF($C30="125",Revision!$G$25,Revision!$G$24)*100)</f>
        <v>9.103275694009584</v>
      </c>
      <c r="Y30" s="41">
        <f>IF(moorings_report!Y30="-","-",moorings_report!Y30/IF($C30="125",Revision!$G$25,Revision!$G$24)*100)</f>
        <v>9.1473614469516651</v>
      </c>
      <c r="Z30" s="41">
        <f>IF(moorings_report!Z30="-","-",moorings_report!Z30/IF($C30="125",Revision!$G$25,Revision!$G$24)*100)</f>
        <v>9.1380434123373622</v>
      </c>
    </row>
    <row r="31" spans="3:26" ht="7.5" customHeight="1" x14ac:dyDescent="0.2">
      <c r="C31" s="40"/>
      <c r="D31" s="40"/>
      <c r="E31" s="40"/>
      <c r="F31" s="41"/>
      <c r="G31" s="42"/>
      <c r="H31" s="43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3:26" x14ac:dyDescent="0.2">
      <c r="C32" s="44" t="s">
        <v>110</v>
      </c>
      <c r="D32" s="33"/>
      <c r="E32" s="45"/>
      <c r="F32" s="46"/>
      <c r="G32" s="46"/>
      <c r="H32" s="47"/>
      <c r="I32" s="48">
        <f>MAX(I7:I30)</f>
        <v>26.155610180027033</v>
      </c>
      <c r="J32" s="48">
        <f t="shared" ref="J32:Z32" si="0">MAX(J7:J30)</f>
        <v>26.130129275830665</v>
      </c>
      <c r="K32" s="48">
        <f t="shared" si="0"/>
        <v>38.129394826765989</v>
      </c>
      <c r="L32" s="48">
        <f t="shared" si="0"/>
        <v>12.79620663455734</v>
      </c>
      <c r="M32" s="48">
        <f t="shared" si="0"/>
        <v>17.487452308793099</v>
      </c>
      <c r="N32" s="48">
        <f t="shared" si="0"/>
        <v>21.968473198111113</v>
      </c>
      <c r="O32" s="48">
        <f t="shared" si="0"/>
        <v>18.449428706054078</v>
      </c>
      <c r="P32" s="48">
        <f t="shared" si="0"/>
        <v>18.449658310992287</v>
      </c>
      <c r="Q32" s="48">
        <f t="shared" si="0"/>
        <v>18.429461984179838</v>
      </c>
      <c r="R32" s="48">
        <f t="shared" si="0"/>
        <v>38.235896722642607</v>
      </c>
      <c r="S32" s="48">
        <f t="shared" si="0"/>
        <v>38.235587460728091</v>
      </c>
      <c r="T32" s="48">
        <f t="shared" si="0"/>
        <v>33.805151814716162</v>
      </c>
      <c r="U32" s="48">
        <f t="shared" si="0"/>
        <v>31.987432476109294</v>
      </c>
      <c r="V32" s="48">
        <f t="shared" si="0"/>
        <v>31.986431501364869</v>
      </c>
      <c r="W32" s="48">
        <f t="shared" si="0"/>
        <v>31.988205566919188</v>
      </c>
      <c r="X32" s="48">
        <f t="shared" si="0"/>
        <v>18.997812993765805</v>
      </c>
      <c r="Y32" s="48">
        <f t="shared" si="0"/>
        <v>12.795053012124042</v>
      </c>
      <c r="Z32" s="48">
        <f t="shared" si="0"/>
        <v>12.794330462669645</v>
      </c>
    </row>
    <row r="33" spans="2:28" x14ac:dyDescent="0.2">
      <c r="C33" s="33" t="s">
        <v>139</v>
      </c>
      <c r="D33" s="33"/>
      <c r="E33" s="33"/>
      <c r="F33" s="46"/>
      <c r="G33" s="46"/>
      <c r="H33" s="49"/>
      <c r="I33" s="50">
        <f>MAX(I32:Z32)</f>
        <v>38.235896722642607</v>
      </c>
    </row>
    <row r="35" spans="2:28" ht="17.25" customHeight="1" x14ac:dyDescent="0.2">
      <c r="B35" s="28" t="s">
        <v>140</v>
      </c>
      <c r="C35" s="37" t="s">
        <v>137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2:28" ht="12.75" customHeight="1" x14ac:dyDescent="0.2">
      <c r="B36" s="28"/>
      <c r="C36" s="28" t="s">
        <v>103</v>
      </c>
      <c r="D36" s="28"/>
      <c r="E36" s="28"/>
      <c r="F36" s="29" t="s">
        <v>104</v>
      </c>
      <c r="G36" s="29" t="s">
        <v>95</v>
      </c>
      <c r="H36" s="30"/>
      <c r="I36" s="31" t="s">
        <v>138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spans="2:28" ht="20.25" customHeight="1" x14ac:dyDescent="0.2">
      <c r="B37" s="28"/>
      <c r="C37" s="28" t="s">
        <v>106</v>
      </c>
      <c r="D37" s="28" t="s">
        <v>107</v>
      </c>
      <c r="E37" s="28" t="s">
        <v>108</v>
      </c>
      <c r="F37" s="28" t="s">
        <v>108</v>
      </c>
      <c r="G37" s="28" t="s">
        <v>99</v>
      </c>
      <c r="H37" s="30"/>
      <c r="I37" s="29" t="s">
        <v>7</v>
      </c>
      <c r="J37" s="29" t="s">
        <v>8</v>
      </c>
      <c r="K37" s="29" t="s">
        <v>9</v>
      </c>
      <c r="L37" s="29" t="s">
        <v>10</v>
      </c>
      <c r="M37" s="29" t="s">
        <v>11</v>
      </c>
      <c r="N37" s="29" t="s">
        <v>12</v>
      </c>
      <c r="O37" s="29" t="s">
        <v>13</v>
      </c>
      <c r="P37" s="29" t="s">
        <v>14</v>
      </c>
      <c r="Q37" s="29" t="s">
        <v>15</v>
      </c>
      <c r="R37" s="29" t="s">
        <v>16</v>
      </c>
      <c r="S37" s="29" t="s">
        <v>17</v>
      </c>
      <c r="T37" s="29" t="s">
        <v>18</v>
      </c>
      <c r="U37" s="29" t="s">
        <v>19</v>
      </c>
      <c r="V37" s="29" t="s">
        <v>20</v>
      </c>
      <c r="W37" s="29" t="s">
        <v>21</v>
      </c>
      <c r="X37" s="29" t="s">
        <v>22</v>
      </c>
      <c r="Y37" s="29" t="s">
        <v>23</v>
      </c>
      <c r="Z37" s="29" t="s">
        <v>24</v>
      </c>
      <c r="AA37" s="29" t="s">
        <v>157</v>
      </c>
      <c r="AB37" s="29" t="s">
        <v>158</v>
      </c>
    </row>
    <row r="38" spans="2:28" x14ac:dyDescent="0.2">
      <c r="B38" s="28"/>
      <c r="C38" s="38"/>
      <c r="D38" s="38"/>
      <c r="E38" s="38"/>
      <c r="F38" s="38"/>
      <c r="G38" s="38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2:28" x14ac:dyDescent="0.2">
      <c r="B39" s="87" t="s">
        <v>142</v>
      </c>
      <c r="C39" s="39" t="str">
        <f>moorings_report!C39</f>
        <v>180</v>
      </c>
      <c r="D39" s="39" t="str">
        <f>moorings_report!D39</f>
        <v>Port</v>
      </c>
      <c r="E39" s="39">
        <f>moorings_report!E39</f>
        <v>100</v>
      </c>
      <c r="F39" s="39">
        <f>moorings_report!F39</f>
        <v>15</v>
      </c>
      <c r="G39" s="39" t="str">
        <f>moorings_report!G39</f>
        <v>LLWL</v>
      </c>
      <c r="H39" s="43"/>
      <c r="I39" s="41">
        <f>IF(moorings_report!I39="-","-",moorings_report!I39/IF($C39="125",Revision!$G$25,Revision!$G$24)*100)</f>
        <v>10.221841875419525</v>
      </c>
      <c r="J39" s="41">
        <f>IF(moorings_report!J39="-","-",moorings_report!J39/IF($C39="125",Revision!$G$25,Revision!$G$24)*100)</f>
        <v>10.224655429510676</v>
      </c>
      <c r="K39" s="41">
        <f>IF(moorings_report!K39="-","-",moorings_report!K39/IF($C39="125",Revision!$G$25,Revision!$G$24)*100)</f>
        <v>31.961849337626745</v>
      </c>
      <c r="L39" s="41">
        <f>IF(moorings_report!L39="-","-",moorings_report!L39/IF($C39="125",Revision!$G$25,Revision!$G$24)*100)</f>
        <v>7.7245872306689556</v>
      </c>
      <c r="M39" s="41">
        <f>IF(moorings_report!M39="-","-",moorings_report!M39/IF($C39="125",Revision!$G$25,Revision!$G$24)*100)</f>
        <v>16.9361260908296</v>
      </c>
      <c r="N39" s="41">
        <f>IF(moorings_report!N39="-","-",moorings_report!N39/IF($C39="125",Revision!$G$25,Revision!$G$24)*100)</f>
        <v>21.406396897809987</v>
      </c>
      <c r="O39" s="41">
        <f>IF(moorings_report!O39="-","-",moorings_report!O39/IF($C39="125",Revision!$G$25,Revision!$G$24)*100)</f>
        <v>7.7169304072404907</v>
      </c>
      <c r="P39" s="41">
        <f>IF(moorings_report!P39="-","-",moorings_report!P39/IF($C39="125",Revision!$G$25,Revision!$G$24)*100)</f>
        <v>7.7169579170922171</v>
      </c>
      <c r="Q39" s="41">
        <f>IF(moorings_report!Q39="-","-",moorings_report!Q39/IF($C39="125",Revision!$G$25,Revision!$G$24)*100)</f>
        <v>7.716841224139781</v>
      </c>
      <c r="R39" s="41">
        <f>IF(moorings_report!R39="-","-",moorings_report!R39/IF($C39="125",Revision!$G$25,Revision!$G$24)*100)</f>
        <v>31.947546901738139</v>
      </c>
      <c r="S39" s="41">
        <f>IF(moorings_report!S39="-","-",moorings_report!S39/IF($C39="125",Revision!$G$25,Revision!$G$24)*100)</f>
        <v>31.947373653648665</v>
      </c>
      <c r="T39" s="41">
        <f>IF(moorings_report!T39="-","-",moorings_report!T39/IF($C39="125",Revision!$G$25,Revision!$G$24)*100)</f>
        <v>31.947636596650042</v>
      </c>
      <c r="U39" s="41">
        <f>IF(moorings_report!U39="-","-",moorings_report!U39/IF($C39="125",Revision!$G$25,Revision!$G$24)*100)</f>
        <v>7.7032783554277966</v>
      </c>
      <c r="V39" s="41">
        <f>IF(moorings_report!V39="-","-",moorings_report!V39/IF($C39="125",Revision!$G$25,Revision!$G$24)*100)</f>
        <v>7.681023781051266</v>
      </c>
      <c r="W39" s="41">
        <f>IF(moorings_report!W39="-","-",moorings_report!W39/IF($C39="125",Revision!$G$25,Revision!$G$24)*100)</f>
        <v>7.725866246845003</v>
      </c>
      <c r="X39" s="41">
        <f>IF(moorings_report!X39="-","-",moorings_report!X39/IF($C39="125",Revision!$G$25,Revision!$G$24)*100)</f>
        <v>7.7204812253578909</v>
      </c>
      <c r="Y39" s="41">
        <f>IF(moorings_report!Y39="-","-",moorings_report!Y39/IF($C39="125",Revision!$G$25,Revision!$G$24)*100)</f>
        <v>7.7249600851244384</v>
      </c>
      <c r="Z39" s="41">
        <f>IF(moorings_report!Z39="-","-",moorings_report!Z39/IF($C39="125",Revision!$G$25,Revision!$G$24)*100)</f>
        <v>7.7248286776001489</v>
      </c>
      <c r="AA39" s="41" t="str">
        <f>IF(moorings_report!AA39="-","-",moorings_report!AA39/IF($C39="125",Revision!$G$25,Revision!$G$24)*100)</f>
        <v>-</v>
      </c>
      <c r="AB39" s="41" t="str">
        <f>IF(moorings_report!AB39="-","-",moorings_report!AB39/IF($C39="125",Revision!$G$25,Revision!$G$24)*100)</f>
        <v>-</v>
      </c>
    </row>
    <row r="40" spans="2:28" ht="51" x14ac:dyDescent="0.2">
      <c r="B40" s="87" t="s">
        <v>159</v>
      </c>
      <c r="C40" s="88" t="str">
        <f>moorings_report!C40</f>
        <v>180</v>
      </c>
      <c r="D40" s="88" t="str">
        <f>moorings_report!D40</f>
        <v>Port</v>
      </c>
      <c r="E40" s="88">
        <f>moorings_report!E40</f>
        <v>100</v>
      </c>
      <c r="F40" s="88">
        <f>moorings_report!F40</f>
        <v>15</v>
      </c>
      <c r="G40" s="88" t="str">
        <f>moorings_report!G40</f>
        <v>LLWL</v>
      </c>
      <c r="H40" s="43"/>
      <c r="I40" s="41">
        <f>IF(moorings_report!I40="-","-",moorings_report!I40/IF($C40="125",Revision!$G$25,Revision!$G$24)*100)</f>
        <v>12.104048784819476</v>
      </c>
      <c r="J40" s="41">
        <f>IF(moorings_report!J40="-","-",moorings_report!J40/IF($C40="125",Revision!$G$25,Revision!$G$24)*100)</f>
        <v>12.115981406922913</v>
      </c>
      <c r="K40" s="41">
        <f>IF(moorings_report!K40="-","-",moorings_report!K40/IF($C40="125",Revision!$G$25,Revision!$G$24)*100)</f>
        <v>38.129394826765989</v>
      </c>
      <c r="L40" s="41">
        <f>IF(moorings_report!L40="-","-",moorings_report!L40/IF($C40="125",Revision!$G$25,Revision!$G$24)*100)</f>
        <v>9.3499155895386821</v>
      </c>
      <c r="M40" s="41">
        <f>IF(moorings_report!M40="-","-",moorings_report!M40/IF($C40="125",Revision!$G$25,Revision!$G$24)*100)</f>
        <v>17.487452308793099</v>
      </c>
      <c r="N40" s="41">
        <f>IF(moorings_report!N40="-","-",moorings_report!N40/IF($C40="125",Revision!$G$25,Revision!$G$24)*100)</f>
        <v>21.968473198111113</v>
      </c>
      <c r="O40" s="41">
        <f>IF(moorings_report!O40="-","-",moorings_report!O40/IF($C40="125",Revision!$G$25,Revision!$G$24)*100)</f>
        <v>9.3613426701343592</v>
      </c>
      <c r="P40" s="41">
        <f>IF(moorings_report!P40="-","-",moorings_report!P40/IF($C40="125",Revision!$G$25,Revision!$G$24)*100)</f>
        <v>9.3620121191772832</v>
      </c>
      <c r="Q40" s="41">
        <f>IF(moorings_report!Q40="-","-",moorings_report!Q40/IF($C40="125",Revision!$G$25,Revision!$G$24)*100)</f>
        <v>9.362964983669384</v>
      </c>
      <c r="R40" s="41">
        <f>IF(moorings_report!R40="-","-",moorings_report!R40/IF($C40="125",Revision!$G$25,Revision!$G$24)*100)</f>
        <v>38.235896722642607</v>
      </c>
      <c r="S40" s="41">
        <f>IF(moorings_report!S40="-","-",moorings_report!S40/IF($C40="125",Revision!$G$25,Revision!$G$24)*100)</f>
        <v>38.235587460728091</v>
      </c>
      <c r="T40" s="41">
        <f>IF(moorings_report!T40="-","-",moorings_report!T40/IF($C40="125",Revision!$G$25,Revision!$G$24)*100)</f>
        <v>33.805151814716162</v>
      </c>
      <c r="U40" s="41">
        <f>IF(moorings_report!U40="-","-",moorings_report!U40/IF($C40="125",Revision!$G$25,Revision!$G$24)*100)</f>
        <v>9.3698757143284883</v>
      </c>
      <c r="V40" s="41">
        <f>IF(moorings_report!V40="-","-",moorings_report!V40/IF($C40="125",Revision!$G$25,Revision!$G$24)*100)</f>
        <v>9.2896324197588811</v>
      </c>
      <c r="W40" s="41">
        <f>IF(moorings_report!W40="-","-",moorings_report!W40/IF($C40="125",Revision!$G$25,Revision!$G$24)*100)</f>
        <v>9.4314861384894559</v>
      </c>
      <c r="X40" s="41">
        <f>IF(moorings_report!X40="-","-",moorings_report!X40/IF($C40="125",Revision!$G$25,Revision!$G$24)*100)</f>
        <v>9.3905372763608987</v>
      </c>
      <c r="Y40" s="41">
        <f>IF(moorings_report!Y40="-","-",moorings_report!Y40/IF($C40="125",Revision!$G$25,Revision!$G$24)*100)</f>
        <v>9.4374843097880561</v>
      </c>
      <c r="Z40" s="41">
        <f>IF(moorings_report!Z40="-","-",moorings_report!Z40/IF($C40="125",Revision!$G$25,Revision!$G$24)*100)</f>
        <v>9.4396566924047995</v>
      </c>
      <c r="AA40" s="41">
        <f>IF(moorings_report!AA40="-","-",moorings_report!AA40/IF($C40="125",Revision!$G$25,Revision!$G$24)*100)</f>
        <v>9.2896324197588811</v>
      </c>
      <c r="AB40" s="41">
        <f>IF(moorings_report!AB40="-","-",moorings_report!AB40/IF($C40="125",Revision!$G$25,Revision!$G$24)*100)</f>
        <v>9.4314861384894559</v>
      </c>
    </row>
    <row r="41" spans="2:28" ht="7.5" customHeight="1" x14ac:dyDescent="0.2">
      <c r="C41" s="40"/>
      <c r="D41" s="40"/>
      <c r="E41" s="40"/>
      <c r="F41" s="41"/>
      <c r="G41" s="42"/>
      <c r="H41" s="43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2:28" x14ac:dyDescent="0.2">
      <c r="C42" s="44" t="s">
        <v>110</v>
      </c>
      <c r="D42" s="33"/>
      <c r="E42" s="45"/>
      <c r="F42" s="46"/>
      <c r="G42" s="46"/>
      <c r="H42" s="47"/>
      <c r="I42" s="48">
        <f>MAX(I39:I40)</f>
        <v>12.104048784819476</v>
      </c>
      <c r="J42" s="48">
        <f>MAX(J39:J40)</f>
        <v>12.115981406922913</v>
      </c>
      <c r="K42" s="48">
        <f>MAX(K39:K40)</f>
        <v>38.129394826765989</v>
      </c>
      <c r="L42" s="48">
        <f>MAX(L39:L40)</f>
        <v>9.3499155895386821</v>
      </c>
      <c r="M42" s="48">
        <f>MAX(M39:M40)</f>
        <v>17.487452308793099</v>
      </c>
      <c r="N42" s="48">
        <f>MAX(N39:N40)</f>
        <v>21.968473198111113</v>
      </c>
      <c r="O42" s="48">
        <f>MAX(O39:O40)</f>
        <v>9.3613426701343592</v>
      </c>
      <c r="P42" s="48">
        <f>MAX(P39:P40)</f>
        <v>9.3620121191772832</v>
      </c>
      <c r="Q42" s="48">
        <f>MAX(Q39:Q40)</f>
        <v>9.362964983669384</v>
      </c>
      <c r="R42" s="48">
        <f>MAX(R39:R40)</f>
        <v>38.235896722642607</v>
      </c>
      <c r="S42" s="48">
        <f>MAX(S39:S40)</f>
        <v>38.235587460728091</v>
      </c>
      <c r="T42" s="48">
        <f>MAX(T39:T40)</f>
        <v>33.805151814716162</v>
      </c>
      <c r="U42" s="48">
        <f>MAX(U39:U40)</f>
        <v>9.3698757143284883</v>
      </c>
      <c r="V42" s="48">
        <f>MAX(V39:V40)</f>
        <v>9.2896324197588811</v>
      </c>
      <c r="W42" s="48">
        <f>MAX(W39:W40)</f>
        <v>9.4314861384894559</v>
      </c>
      <c r="X42" s="48">
        <f>MAX(X39:X40)</f>
        <v>9.3905372763608987</v>
      </c>
      <c r="Y42" s="48">
        <f>MAX(Y39:Y40)</f>
        <v>9.4374843097880561</v>
      </c>
      <c r="Z42" s="48">
        <f>MAX(Z39:Z40)</f>
        <v>9.4396566924047995</v>
      </c>
    </row>
    <row r="43" spans="2:28" x14ac:dyDescent="0.2">
      <c r="C43" s="33" t="s">
        <v>139</v>
      </c>
      <c r="D43" s="33"/>
      <c r="E43" s="33"/>
      <c r="F43" s="46"/>
      <c r="G43" s="46"/>
      <c r="H43" s="49"/>
      <c r="I43" s="50">
        <f>MAX(I42:Z42)</f>
        <v>38.235896722642607</v>
      </c>
    </row>
  </sheetData>
  <mergeCells count="17">
    <mergeCell ref="B35:B38"/>
    <mergeCell ref="I36:AB36"/>
    <mergeCell ref="C35:P35"/>
    <mergeCell ref="C36:E36"/>
    <mergeCell ref="C37:C38"/>
    <mergeCell ref="D37:D38"/>
    <mergeCell ref="E37:E38"/>
    <mergeCell ref="F37:F38"/>
    <mergeCell ref="G37:G38"/>
    <mergeCell ref="C3:P3"/>
    <mergeCell ref="C4:E4"/>
    <mergeCell ref="I4:Z4"/>
    <mergeCell ref="C5:C6"/>
    <mergeCell ref="D5:D6"/>
    <mergeCell ref="E5:E6"/>
    <mergeCell ref="F5:F6"/>
    <mergeCell ref="G5:G6"/>
  </mergeCells>
  <conditionalFormatting sqref="I32:Z32">
    <cfRule type="top10" dxfId="16" priority="3" bottom="1" rank="1"/>
    <cfRule type="top10" dxfId="15" priority="4" rank="1"/>
  </conditionalFormatting>
  <conditionalFormatting sqref="I42:Z42">
    <cfRule type="top10" dxfId="14" priority="1" bottom="1" rank="1"/>
    <cfRule type="top10" dxfId="13" priority="2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312B-262C-41EF-A2FA-1CD78FA3C557}">
  <dimension ref="B1:P43"/>
  <sheetViews>
    <sheetView showGridLines="0" topLeftCell="A10" zoomScale="85" zoomScaleNormal="85" workbookViewId="0">
      <selection activeCell="C3" sqref="C3:P33"/>
    </sheetView>
  </sheetViews>
  <sheetFormatPr defaultRowHeight="12.75" x14ac:dyDescent="0.2"/>
  <cols>
    <col min="1" max="1" width="38.5703125" style="34" bestFit="1" customWidth="1"/>
    <col min="2" max="2" width="28.42578125" style="34" bestFit="1" customWidth="1"/>
    <col min="3" max="3" width="9.5703125" style="34" customWidth="1"/>
    <col min="4" max="4" width="8" style="34" customWidth="1"/>
    <col min="5" max="6" width="9.28515625" style="34" customWidth="1"/>
    <col min="7" max="7" width="7.42578125" style="34" customWidth="1"/>
    <col min="8" max="8" width="1.5703125" style="36" customWidth="1"/>
    <col min="9" max="14" width="10.7109375" style="34" customWidth="1"/>
    <col min="15" max="15" width="10.7109375" style="34" hidden="1" customWidth="1"/>
    <col min="16" max="16" width="10.7109375" style="34" customWidth="1"/>
    <col min="17" max="16384" width="9.140625" style="34"/>
  </cols>
  <sheetData>
    <row r="1" spans="3:16" x14ac:dyDescent="0.2">
      <c r="M1" s="90"/>
    </row>
    <row r="2" spans="3:16" x14ac:dyDescent="0.2">
      <c r="F2" s="35"/>
    </row>
    <row r="3" spans="3:16" ht="17.25" customHeight="1" x14ac:dyDescent="0.2">
      <c r="C3" s="37" t="s">
        <v>143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3:16" ht="15" customHeight="1" x14ac:dyDescent="0.2">
      <c r="C4" s="91" t="s">
        <v>103</v>
      </c>
      <c r="D4" s="92"/>
      <c r="E4" s="93"/>
      <c r="F4" s="29" t="s">
        <v>104</v>
      </c>
      <c r="G4" s="29" t="s">
        <v>95</v>
      </c>
      <c r="H4" s="30"/>
      <c r="I4" s="94" t="s">
        <v>144</v>
      </c>
      <c r="J4" s="95"/>
      <c r="K4" s="95"/>
      <c r="L4" s="95"/>
      <c r="M4" s="95"/>
      <c r="N4" s="95"/>
      <c r="O4" s="95"/>
      <c r="P4" s="96"/>
    </row>
    <row r="5" spans="3:16" ht="38.25" x14ac:dyDescent="0.2">
      <c r="C5" s="28" t="s">
        <v>106</v>
      </c>
      <c r="D5" s="28" t="s">
        <v>107</v>
      </c>
      <c r="E5" s="28" t="s">
        <v>108</v>
      </c>
      <c r="F5" s="28" t="s">
        <v>108</v>
      </c>
      <c r="G5" s="28" t="s">
        <v>99</v>
      </c>
      <c r="H5" s="30"/>
      <c r="I5" s="29" t="s">
        <v>145</v>
      </c>
      <c r="J5" s="29" t="s">
        <v>146</v>
      </c>
      <c r="K5" s="29" t="s">
        <v>147</v>
      </c>
      <c r="L5" s="29" t="s">
        <v>148</v>
      </c>
      <c r="M5" s="29" t="s">
        <v>149</v>
      </c>
      <c r="N5" s="29" t="s">
        <v>150</v>
      </c>
      <c r="O5" s="29" t="s">
        <v>151</v>
      </c>
      <c r="P5" s="29" t="s">
        <v>152</v>
      </c>
    </row>
    <row r="6" spans="3:16" x14ac:dyDescent="0.2">
      <c r="C6" s="38"/>
      <c r="D6" s="38"/>
      <c r="E6" s="38"/>
      <c r="F6" s="38"/>
      <c r="G6" s="38"/>
      <c r="H6" s="30"/>
      <c r="I6" s="29" t="s">
        <v>109</v>
      </c>
      <c r="J6" s="29" t="str">
        <f t="shared" ref="J6:P6" si="0">I6</f>
        <v>Max</v>
      </c>
      <c r="K6" s="29" t="str">
        <f t="shared" si="0"/>
        <v>Max</v>
      </c>
      <c r="L6" s="29" t="str">
        <f t="shared" si="0"/>
        <v>Max</v>
      </c>
      <c r="M6" s="29" t="str">
        <f t="shared" si="0"/>
        <v>Max</v>
      </c>
      <c r="N6" s="29" t="str">
        <f t="shared" si="0"/>
        <v>Max</v>
      </c>
      <c r="O6" s="29" t="str">
        <f t="shared" si="0"/>
        <v>Max</v>
      </c>
      <c r="P6" s="29" t="str">
        <f t="shared" si="0"/>
        <v>Max</v>
      </c>
    </row>
    <row r="7" spans="3:16" x14ac:dyDescent="0.2">
      <c r="C7" s="39" t="str">
        <f>fender_summ!D2</f>
        <v>125</v>
      </c>
      <c r="D7" s="39" t="str">
        <f>fender_summ!F2</f>
        <v>Port</v>
      </c>
      <c r="E7" s="40">
        <f>fender_summ!E2</f>
        <v>100</v>
      </c>
      <c r="F7" s="41">
        <f>fender_summ!B2</f>
        <v>0.15</v>
      </c>
      <c r="G7" s="52" t="str">
        <f>fender_summ!G2</f>
        <v>HHWL</v>
      </c>
      <c r="H7" s="43"/>
      <c r="I7" s="41">
        <f>fender_summ!M2</f>
        <v>0</v>
      </c>
      <c r="J7" s="41">
        <f>fender_summ!N2</f>
        <v>146.43776099999999</v>
      </c>
      <c r="K7" s="41">
        <f>fender_summ!O2</f>
        <v>146.60888299999999</v>
      </c>
      <c r="L7" s="41">
        <f>fender_summ!P2</f>
        <v>125.355755</v>
      </c>
      <c r="M7" s="41">
        <f>fender_summ!Q2</f>
        <v>119.40519</v>
      </c>
      <c r="N7" s="41">
        <f>fender_summ!R2</f>
        <v>56.643135000000001</v>
      </c>
      <c r="O7" s="41">
        <f>fender_summ!S2</f>
        <v>0</v>
      </c>
      <c r="P7" s="41">
        <f>fender_summ!T2</f>
        <v>0</v>
      </c>
    </row>
    <row r="8" spans="3:16" x14ac:dyDescent="0.2">
      <c r="C8" s="39" t="str">
        <f>fender_summ!D3</f>
        <v>125</v>
      </c>
      <c r="D8" s="39" t="str">
        <f>fender_summ!F3</f>
        <v>SB</v>
      </c>
      <c r="E8" s="40">
        <f>fender_summ!E3</f>
        <v>100</v>
      </c>
      <c r="F8" s="41">
        <f>fender_summ!B3</f>
        <v>0.15</v>
      </c>
      <c r="G8" s="52" t="str">
        <f>fender_summ!G3</f>
        <v>HHWL</v>
      </c>
      <c r="H8" s="43"/>
      <c r="I8" s="41">
        <f>fender_summ!M3</f>
        <v>0</v>
      </c>
      <c r="J8" s="41">
        <f>fender_summ!N3</f>
        <v>250.496646</v>
      </c>
      <c r="K8" s="41">
        <f>fender_summ!O3</f>
        <v>229.210869</v>
      </c>
      <c r="L8" s="41">
        <f>fender_summ!P3</f>
        <v>140.544487</v>
      </c>
      <c r="M8" s="41">
        <f>fender_summ!Q3</f>
        <v>115.719199</v>
      </c>
      <c r="N8" s="41">
        <f>fender_summ!R3</f>
        <v>19.115279999999998</v>
      </c>
      <c r="O8" s="41">
        <f>fender_summ!S3</f>
        <v>0</v>
      </c>
      <c r="P8" s="41">
        <f>fender_summ!T3</f>
        <v>0</v>
      </c>
    </row>
    <row r="9" spans="3:16" x14ac:dyDescent="0.2">
      <c r="C9" s="39" t="str">
        <f>fender_summ!D4</f>
        <v>180</v>
      </c>
      <c r="D9" s="39" t="str">
        <f>fender_summ!F4</f>
        <v>Port</v>
      </c>
      <c r="E9" s="40">
        <f>fender_summ!E4</f>
        <v>100</v>
      </c>
      <c r="F9" s="41">
        <f>fender_summ!B4</f>
        <v>0.15</v>
      </c>
      <c r="G9" s="52" t="str">
        <f>fender_summ!G4</f>
        <v>HHWL</v>
      </c>
      <c r="H9" s="43"/>
      <c r="I9" s="41">
        <f>fender_summ!M4</f>
        <v>0</v>
      </c>
      <c r="J9" s="41">
        <f>fender_summ!N4</f>
        <v>407.36160799999999</v>
      </c>
      <c r="K9" s="41">
        <f>fender_summ!O4</f>
        <v>341.70721800000001</v>
      </c>
      <c r="L9" s="41">
        <f>fender_summ!P4</f>
        <v>95.564577999999997</v>
      </c>
      <c r="M9" s="41">
        <f>fender_summ!Q4</f>
        <v>30.256948999999999</v>
      </c>
      <c r="N9" s="41">
        <f>fender_summ!R4</f>
        <v>0</v>
      </c>
      <c r="O9" s="41">
        <f>fender_summ!S4</f>
        <v>0</v>
      </c>
      <c r="P9" s="41">
        <f>fender_summ!T4</f>
        <v>0</v>
      </c>
    </row>
    <row r="10" spans="3:16" x14ac:dyDescent="0.2">
      <c r="C10" s="39" t="str">
        <f>fender_summ!D5</f>
        <v>180</v>
      </c>
      <c r="D10" s="39" t="str">
        <f>fender_summ!F5</f>
        <v>SB</v>
      </c>
      <c r="E10" s="40">
        <f>fender_summ!E5</f>
        <v>100</v>
      </c>
      <c r="F10" s="41">
        <f>fender_summ!B5</f>
        <v>0.15</v>
      </c>
      <c r="G10" s="52" t="str">
        <f>fender_summ!G5</f>
        <v>HHWL</v>
      </c>
      <c r="H10" s="43"/>
      <c r="I10" s="41">
        <f>fender_summ!M5</f>
        <v>0</v>
      </c>
      <c r="J10" s="41">
        <f>fender_summ!N5</f>
        <v>356.02780799999999</v>
      </c>
      <c r="K10" s="41">
        <f>fender_summ!O5</f>
        <v>347.56265400000001</v>
      </c>
      <c r="L10" s="41">
        <f>fender_summ!P5</f>
        <v>217.39362600000001</v>
      </c>
      <c r="M10" s="41">
        <f>fender_summ!Q5</f>
        <v>184.798022</v>
      </c>
      <c r="N10" s="41">
        <f>fender_summ!R5</f>
        <v>110.85335000000001</v>
      </c>
      <c r="O10" s="41">
        <f>fender_summ!S5</f>
        <v>0</v>
      </c>
      <c r="P10" s="41">
        <f>fender_summ!T5</f>
        <v>0</v>
      </c>
    </row>
    <row r="11" spans="3:16" x14ac:dyDescent="0.2">
      <c r="C11" s="39" t="str">
        <f>fender_summ!D6</f>
        <v>125</v>
      </c>
      <c r="D11" s="39" t="str">
        <f>fender_summ!F6</f>
        <v>Port</v>
      </c>
      <c r="E11" s="40">
        <f>fender_summ!E6</f>
        <v>100</v>
      </c>
      <c r="F11" s="41">
        <f>fender_summ!B6</f>
        <v>0.15</v>
      </c>
      <c r="G11" s="52" t="str">
        <f>fender_summ!G6</f>
        <v>LLWL</v>
      </c>
      <c r="H11" s="43"/>
      <c r="I11" s="41">
        <f>fender_summ!M6</f>
        <v>0</v>
      </c>
      <c r="J11" s="41">
        <f>fender_summ!N6</f>
        <v>186.61578800000001</v>
      </c>
      <c r="K11" s="41">
        <f>fender_summ!O6</f>
        <v>182.347139</v>
      </c>
      <c r="L11" s="41">
        <f>fender_summ!P6</f>
        <v>37.557740000000003</v>
      </c>
      <c r="M11" s="41">
        <f>fender_summ!Q6</f>
        <v>0</v>
      </c>
      <c r="N11" s="41">
        <f>fender_summ!R6</f>
        <v>179.173224</v>
      </c>
      <c r="O11" s="41">
        <f>fender_summ!S6</f>
        <v>0</v>
      </c>
      <c r="P11" s="41">
        <f>fender_summ!T6</f>
        <v>0</v>
      </c>
    </row>
    <row r="12" spans="3:16" x14ac:dyDescent="0.2">
      <c r="C12" s="39" t="str">
        <f>fender_summ!D7</f>
        <v>125</v>
      </c>
      <c r="D12" s="39" t="str">
        <f>fender_summ!F7</f>
        <v>SB</v>
      </c>
      <c r="E12" s="40">
        <f>fender_summ!E7</f>
        <v>100</v>
      </c>
      <c r="F12" s="41">
        <f>fender_summ!B7</f>
        <v>0.15</v>
      </c>
      <c r="G12" s="52" t="str">
        <f>fender_summ!G7</f>
        <v>LLWL</v>
      </c>
      <c r="H12" s="43"/>
      <c r="I12" s="41">
        <f>fender_summ!M7</f>
        <v>0</v>
      </c>
      <c r="J12" s="41">
        <f>fender_summ!N7</f>
        <v>305.50253800000002</v>
      </c>
      <c r="K12" s="41">
        <f>fender_summ!O7</f>
        <v>249.95678799999999</v>
      </c>
      <c r="L12" s="41">
        <f>fender_summ!P7</f>
        <v>50.076791</v>
      </c>
      <c r="M12" s="41">
        <f>fender_summ!Q7</f>
        <v>0</v>
      </c>
      <c r="N12" s="41">
        <f>fender_summ!R7</f>
        <v>151.03224599999999</v>
      </c>
      <c r="O12" s="41">
        <f>fender_summ!S7</f>
        <v>0</v>
      </c>
      <c r="P12" s="41">
        <f>fender_summ!T7</f>
        <v>0</v>
      </c>
    </row>
    <row r="13" spans="3:16" hidden="1" x14ac:dyDescent="0.2">
      <c r="C13" s="39" t="str">
        <f>fender_summ!D8</f>
        <v>180</v>
      </c>
      <c r="D13" s="39" t="str">
        <f>fender_summ!F8</f>
        <v>Port</v>
      </c>
      <c r="E13" s="40">
        <f>fender_summ!E8</f>
        <v>100</v>
      </c>
      <c r="F13" s="41">
        <f>fender_summ!B8</f>
        <v>0.15</v>
      </c>
      <c r="G13" s="52" t="str">
        <f>fender_summ!G8</f>
        <v>LLWL</v>
      </c>
      <c r="H13" s="43"/>
      <c r="I13" s="41">
        <f>fender_summ!M8</f>
        <v>0</v>
      </c>
      <c r="J13" s="41">
        <f>fender_summ!N8</f>
        <v>485.37415199999998</v>
      </c>
      <c r="K13" s="41">
        <f>fender_summ!O8</f>
        <v>396.71111999999999</v>
      </c>
      <c r="L13" s="41">
        <f>fender_summ!P8</f>
        <v>60.735681</v>
      </c>
      <c r="M13" s="41">
        <f>fender_summ!Q8</f>
        <v>0</v>
      </c>
      <c r="N13" s="41">
        <f>fender_summ!R8</f>
        <v>73.641808999999995</v>
      </c>
      <c r="O13" s="41">
        <f>fender_summ!S8</f>
        <v>0</v>
      </c>
      <c r="P13" s="41">
        <f>fender_summ!T8</f>
        <v>0</v>
      </c>
    </row>
    <row r="14" spans="3:16" x14ac:dyDescent="0.2">
      <c r="C14" s="39" t="str">
        <f>fender_summ!D9</f>
        <v>180</v>
      </c>
      <c r="D14" s="39" t="str">
        <f>fender_summ!F9</f>
        <v>Port</v>
      </c>
      <c r="E14" s="40">
        <f>fender_summ!E9</f>
        <v>100</v>
      </c>
      <c r="F14" s="41">
        <f>fender_summ!B9</f>
        <v>0.15</v>
      </c>
      <c r="G14" s="52" t="str">
        <f>fender_summ!G9</f>
        <v>LLWL</v>
      </c>
      <c r="H14" s="43"/>
      <c r="I14" s="41">
        <f>fender_summ!M9</f>
        <v>0</v>
      </c>
      <c r="J14" s="41">
        <f>fender_summ!N9</f>
        <v>428.81204300000002</v>
      </c>
      <c r="K14" s="41">
        <f>fender_summ!O9</f>
        <v>345.83581800000002</v>
      </c>
      <c r="L14" s="41">
        <f>fender_summ!P9</f>
        <v>37.54739</v>
      </c>
      <c r="M14" s="41">
        <f>fender_summ!Q9</f>
        <v>0</v>
      </c>
      <c r="N14" s="41">
        <f>fender_summ!R9</f>
        <v>57.702936999999999</v>
      </c>
      <c r="O14" s="41">
        <f>fender_summ!S9</f>
        <v>0</v>
      </c>
      <c r="P14" s="41">
        <f>fender_summ!T9</f>
        <v>0</v>
      </c>
    </row>
    <row r="15" spans="3:16" x14ac:dyDescent="0.2">
      <c r="C15" s="39" t="str">
        <f>fender_summ!D10</f>
        <v>180</v>
      </c>
      <c r="D15" s="39" t="str">
        <f>fender_summ!F10</f>
        <v>SB</v>
      </c>
      <c r="E15" s="40">
        <f>fender_summ!E10</f>
        <v>100</v>
      </c>
      <c r="F15" s="41">
        <f>fender_summ!B10</f>
        <v>0.15</v>
      </c>
      <c r="G15" s="52" t="str">
        <f>fender_summ!G10</f>
        <v>LLWL</v>
      </c>
      <c r="H15" s="43"/>
      <c r="I15" s="41">
        <f>fender_summ!M10</f>
        <v>0</v>
      </c>
      <c r="J15" s="41">
        <f>fender_summ!N10</f>
        <v>384.753941</v>
      </c>
      <c r="K15" s="41">
        <f>fender_summ!O10</f>
        <v>370.13476300000002</v>
      </c>
      <c r="L15" s="41">
        <f>fender_summ!P10</f>
        <v>128.43771899999999</v>
      </c>
      <c r="M15" s="41">
        <f>fender_summ!Q10</f>
        <v>65.544942000000006</v>
      </c>
      <c r="N15" s="41">
        <f>fender_summ!R10</f>
        <v>251.17586800000001</v>
      </c>
      <c r="O15" s="41">
        <f>fender_summ!S10</f>
        <v>0</v>
      </c>
      <c r="P15" s="41">
        <f>fender_summ!T10</f>
        <v>0</v>
      </c>
    </row>
    <row r="16" spans="3:16" x14ac:dyDescent="0.2">
      <c r="C16" s="39" t="str">
        <f>fender_summ!D11</f>
        <v>125</v>
      </c>
      <c r="D16" s="39" t="str">
        <f>fender_summ!F11</f>
        <v>Port</v>
      </c>
      <c r="E16" s="40">
        <f>fender_summ!E11</f>
        <v>100</v>
      </c>
      <c r="F16" s="41">
        <f>fender_summ!B11</f>
        <v>0.15</v>
      </c>
      <c r="G16" s="52" t="str">
        <f>fender_summ!G11</f>
        <v>MSL</v>
      </c>
      <c r="H16" s="43"/>
      <c r="I16" s="41">
        <f>fender_summ!M11</f>
        <v>0</v>
      </c>
      <c r="J16" s="41">
        <f>fender_summ!N11</f>
        <v>161.818806</v>
      </c>
      <c r="K16" s="41">
        <f>fender_summ!O11</f>
        <v>159.62878000000001</v>
      </c>
      <c r="L16" s="41">
        <f>fender_summ!P11</f>
        <v>85.344747999999996</v>
      </c>
      <c r="M16" s="41">
        <f>fender_summ!Q11</f>
        <v>64.546307999999996</v>
      </c>
      <c r="N16" s="41">
        <f>fender_summ!R11</f>
        <v>115.465749</v>
      </c>
      <c r="O16" s="41">
        <f>fender_summ!S11</f>
        <v>0</v>
      </c>
      <c r="P16" s="41">
        <f>fender_summ!T11</f>
        <v>0</v>
      </c>
    </row>
    <row r="17" spans="3:16" x14ac:dyDescent="0.2">
      <c r="C17" s="39" t="str">
        <f>fender_summ!D12</f>
        <v>125</v>
      </c>
      <c r="D17" s="39" t="str">
        <f>fender_summ!F12</f>
        <v>SB</v>
      </c>
      <c r="E17" s="40">
        <f>fender_summ!E12</f>
        <v>100</v>
      </c>
      <c r="F17" s="41">
        <f>fender_summ!B12</f>
        <v>0.15</v>
      </c>
      <c r="G17" s="52" t="str">
        <f>fender_summ!G12</f>
        <v>MSL</v>
      </c>
      <c r="H17" s="43"/>
      <c r="I17" s="41">
        <f>fender_summ!M12</f>
        <v>0</v>
      </c>
      <c r="J17" s="41">
        <f>fender_summ!N12</f>
        <v>275.13990000000001</v>
      </c>
      <c r="K17" s="41">
        <f>fender_summ!O12</f>
        <v>238.74424500000001</v>
      </c>
      <c r="L17" s="41">
        <f>fender_summ!P12</f>
        <v>100.035625</v>
      </c>
      <c r="M17" s="41">
        <f>fender_summ!Q12</f>
        <v>61.199243000000003</v>
      </c>
      <c r="N17" s="41">
        <f>fender_summ!R12</f>
        <v>81.255313999999998</v>
      </c>
      <c r="O17" s="41">
        <f>fender_summ!S12</f>
        <v>0</v>
      </c>
      <c r="P17" s="41">
        <f>fender_summ!T12</f>
        <v>0</v>
      </c>
    </row>
    <row r="18" spans="3:16" x14ac:dyDescent="0.2">
      <c r="C18" s="39" t="str">
        <f>fender_summ!D13</f>
        <v>180</v>
      </c>
      <c r="D18" s="39" t="str">
        <f>fender_summ!F13</f>
        <v>Port</v>
      </c>
      <c r="E18" s="40">
        <f>fender_summ!E13</f>
        <v>100</v>
      </c>
      <c r="F18" s="41">
        <f>fender_summ!B13</f>
        <v>0.15</v>
      </c>
      <c r="G18" s="52" t="str">
        <f>fender_summ!G13</f>
        <v>MSL</v>
      </c>
      <c r="H18" s="43"/>
      <c r="I18" s="41">
        <f>fender_summ!M13</f>
        <v>0</v>
      </c>
      <c r="J18" s="41">
        <f>fender_summ!N13</f>
        <v>407.00639999999999</v>
      </c>
      <c r="K18" s="41">
        <f>fender_summ!O13</f>
        <v>341.22069199999999</v>
      </c>
      <c r="L18" s="41">
        <f>fender_summ!P13</f>
        <v>94.683907000000005</v>
      </c>
      <c r="M18" s="41">
        <f>fender_summ!Q13</f>
        <v>29.245645</v>
      </c>
      <c r="N18" s="41">
        <f>fender_summ!R13</f>
        <v>0</v>
      </c>
      <c r="O18" s="41">
        <f>fender_summ!S13</f>
        <v>0</v>
      </c>
      <c r="P18" s="41">
        <f>fender_summ!T13</f>
        <v>0</v>
      </c>
    </row>
    <row r="19" spans="3:16" x14ac:dyDescent="0.2">
      <c r="C19" s="39" t="str">
        <f>fender_summ!D14</f>
        <v>180</v>
      </c>
      <c r="D19" s="39" t="str">
        <f>fender_summ!F14</f>
        <v>SB</v>
      </c>
      <c r="E19" s="40">
        <f>fender_summ!E14</f>
        <v>100</v>
      </c>
      <c r="F19" s="41">
        <f>fender_summ!B14</f>
        <v>0.15</v>
      </c>
      <c r="G19" s="52" t="str">
        <f>fender_summ!G14</f>
        <v>MSL</v>
      </c>
      <c r="H19" s="43"/>
      <c r="I19" s="41">
        <f>fender_summ!M14</f>
        <v>0</v>
      </c>
      <c r="J19" s="41">
        <f>fender_summ!N14</f>
        <v>372.83183700000001</v>
      </c>
      <c r="K19" s="41">
        <f>fender_summ!O14</f>
        <v>361.66334899999998</v>
      </c>
      <c r="L19" s="41">
        <f>fender_summ!P14</f>
        <v>176.71016599999999</v>
      </c>
      <c r="M19" s="41">
        <f>fender_summ!Q14</f>
        <v>129.356222</v>
      </c>
      <c r="N19" s="41">
        <f>fender_summ!R14</f>
        <v>173.83798300000001</v>
      </c>
      <c r="O19" s="41">
        <f>fender_summ!S14</f>
        <v>0</v>
      </c>
      <c r="P19" s="41">
        <f>fender_summ!T14</f>
        <v>0</v>
      </c>
    </row>
    <row r="20" spans="3:16" x14ac:dyDescent="0.2">
      <c r="C20" s="39" t="str">
        <f>fender_summ!D15</f>
        <v>125</v>
      </c>
      <c r="D20" s="39" t="str">
        <f>fender_summ!F15</f>
        <v>Port</v>
      </c>
      <c r="E20" s="40">
        <f>fender_summ!E15</f>
        <v>0</v>
      </c>
      <c r="F20" s="41">
        <f>fender_summ!B15</f>
        <v>0.95</v>
      </c>
      <c r="G20" s="52" t="str">
        <f>fender_summ!G15</f>
        <v>HHWL</v>
      </c>
      <c r="H20" s="43"/>
      <c r="I20" s="41">
        <f>fender_summ!M15</f>
        <v>0</v>
      </c>
      <c r="J20" s="41">
        <f>fender_summ!N15</f>
        <v>231.87375299999999</v>
      </c>
      <c r="K20" s="41">
        <f>fender_summ!O15</f>
        <v>225.88008400000001</v>
      </c>
      <c r="L20" s="41">
        <f>fender_summ!P15</f>
        <v>22.579304</v>
      </c>
      <c r="M20" s="41">
        <f>fender_summ!Q15</f>
        <v>0</v>
      </c>
      <c r="N20" s="41">
        <f>fender_summ!R15</f>
        <v>208.159918</v>
      </c>
      <c r="O20" s="41">
        <f>fender_summ!S15</f>
        <v>0</v>
      </c>
      <c r="P20" s="41">
        <f>fender_summ!T15</f>
        <v>0</v>
      </c>
    </row>
    <row r="21" spans="3:16" x14ac:dyDescent="0.2">
      <c r="C21" s="39" t="str">
        <f>fender_summ!D16</f>
        <v>125</v>
      </c>
      <c r="D21" s="39" t="str">
        <f>fender_summ!F16</f>
        <v>SB</v>
      </c>
      <c r="E21" s="40">
        <f>fender_summ!E16</f>
        <v>0</v>
      </c>
      <c r="F21" s="41">
        <f>fender_summ!B16</f>
        <v>0.95</v>
      </c>
      <c r="G21" s="52" t="str">
        <f>fender_summ!G16</f>
        <v>HHWL</v>
      </c>
      <c r="H21" s="43"/>
      <c r="I21" s="41">
        <f>fender_summ!M16</f>
        <v>0</v>
      </c>
      <c r="J21" s="41">
        <f>fender_summ!N16</f>
        <v>312.97767299999998</v>
      </c>
      <c r="K21" s="41">
        <f>fender_summ!O16</f>
        <v>246.33107100000001</v>
      </c>
      <c r="L21" s="41">
        <f>fender_summ!P16</f>
        <v>4.1289350000000002</v>
      </c>
      <c r="M21" s="41">
        <f>fender_summ!Q16</f>
        <v>0</v>
      </c>
      <c r="N21" s="41">
        <f>fender_summ!R16</f>
        <v>158.096959</v>
      </c>
      <c r="O21" s="41">
        <f>fender_summ!S16</f>
        <v>0</v>
      </c>
      <c r="P21" s="41">
        <f>fender_summ!T16</f>
        <v>0</v>
      </c>
    </row>
    <row r="22" spans="3:16" x14ac:dyDescent="0.2">
      <c r="C22" s="39" t="str">
        <f>fender_summ!D17</f>
        <v>180</v>
      </c>
      <c r="D22" s="39" t="str">
        <f>fender_summ!F17</f>
        <v>Port</v>
      </c>
      <c r="E22" s="40">
        <f>fender_summ!E17</f>
        <v>0</v>
      </c>
      <c r="F22" s="41">
        <f>fender_summ!B17</f>
        <v>0.95</v>
      </c>
      <c r="G22" s="52" t="str">
        <f>fender_summ!G17</f>
        <v>HHWL</v>
      </c>
      <c r="H22" s="43"/>
      <c r="I22" s="41">
        <f>fender_summ!M17</f>
        <v>0</v>
      </c>
      <c r="J22" s="41">
        <f>fender_summ!N17</f>
        <v>304.45347700000002</v>
      </c>
      <c r="K22" s="41">
        <f>fender_summ!O17</f>
        <v>243.40426500000001</v>
      </c>
      <c r="L22" s="41">
        <f>fender_summ!P17</f>
        <v>19.306104000000001</v>
      </c>
      <c r="M22" s="41">
        <f>fender_summ!Q17</f>
        <v>0</v>
      </c>
      <c r="N22" s="41">
        <f>fender_summ!R17</f>
        <v>173.88225</v>
      </c>
      <c r="O22" s="41">
        <f>fender_summ!S17</f>
        <v>0</v>
      </c>
      <c r="P22" s="41">
        <f>fender_summ!T17</f>
        <v>0</v>
      </c>
    </row>
    <row r="23" spans="3:16" x14ac:dyDescent="0.2">
      <c r="C23" s="39" t="str">
        <f>fender_summ!D18</f>
        <v>180</v>
      </c>
      <c r="D23" s="39" t="str">
        <f>fender_summ!F18</f>
        <v>SB</v>
      </c>
      <c r="E23" s="40">
        <f>fender_summ!E18</f>
        <v>0</v>
      </c>
      <c r="F23" s="41">
        <f>fender_summ!B18</f>
        <v>0.95</v>
      </c>
      <c r="G23" s="52" t="str">
        <f>fender_summ!G18</f>
        <v>HHWL</v>
      </c>
      <c r="H23" s="43"/>
      <c r="I23" s="41">
        <f>fender_summ!M18</f>
        <v>0</v>
      </c>
      <c r="J23" s="41">
        <f>fender_summ!N18</f>
        <v>322.579768</v>
      </c>
      <c r="K23" s="41">
        <f>fender_summ!O18</f>
        <v>315.79598099999998</v>
      </c>
      <c r="L23" s="41">
        <f>fender_summ!P18</f>
        <v>110.628756</v>
      </c>
      <c r="M23" s="41">
        <f>fender_summ!Q18</f>
        <v>55.679372000000001</v>
      </c>
      <c r="N23" s="41">
        <f>fender_summ!R18</f>
        <v>350.89633500000002</v>
      </c>
      <c r="O23" s="41">
        <f>fender_summ!S18</f>
        <v>0</v>
      </c>
      <c r="P23" s="41">
        <f>fender_summ!T18</f>
        <v>0</v>
      </c>
    </row>
    <row r="24" spans="3:16" x14ac:dyDescent="0.2">
      <c r="C24" s="39" t="str">
        <f>fender_summ!D19</f>
        <v>125</v>
      </c>
      <c r="D24" s="39" t="str">
        <f>fender_summ!F19</f>
        <v>Port</v>
      </c>
      <c r="E24" s="40">
        <f>fender_summ!E19</f>
        <v>0</v>
      </c>
      <c r="F24" s="41">
        <f>fender_summ!B19</f>
        <v>0.95</v>
      </c>
      <c r="G24" s="52" t="str">
        <f>fender_summ!G19</f>
        <v>LLWL</v>
      </c>
      <c r="H24" s="43"/>
      <c r="I24" s="41">
        <f>fender_summ!M19</f>
        <v>0</v>
      </c>
      <c r="J24" s="41">
        <f>fender_summ!N19</f>
        <v>226.42600899999999</v>
      </c>
      <c r="K24" s="41">
        <f>fender_summ!O19</f>
        <v>215.12496100000001</v>
      </c>
      <c r="L24" s="41">
        <f>fender_summ!P19</f>
        <v>0</v>
      </c>
      <c r="M24" s="41">
        <f>fender_summ!Q19</f>
        <v>0</v>
      </c>
      <c r="N24" s="41">
        <f>fender_summ!R19</f>
        <v>247.10710499999999</v>
      </c>
      <c r="O24" s="41">
        <f>fender_summ!S19</f>
        <v>0</v>
      </c>
      <c r="P24" s="41">
        <f>fender_summ!T19</f>
        <v>0</v>
      </c>
    </row>
    <row r="25" spans="3:16" x14ac:dyDescent="0.2">
      <c r="C25" s="39" t="str">
        <f>fender_summ!D20</f>
        <v>125</v>
      </c>
      <c r="D25" s="39" t="str">
        <f>fender_summ!F20</f>
        <v>SB</v>
      </c>
      <c r="E25" s="40">
        <f>fender_summ!E20</f>
        <v>0</v>
      </c>
      <c r="F25" s="41">
        <f>fender_summ!B20</f>
        <v>0.95</v>
      </c>
      <c r="G25" s="52" t="str">
        <f>fender_summ!G20</f>
        <v>LLWL</v>
      </c>
      <c r="H25" s="43"/>
      <c r="I25" s="41">
        <f>fender_summ!M20</f>
        <v>0</v>
      </c>
      <c r="J25" s="41">
        <f>fender_summ!N20</f>
        <v>287.545368</v>
      </c>
      <c r="K25" s="41">
        <f>fender_summ!O20</f>
        <v>191.96710300000001</v>
      </c>
      <c r="L25" s="41">
        <f>fender_summ!P20</f>
        <v>0</v>
      </c>
      <c r="M25" s="41">
        <f>fender_summ!Q20</f>
        <v>0</v>
      </c>
      <c r="N25" s="41">
        <f>fender_summ!R20</f>
        <v>236.16577100000001</v>
      </c>
      <c r="O25" s="41">
        <f>fender_summ!S20</f>
        <v>0</v>
      </c>
      <c r="P25" s="41">
        <f>fender_summ!T20</f>
        <v>0</v>
      </c>
    </row>
    <row r="26" spans="3:16" x14ac:dyDescent="0.2">
      <c r="C26" s="39" t="str">
        <f>fender_summ!D21</f>
        <v>180</v>
      </c>
      <c r="D26" s="39" t="str">
        <f>fender_summ!F21</f>
        <v>Port</v>
      </c>
      <c r="E26" s="40">
        <f>fender_summ!E21</f>
        <v>0</v>
      </c>
      <c r="F26" s="41">
        <f>fender_summ!B21</f>
        <v>0.95</v>
      </c>
      <c r="G26" s="52" t="str">
        <f>fender_summ!G21</f>
        <v>LLWL</v>
      </c>
      <c r="H26" s="43"/>
      <c r="I26" s="41">
        <f>fender_summ!M21</f>
        <v>0</v>
      </c>
      <c r="J26" s="41">
        <f>fender_summ!N21</f>
        <v>302.94166000000001</v>
      </c>
      <c r="K26" s="41">
        <f>fender_summ!O21</f>
        <v>204.25236899999999</v>
      </c>
      <c r="L26" s="41">
        <f>fender_summ!P21</f>
        <v>0</v>
      </c>
      <c r="M26" s="41">
        <f>fender_summ!Q21</f>
        <v>0</v>
      </c>
      <c r="N26" s="41">
        <f>fender_summ!R21</f>
        <v>234.67307199999999</v>
      </c>
      <c r="O26" s="41">
        <f>fender_summ!S21</f>
        <v>0</v>
      </c>
      <c r="P26" s="41">
        <f>fender_summ!T21</f>
        <v>0</v>
      </c>
    </row>
    <row r="27" spans="3:16" x14ac:dyDescent="0.2">
      <c r="C27" s="39" t="str">
        <f>fender_summ!D22</f>
        <v>180</v>
      </c>
      <c r="D27" s="39" t="str">
        <f>fender_summ!F22</f>
        <v>SB</v>
      </c>
      <c r="E27" s="40">
        <f>fender_summ!E22</f>
        <v>0</v>
      </c>
      <c r="F27" s="41">
        <f>fender_summ!B22</f>
        <v>0.95</v>
      </c>
      <c r="G27" s="52" t="str">
        <f>fender_summ!G22</f>
        <v>LLWL</v>
      </c>
      <c r="H27" s="43"/>
      <c r="I27" s="41">
        <f>fender_summ!M22</f>
        <v>0</v>
      </c>
      <c r="J27" s="41">
        <f>fender_summ!N22</f>
        <v>311.82129300000003</v>
      </c>
      <c r="K27" s="41">
        <f>fender_summ!O22</f>
        <v>301.69454100000002</v>
      </c>
      <c r="L27" s="41">
        <f>fender_summ!P22</f>
        <v>1.9027579999999999</v>
      </c>
      <c r="M27" s="41">
        <f>fender_summ!Q22</f>
        <v>0</v>
      </c>
      <c r="N27" s="41">
        <f>fender_summ!R22</f>
        <v>517.734962</v>
      </c>
      <c r="O27" s="41">
        <f>fender_summ!S22</f>
        <v>0</v>
      </c>
      <c r="P27" s="41">
        <f>fender_summ!T22</f>
        <v>0</v>
      </c>
    </row>
    <row r="28" spans="3:16" x14ac:dyDescent="0.2">
      <c r="C28" s="39" t="str">
        <f>fender_summ!D23</f>
        <v>125</v>
      </c>
      <c r="D28" s="39" t="str">
        <f>fender_summ!F23</f>
        <v>Port</v>
      </c>
      <c r="E28" s="40">
        <f>fender_summ!E23</f>
        <v>0</v>
      </c>
      <c r="F28" s="41">
        <f>fender_summ!B23</f>
        <v>0.95</v>
      </c>
      <c r="G28" s="52" t="str">
        <f>fender_summ!G23</f>
        <v>MSL</v>
      </c>
      <c r="H28" s="43"/>
      <c r="I28" s="41">
        <f>fender_summ!M23</f>
        <v>0</v>
      </c>
      <c r="J28" s="41">
        <f>fender_summ!N23</f>
        <v>229.46178599999999</v>
      </c>
      <c r="K28" s="41">
        <f>fender_summ!O23</f>
        <v>220.52883600000001</v>
      </c>
      <c r="L28" s="41">
        <f>fender_summ!P23</f>
        <v>0</v>
      </c>
      <c r="M28" s="41">
        <f>fender_summ!Q23</f>
        <v>0</v>
      </c>
      <c r="N28" s="41">
        <f>fender_summ!R23</f>
        <v>237.97807499999999</v>
      </c>
      <c r="O28" s="41">
        <f>fender_summ!S23</f>
        <v>0</v>
      </c>
      <c r="P28" s="41">
        <f>fender_summ!T23</f>
        <v>0</v>
      </c>
    </row>
    <row r="29" spans="3:16" x14ac:dyDescent="0.2">
      <c r="C29" s="39" t="str">
        <f>fender_summ!D24</f>
        <v>125</v>
      </c>
      <c r="D29" s="39" t="str">
        <f>fender_summ!F24</f>
        <v>SB</v>
      </c>
      <c r="E29" s="40">
        <f>fender_summ!E24</f>
        <v>0</v>
      </c>
      <c r="F29" s="41">
        <f>fender_summ!B24</f>
        <v>0.95</v>
      </c>
      <c r="G29" s="52" t="str">
        <f>fender_summ!G24</f>
        <v>MSL</v>
      </c>
      <c r="H29" s="43"/>
      <c r="I29" s="41">
        <f>fender_summ!M24</f>
        <v>0</v>
      </c>
      <c r="J29" s="41">
        <f>fender_summ!N24</f>
        <v>294.181195</v>
      </c>
      <c r="K29" s="41">
        <f>fender_summ!O24</f>
        <v>212.552189</v>
      </c>
      <c r="L29" s="41">
        <f>fender_summ!P24</f>
        <v>0</v>
      </c>
      <c r="M29" s="41">
        <f>fender_summ!Q24</f>
        <v>0</v>
      </c>
      <c r="N29" s="41">
        <f>fender_summ!R24</f>
        <v>211.77147199999999</v>
      </c>
      <c r="O29" s="41">
        <f>fender_summ!S24</f>
        <v>0</v>
      </c>
      <c r="P29" s="41">
        <f>fender_summ!T24</f>
        <v>0</v>
      </c>
    </row>
    <row r="30" spans="3:16" x14ac:dyDescent="0.2">
      <c r="C30" s="39" t="str">
        <f>fender_summ!D25</f>
        <v>180</v>
      </c>
      <c r="D30" s="39" t="str">
        <f>fender_summ!F25</f>
        <v>Port</v>
      </c>
      <c r="E30" s="40">
        <f>fender_summ!E25</f>
        <v>0</v>
      </c>
      <c r="F30" s="41">
        <f>fender_summ!B25</f>
        <v>0.95</v>
      </c>
      <c r="G30" s="52" t="str">
        <f>fender_summ!G25</f>
        <v>MSL</v>
      </c>
      <c r="H30" s="43"/>
      <c r="I30" s="41">
        <f>fender_summ!M25</f>
        <v>0</v>
      </c>
      <c r="J30" s="41">
        <f>fender_summ!N25</f>
        <v>241.82986700000001</v>
      </c>
      <c r="K30" s="41">
        <f>fender_summ!O25</f>
        <v>181.02223699999999</v>
      </c>
      <c r="L30" s="41">
        <f>fender_summ!P25</f>
        <v>0</v>
      </c>
      <c r="M30" s="41">
        <f>fender_summ!Q25</f>
        <v>0</v>
      </c>
      <c r="N30" s="41">
        <f>fender_summ!R25</f>
        <v>266.80796299999997</v>
      </c>
      <c r="O30" s="41">
        <f>fender_summ!S25</f>
        <v>0</v>
      </c>
      <c r="P30" s="41">
        <f>fender_summ!T25</f>
        <v>0</v>
      </c>
    </row>
    <row r="31" spans="3:16" ht="7.5" customHeight="1" x14ac:dyDescent="0.2">
      <c r="C31" s="40"/>
      <c r="D31" s="40"/>
      <c r="E31" s="40"/>
      <c r="F31" s="41"/>
      <c r="G31" s="42"/>
      <c r="H31" s="43"/>
      <c r="I31" s="41"/>
      <c r="J31" s="41"/>
      <c r="K31" s="41"/>
      <c r="L31" s="41"/>
      <c r="M31" s="41"/>
      <c r="N31" s="41"/>
      <c r="O31" s="41"/>
      <c r="P31" s="41"/>
    </row>
    <row r="32" spans="3:16" x14ac:dyDescent="0.2">
      <c r="C32" s="44" t="s">
        <v>110</v>
      </c>
      <c r="D32" s="33"/>
      <c r="E32" s="45"/>
      <c r="F32" s="46"/>
      <c r="G32" s="46"/>
      <c r="H32" s="47"/>
      <c r="I32" s="48">
        <f>MAX(I7:I30)</f>
        <v>0</v>
      </c>
      <c r="J32" s="48">
        <f>MAX(J7:J30)</f>
        <v>485.37415199999998</v>
      </c>
      <c r="K32" s="48">
        <f>MAX(K7:K30)</f>
        <v>396.71111999999999</v>
      </c>
      <c r="L32" s="48">
        <f>MAX(L7:L30)</f>
        <v>217.39362600000001</v>
      </c>
      <c r="M32" s="48">
        <f>MAX(M7:M30)</f>
        <v>184.798022</v>
      </c>
      <c r="N32" s="48">
        <f>MAX(N7:N30)</f>
        <v>517.734962</v>
      </c>
      <c r="O32" s="48">
        <f>MAX(O7:O30)</f>
        <v>0</v>
      </c>
      <c r="P32" s="48">
        <f>MAX(P7:P30)</f>
        <v>0</v>
      </c>
    </row>
    <row r="33" spans="2:16" x14ac:dyDescent="0.2">
      <c r="C33" s="33" t="s">
        <v>153</v>
      </c>
      <c r="D33" s="33"/>
      <c r="E33" s="33"/>
      <c r="F33" s="46"/>
      <c r="G33" s="46"/>
      <c r="H33" s="49"/>
      <c r="I33" s="50">
        <f>MAX(I32:P32)</f>
        <v>517.734962</v>
      </c>
    </row>
    <row r="35" spans="2:16" ht="17.25" customHeight="1" x14ac:dyDescent="0.2">
      <c r="B35" s="97" t="s">
        <v>140</v>
      </c>
      <c r="C35" s="37" t="s">
        <v>143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2:16" ht="15" customHeight="1" x14ac:dyDescent="0.2">
      <c r="B36" s="97"/>
      <c r="C36" s="91" t="s">
        <v>103</v>
      </c>
      <c r="D36" s="92"/>
      <c r="E36" s="93"/>
      <c r="F36" s="29" t="s">
        <v>104</v>
      </c>
      <c r="G36" s="29" t="s">
        <v>95</v>
      </c>
      <c r="H36" s="30"/>
      <c r="I36" s="94" t="s">
        <v>144</v>
      </c>
      <c r="J36" s="95"/>
      <c r="K36" s="95"/>
      <c r="L36" s="95"/>
      <c r="M36" s="95"/>
      <c r="N36" s="95"/>
      <c r="O36" s="95"/>
      <c r="P36" s="96"/>
    </row>
    <row r="37" spans="2:16" ht="38.25" x14ac:dyDescent="0.2">
      <c r="B37" s="97"/>
      <c r="C37" s="28" t="s">
        <v>106</v>
      </c>
      <c r="D37" s="28" t="s">
        <v>107</v>
      </c>
      <c r="E37" s="28" t="s">
        <v>108</v>
      </c>
      <c r="F37" s="28" t="s">
        <v>108</v>
      </c>
      <c r="G37" s="28" t="s">
        <v>99</v>
      </c>
      <c r="H37" s="30"/>
      <c r="I37" s="29" t="s">
        <v>145</v>
      </c>
      <c r="J37" s="29" t="s">
        <v>146</v>
      </c>
      <c r="K37" s="29" t="s">
        <v>147</v>
      </c>
      <c r="L37" s="29" t="s">
        <v>148</v>
      </c>
      <c r="M37" s="29" t="s">
        <v>149</v>
      </c>
      <c r="N37" s="29" t="s">
        <v>150</v>
      </c>
      <c r="O37" s="29" t="s">
        <v>151</v>
      </c>
      <c r="P37" s="29" t="s">
        <v>152</v>
      </c>
    </row>
    <row r="38" spans="2:16" x14ac:dyDescent="0.2">
      <c r="B38" s="98"/>
      <c r="C38" s="38"/>
      <c r="D38" s="38"/>
      <c r="E38" s="38"/>
      <c r="F38" s="38"/>
      <c r="G38" s="38"/>
      <c r="H38" s="30"/>
      <c r="I38" s="29" t="s">
        <v>109</v>
      </c>
      <c r="J38" s="29" t="str">
        <f t="shared" ref="J38" si="1">I38</f>
        <v>Max</v>
      </c>
      <c r="K38" s="29" t="str">
        <f t="shared" ref="K38" si="2">J38</f>
        <v>Max</v>
      </c>
      <c r="L38" s="29" t="str">
        <f t="shared" ref="L38" si="3">K38</f>
        <v>Max</v>
      </c>
      <c r="M38" s="29" t="str">
        <f t="shared" ref="M38" si="4">L38</f>
        <v>Max</v>
      </c>
      <c r="N38" s="29" t="str">
        <f t="shared" ref="N38" si="5">M38</f>
        <v>Max</v>
      </c>
      <c r="O38" s="29" t="str">
        <f t="shared" ref="O38" si="6">N38</f>
        <v>Max</v>
      </c>
      <c r="P38" s="29" t="str">
        <f t="shared" ref="P38" si="7">O38</f>
        <v>Max</v>
      </c>
    </row>
    <row r="39" spans="2:16" x14ac:dyDescent="0.2">
      <c r="B39" s="87" t="s">
        <v>142</v>
      </c>
      <c r="C39" s="88" t="str">
        <f>C14</f>
        <v>180</v>
      </c>
      <c r="D39" s="88" t="str">
        <f>D14</f>
        <v>Port</v>
      </c>
      <c r="E39" s="89">
        <f>E14</f>
        <v>100</v>
      </c>
      <c r="F39" s="41">
        <f>F14</f>
        <v>0.15</v>
      </c>
      <c r="G39" s="52" t="str">
        <f>G14</f>
        <v>LLWL</v>
      </c>
      <c r="H39" s="43"/>
      <c r="I39" s="41">
        <f>I14</f>
        <v>0</v>
      </c>
      <c r="J39" s="41">
        <f t="shared" ref="J39:P39" si="8">J14</f>
        <v>428.81204300000002</v>
      </c>
      <c r="K39" s="41">
        <f t="shared" si="8"/>
        <v>345.83581800000002</v>
      </c>
      <c r="L39" s="41">
        <f t="shared" si="8"/>
        <v>37.54739</v>
      </c>
      <c r="M39" s="41">
        <f t="shared" si="8"/>
        <v>0</v>
      </c>
      <c r="N39" s="41">
        <f t="shared" si="8"/>
        <v>57.702936999999999</v>
      </c>
      <c r="O39" s="41">
        <f t="shared" si="8"/>
        <v>0</v>
      </c>
      <c r="P39" s="41">
        <f t="shared" si="8"/>
        <v>0</v>
      </c>
    </row>
    <row r="40" spans="2:16" ht="63.75" x14ac:dyDescent="0.2">
      <c r="B40" s="87" t="s">
        <v>141</v>
      </c>
      <c r="C40" s="88" t="str">
        <f>C13</f>
        <v>180</v>
      </c>
      <c r="D40" s="88" t="str">
        <f>D13</f>
        <v>Port</v>
      </c>
      <c r="E40" s="89">
        <f>E13</f>
        <v>100</v>
      </c>
      <c r="F40" s="41">
        <f>F13</f>
        <v>0.15</v>
      </c>
      <c r="G40" s="52" t="str">
        <f>G13</f>
        <v>LLWL</v>
      </c>
      <c r="H40" s="43"/>
      <c r="I40" s="41">
        <f>I13</f>
        <v>0</v>
      </c>
      <c r="J40" s="41">
        <f t="shared" ref="J40:P40" si="9">J13</f>
        <v>485.37415199999998</v>
      </c>
      <c r="K40" s="41">
        <f t="shared" si="9"/>
        <v>396.71111999999999</v>
      </c>
      <c r="L40" s="41">
        <f t="shared" si="9"/>
        <v>60.735681</v>
      </c>
      <c r="M40" s="41">
        <f t="shared" si="9"/>
        <v>0</v>
      </c>
      <c r="N40" s="41">
        <f t="shared" si="9"/>
        <v>73.641808999999995</v>
      </c>
      <c r="O40" s="41">
        <f t="shared" si="9"/>
        <v>0</v>
      </c>
      <c r="P40" s="41">
        <f t="shared" si="9"/>
        <v>0</v>
      </c>
    </row>
    <row r="41" spans="2:16" ht="7.5" customHeight="1" x14ac:dyDescent="0.2">
      <c r="C41" s="40"/>
      <c r="D41" s="40"/>
      <c r="E41" s="40"/>
      <c r="F41" s="41"/>
      <c r="G41" s="42"/>
      <c r="H41" s="43"/>
      <c r="I41" s="41"/>
      <c r="J41" s="41"/>
      <c r="K41" s="41"/>
      <c r="L41" s="41"/>
      <c r="M41" s="41"/>
      <c r="N41" s="41"/>
      <c r="O41" s="41"/>
      <c r="P41" s="41"/>
    </row>
    <row r="42" spans="2:16" x14ac:dyDescent="0.2">
      <c r="C42" s="44" t="s">
        <v>110</v>
      </c>
      <c r="D42" s="33"/>
      <c r="E42" s="45"/>
      <c r="F42" s="46"/>
      <c r="G42" s="46"/>
      <c r="H42" s="47"/>
      <c r="I42" s="48">
        <f>MAX(I39:I40)</f>
        <v>0</v>
      </c>
      <c r="J42" s="48">
        <f>MAX(J39:J40)</f>
        <v>485.37415199999998</v>
      </c>
      <c r="K42" s="48">
        <f>MAX(K39:K40)</f>
        <v>396.71111999999999</v>
      </c>
      <c r="L42" s="48">
        <f>MAX(L39:L40)</f>
        <v>60.735681</v>
      </c>
      <c r="M42" s="48">
        <f>MAX(M39:M40)</f>
        <v>0</v>
      </c>
      <c r="N42" s="48">
        <f>MAX(N39:N40)</f>
        <v>73.641808999999995</v>
      </c>
      <c r="O42" s="48">
        <f>MAX(O39:O40)</f>
        <v>0</v>
      </c>
      <c r="P42" s="48">
        <f>MAX(P39:P40)</f>
        <v>0</v>
      </c>
    </row>
    <row r="43" spans="2:16" x14ac:dyDescent="0.2">
      <c r="C43" s="33" t="s">
        <v>153</v>
      </c>
      <c r="D43" s="33"/>
      <c r="E43" s="33"/>
      <c r="F43" s="46"/>
      <c r="G43" s="46"/>
      <c r="H43" s="49"/>
      <c r="I43" s="50">
        <f>MAX(I42:P42)</f>
        <v>485.37415199999998</v>
      </c>
    </row>
  </sheetData>
  <mergeCells count="17">
    <mergeCell ref="B35:B38"/>
    <mergeCell ref="C35:P35"/>
    <mergeCell ref="C36:E36"/>
    <mergeCell ref="C37:C38"/>
    <mergeCell ref="D37:D38"/>
    <mergeCell ref="E37:E38"/>
    <mergeCell ref="F37:F38"/>
    <mergeCell ref="G37:G38"/>
    <mergeCell ref="I36:P36"/>
    <mergeCell ref="C3:P3"/>
    <mergeCell ref="C4:E4"/>
    <mergeCell ref="I4:P4"/>
    <mergeCell ref="C5:C6"/>
    <mergeCell ref="D5:D6"/>
    <mergeCell ref="E5:E6"/>
    <mergeCell ref="F5:F6"/>
    <mergeCell ref="G5:G6"/>
  </mergeCells>
  <conditionalFormatting sqref="I32:P32">
    <cfRule type="top10" dxfId="12" priority="17" bottom="1" rank="1"/>
    <cfRule type="top10" dxfId="11" priority="18" rank="1"/>
  </conditionalFormatting>
  <conditionalFormatting sqref="I42:P42">
    <cfRule type="top10" dxfId="10" priority="1" bottom="1" rank="1"/>
    <cfRule type="top10" dxfId="9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1F27-5392-4A83-980C-9B68F976F617}">
  <dimension ref="B1:P43"/>
  <sheetViews>
    <sheetView showGridLines="0" zoomScale="85" zoomScaleNormal="85" workbookViewId="0">
      <selection activeCell="B40" sqref="B40"/>
    </sheetView>
  </sheetViews>
  <sheetFormatPr defaultRowHeight="12.75" x14ac:dyDescent="0.2"/>
  <cols>
    <col min="1" max="1" width="38.5703125" style="34" bestFit="1" customWidth="1"/>
    <col min="2" max="2" width="28.42578125" style="34" bestFit="1" customWidth="1"/>
    <col min="3" max="3" width="9.5703125" style="34" customWidth="1"/>
    <col min="4" max="4" width="8" style="34" customWidth="1"/>
    <col min="5" max="6" width="9.28515625" style="34" customWidth="1"/>
    <col min="7" max="7" width="7.42578125" style="34" customWidth="1"/>
    <col min="8" max="8" width="1.5703125" style="36" customWidth="1"/>
    <col min="9" max="14" width="10.7109375" style="34" customWidth="1"/>
    <col min="15" max="15" width="10.7109375" style="34" hidden="1" customWidth="1"/>
    <col min="16" max="16" width="10.7109375" style="34" customWidth="1"/>
    <col min="17" max="16384" width="9.140625" style="34"/>
  </cols>
  <sheetData>
    <row r="1" spans="3:16" x14ac:dyDescent="0.2">
      <c r="M1" s="90"/>
    </row>
    <row r="2" spans="3:16" x14ac:dyDescent="0.2">
      <c r="F2" s="35"/>
    </row>
    <row r="3" spans="3:16" ht="17.25" customHeight="1" x14ac:dyDescent="0.2">
      <c r="C3" s="37" t="s">
        <v>154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3:16" ht="15" customHeight="1" x14ac:dyDescent="0.2">
      <c r="C4" s="91" t="s">
        <v>103</v>
      </c>
      <c r="D4" s="92"/>
      <c r="E4" s="93"/>
      <c r="F4" s="29" t="s">
        <v>104</v>
      </c>
      <c r="G4" s="29" t="s">
        <v>95</v>
      </c>
      <c r="H4" s="30"/>
      <c r="I4" s="94" t="s">
        <v>155</v>
      </c>
      <c r="J4" s="95"/>
      <c r="K4" s="95"/>
      <c r="L4" s="95"/>
      <c r="M4" s="95"/>
      <c r="N4" s="95"/>
      <c r="O4" s="95"/>
      <c r="P4" s="96"/>
    </row>
    <row r="5" spans="3:16" ht="38.25" x14ac:dyDescent="0.2">
      <c r="C5" s="28" t="s">
        <v>106</v>
      </c>
      <c r="D5" s="28" t="s">
        <v>107</v>
      </c>
      <c r="E5" s="28" t="s">
        <v>108</v>
      </c>
      <c r="F5" s="28" t="s">
        <v>108</v>
      </c>
      <c r="G5" s="28" t="s">
        <v>99</v>
      </c>
      <c r="H5" s="30"/>
      <c r="I5" s="29" t="s">
        <v>145</v>
      </c>
      <c r="J5" s="29" t="s">
        <v>146</v>
      </c>
      <c r="K5" s="29" t="s">
        <v>147</v>
      </c>
      <c r="L5" s="29" t="s">
        <v>148</v>
      </c>
      <c r="M5" s="29" t="s">
        <v>149</v>
      </c>
      <c r="N5" s="29" t="s">
        <v>150</v>
      </c>
      <c r="O5" s="29" t="s">
        <v>151</v>
      </c>
      <c r="P5" s="29" t="s">
        <v>152</v>
      </c>
    </row>
    <row r="6" spans="3:16" x14ac:dyDescent="0.2">
      <c r="C6" s="38"/>
      <c r="D6" s="38"/>
      <c r="E6" s="38"/>
      <c r="F6" s="38"/>
      <c r="G6" s="38"/>
      <c r="H6" s="30"/>
      <c r="I6" s="29" t="s">
        <v>109</v>
      </c>
      <c r="J6" s="29" t="str">
        <f t="shared" ref="J6:P6" si="0">I6</f>
        <v>Max</v>
      </c>
      <c r="K6" s="29" t="str">
        <f t="shared" si="0"/>
        <v>Max</v>
      </c>
      <c r="L6" s="29" t="str">
        <f t="shared" si="0"/>
        <v>Max</v>
      </c>
      <c r="M6" s="29" t="str">
        <f t="shared" si="0"/>
        <v>Max</v>
      </c>
      <c r="N6" s="29" t="str">
        <f t="shared" si="0"/>
        <v>Max</v>
      </c>
      <c r="O6" s="29" t="str">
        <f t="shared" si="0"/>
        <v>Max</v>
      </c>
      <c r="P6" s="29" t="str">
        <f t="shared" si="0"/>
        <v>Max</v>
      </c>
    </row>
    <row r="7" spans="3:16" x14ac:dyDescent="0.2">
      <c r="C7" s="39" t="str">
        <f>fender_summ!D2</f>
        <v>125</v>
      </c>
      <c r="D7" s="39" t="str">
        <f>fender_summ!F2</f>
        <v>Port</v>
      </c>
      <c r="E7" s="40">
        <f>fender_summ!E2</f>
        <v>100</v>
      </c>
      <c r="F7" s="41">
        <f>fender_summ!B2</f>
        <v>0.15</v>
      </c>
      <c r="G7" s="52" t="str">
        <f>fender_summ!G2</f>
        <v>HHWL</v>
      </c>
      <c r="H7" s="43"/>
      <c r="I7" s="101">
        <f>fender_report!I7/Revision!$F$29*100</f>
        <v>0</v>
      </c>
      <c r="J7" s="101">
        <f>fender_report!J7/Revision!$F$29*100</f>
        <v>2.4196589722405815</v>
      </c>
      <c r="K7" s="101">
        <f>fender_report!K7/Revision!$F$29*100</f>
        <v>2.4224865003304692</v>
      </c>
      <c r="L7" s="101">
        <f>fender_report!L7/Revision!$F$29*100</f>
        <v>2.071311219431593</v>
      </c>
      <c r="M7" s="101">
        <f>fender_report!M7/Revision!$F$29*100</f>
        <v>1.9729872769332455</v>
      </c>
      <c r="N7" s="101">
        <f>fender_report!N7/Revision!$F$29*100</f>
        <v>0.93594076338400534</v>
      </c>
      <c r="O7" s="101">
        <f>fender_report!O7/Revision!$F$29*100</f>
        <v>0</v>
      </c>
      <c r="P7" s="101">
        <f>fender_report!P7/Revision!$F$29*100</f>
        <v>0</v>
      </c>
    </row>
    <row r="8" spans="3:16" x14ac:dyDescent="0.2">
      <c r="C8" s="39" t="str">
        <f>fender_summ!D3</f>
        <v>125</v>
      </c>
      <c r="D8" s="39" t="str">
        <f>fender_summ!F3</f>
        <v>SB</v>
      </c>
      <c r="E8" s="40">
        <f>fender_summ!E3</f>
        <v>100</v>
      </c>
      <c r="F8" s="41">
        <f>fender_summ!B3</f>
        <v>0.15</v>
      </c>
      <c r="G8" s="52" t="str">
        <f>fender_summ!G3</f>
        <v>HHWL</v>
      </c>
      <c r="H8" s="43"/>
      <c r="I8" s="101">
        <f>fender_report!I8/Revision!$F$29*100</f>
        <v>0</v>
      </c>
      <c r="J8" s="101">
        <f>fender_report!J8/Revision!$F$29*100</f>
        <v>4.1390721414408453</v>
      </c>
      <c r="K8" s="101">
        <f>fender_report!K8/Revision!$F$29*100</f>
        <v>3.7873573859881029</v>
      </c>
      <c r="L8" s="101">
        <f>fender_report!L8/Revision!$F$29*100</f>
        <v>2.3222816754791804</v>
      </c>
      <c r="M8" s="101">
        <f>fender_report!M8/Revision!$F$29*100</f>
        <v>1.9120819398545936</v>
      </c>
      <c r="N8" s="101">
        <f>fender_report!N8/Revision!$F$29*100</f>
        <v>0.31585062789160606</v>
      </c>
      <c r="O8" s="101">
        <f>fender_report!O8/Revision!$F$29*100</f>
        <v>0</v>
      </c>
      <c r="P8" s="101">
        <f>fender_report!P8/Revision!$F$29*100</f>
        <v>0</v>
      </c>
    </row>
    <row r="9" spans="3:16" x14ac:dyDescent="0.2">
      <c r="C9" s="39" t="str">
        <f>fender_summ!D4</f>
        <v>180</v>
      </c>
      <c r="D9" s="39" t="str">
        <f>fender_summ!F4</f>
        <v>Port</v>
      </c>
      <c r="E9" s="40">
        <f>fender_summ!E4</f>
        <v>100</v>
      </c>
      <c r="F9" s="41">
        <f>fender_summ!B4</f>
        <v>0.15</v>
      </c>
      <c r="G9" s="52" t="str">
        <f>fender_summ!G4</f>
        <v>HHWL</v>
      </c>
      <c r="H9" s="43"/>
      <c r="I9" s="101">
        <f>fender_report!I9/Revision!$F$29*100</f>
        <v>0</v>
      </c>
      <c r="J9" s="101">
        <f>fender_report!J9/Revision!$F$29*100</f>
        <v>6.7310245869134171</v>
      </c>
      <c r="K9" s="101">
        <f>fender_report!K9/Revision!$F$29*100</f>
        <v>5.6461866820885653</v>
      </c>
      <c r="L9" s="101">
        <f>fender_report!L9/Revision!$F$29*100</f>
        <v>1.5790577990746859</v>
      </c>
      <c r="M9" s="101">
        <f>fender_report!M9/Revision!$F$29*100</f>
        <v>0.49994958691341707</v>
      </c>
      <c r="N9" s="101">
        <f>fender_report!N9/Revision!$F$29*100</f>
        <v>0</v>
      </c>
      <c r="O9" s="101">
        <f>fender_report!O9/Revision!$F$29*100</f>
        <v>0</v>
      </c>
      <c r="P9" s="101">
        <f>fender_report!P9/Revision!$F$29*100</f>
        <v>0</v>
      </c>
    </row>
    <row r="10" spans="3:16" x14ac:dyDescent="0.2">
      <c r="C10" s="39" t="str">
        <f>fender_summ!D5</f>
        <v>180</v>
      </c>
      <c r="D10" s="39" t="str">
        <f>fender_summ!F5</f>
        <v>SB</v>
      </c>
      <c r="E10" s="40">
        <f>fender_summ!E5</f>
        <v>100</v>
      </c>
      <c r="F10" s="41">
        <f>fender_summ!B5</f>
        <v>0.15</v>
      </c>
      <c r="G10" s="52" t="str">
        <f>fender_summ!G5</f>
        <v>HHWL</v>
      </c>
      <c r="H10" s="43"/>
      <c r="I10" s="101">
        <f>fender_report!I10/Revision!$F$29*100</f>
        <v>0</v>
      </c>
      <c r="J10" s="101">
        <f>fender_report!J10/Revision!$F$29*100</f>
        <v>5.8828124256444143</v>
      </c>
      <c r="K10" s="101">
        <f>fender_report!K10/Revision!$F$29*100</f>
        <v>5.7429387640449443</v>
      </c>
      <c r="L10" s="101">
        <f>fender_report!L10/Revision!$F$29*100</f>
        <v>3.5920956047587578</v>
      </c>
      <c r="M10" s="101">
        <f>fender_report!M10/Revision!$F$29*100</f>
        <v>3.0535033377395902</v>
      </c>
      <c r="N10" s="101">
        <f>fender_report!N10/Revision!$F$29*100</f>
        <v>1.8316812623925975</v>
      </c>
      <c r="O10" s="101">
        <f>fender_report!O10/Revision!$F$29*100</f>
        <v>0</v>
      </c>
      <c r="P10" s="101">
        <f>fender_report!P10/Revision!$F$29*100</f>
        <v>0</v>
      </c>
    </row>
    <row r="11" spans="3:16" x14ac:dyDescent="0.2">
      <c r="C11" s="39" t="str">
        <f>fender_summ!D6</f>
        <v>125</v>
      </c>
      <c r="D11" s="39" t="str">
        <f>fender_summ!F6</f>
        <v>Port</v>
      </c>
      <c r="E11" s="40">
        <f>fender_summ!E6</f>
        <v>100</v>
      </c>
      <c r="F11" s="41">
        <f>fender_summ!B6</f>
        <v>0.15</v>
      </c>
      <c r="G11" s="52" t="str">
        <f>fender_summ!G6</f>
        <v>LLWL</v>
      </c>
      <c r="H11" s="43"/>
      <c r="I11" s="101">
        <f>fender_report!I11/Revision!$F$29*100</f>
        <v>0</v>
      </c>
      <c r="J11" s="101">
        <f>fender_report!J11/Revision!$F$29*100</f>
        <v>3.0835391275611372</v>
      </c>
      <c r="K11" s="101">
        <f>fender_report!K11/Revision!$F$29*100</f>
        <v>3.0130062623925977</v>
      </c>
      <c r="L11" s="101">
        <f>fender_report!L11/Revision!$F$29*100</f>
        <v>0.62058393919365507</v>
      </c>
      <c r="M11" s="101">
        <f>fender_report!M11/Revision!$F$29*100</f>
        <v>0</v>
      </c>
      <c r="N11" s="101">
        <f>fender_report!N11/Revision!$F$29*100</f>
        <v>2.9605621943159286</v>
      </c>
      <c r="O11" s="101">
        <f>fender_report!O11/Revision!$F$29*100</f>
        <v>0</v>
      </c>
      <c r="P11" s="101">
        <f>fender_report!P11/Revision!$F$29*100</f>
        <v>0</v>
      </c>
    </row>
    <row r="12" spans="3:16" x14ac:dyDescent="0.2">
      <c r="C12" s="39" t="str">
        <f>fender_summ!D7</f>
        <v>125</v>
      </c>
      <c r="D12" s="39" t="str">
        <f>fender_summ!F7</f>
        <v>SB</v>
      </c>
      <c r="E12" s="40">
        <f>fender_summ!E7</f>
        <v>100</v>
      </c>
      <c r="F12" s="41">
        <f>fender_summ!B7</f>
        <v>0.15</v>
      </c>
      <c r="G12" s="52" t="str">
        <f>fender_summ!G7</f>
        <v>LLWL</v>
      </c>
      <c r="H12" s="43"/>
      <c r="I12" s="101">
        <f>fender_report!I12/Revision!$F$29*100</f>
        <v>0</v>
      </c>
      <c r="J12" s="101">
        <f>fender_report!J12/Revision!$F$29*100</f>
        <v>5.0479599801718438</v>
      </c>
      <c r="K12" s="101">
        <f>fender_report!K12/Revision!$F$29*100</f>
        <v>4.1301518175809644</v>
      </c>
      <c r="L12" s="101">
        <f>fender_report!L12/Revision!$F$29*100</f>
        <v>0.82744201916721738</v>
      </c>
      <c r="M12" s="101">
        <f>fender_report!M12/Revision!$F$29*100</f>
        <v>0</v>
      </c>
      <c r="N12" s="101">
        <f>fender_report!N12/Revision!$F$29*100</f>
        <v>2.4955757766027755</v>
      </c>
      <c r="O12" s="101">
        <f>fender_report!O12/Revision!$F$29*100</f>
        <v>0</v>
      </c>
      <c r="P12" s="101">
        <f>fender_report!P12/Revision!$F$29*100</f>
        <v>0</v>
      </c>
    </row>
    <row r="13" spans="3:16" hidden="1" x14ac:dyDescent="0.2">
      <c r="C13" s="39" t="str">
        <f>fender_summ!D8</f>
        <v>180</v>
      </c>
      <c r="D13" s="39" t="str">
        <f>fender_summ!F8</f>
        <v>Port</v>
      </c>
      <c r="E13" s="40">
        <f>fender_summ!E8</f>
        <v>100</v>
      </c>
      <c r="F13" s="41">
        <f>fender_summ!B8</f>
        <v>0.15</v>
      </c>
      <c r="G13" s="52" t="str">
        <f>fender_summ!G8</f>
        <v>LLWL</v>
      </c>
      <c r="H13" s="43"/>
      <c r="I13" s="101">
        <f>fender_report!I13/Revision!$F$29*100</f>
        <v>0</v>
      </c>
      <c r="J13" s="101">
        <f>fender_report!J13/Revision!$F$29*100</f>
        <v>8.020061996034368</v>
      </c>
      <c r="K13" s="101">
        <f>fender_report!K13/Revision!$F$29*100</f>
        <v>6.5550416391275608</v>
      </c>
      <c r="L13" s="101">
        <f>fender_report!L13/Revision!$F$29*100</f>
        <v>1.0035637970918705</v>
      </c>
      <c r="M13" s="101">
        <f>fender_report!M13/Revision!$F$29*100</f>
        <v>0</v>
      </c>
      <c r="N13" s="101">
        <f>fender_report!N13/Revision!$F$29*100</f>
        <v>1.21681772967614</v>
      </c>
      <c r="O13" s="101">
        <f>fender_report!O13/Revision!$F$29*100</f>
        <v>0</v>
      </c>
      <c r="P13" s="101">
        <f>fender_report!P13/Revision!$F$29*100</f>
        <v>0</v>
      </c>
    </row>
    <row r="14" spans="3:16" x14ac:dyDescent="0.2">
      <c r="C14" s="39" t="str">
        <f>fender_summ!D9</f>
        <v>180</v>
      </c>
      <c r="D14" s="39" t="str">
        <f>fender_summ!F9</f>
        <v>Port</v>
      </c>
      <c r="E14" s="40">
        <f>fender_summ!E9</f>
        <v>100</v>
      </c>
      <c r="F14" s="41">
        <f>fender_summ!B9</f>
        <v>0.15</v>
      </c>
      <c r="G14" s="52" t="str">
        <f>fender_summ!G9</f>
        <v>LLWL</v>
      </c>
      <c r="H14" s="43"/>
      <c r="I14" s="101">
        <f>fender_report!I14/Revision!$F$29*100</f>
        <v>0</v>
      </c>
      <c r="J14" s="101">
        <f>fender_report!J14/Revision!$F$29*100</f>
        <v>7.08546006278916</v>
      </c>
      <c r="K14" s="101">
        <f>fender_report!K14/Revision!$F$29*100</f>
        <v>5.7144054527428958</v>
      </c>
      <c r="L14" s="101">
        <f>fender_report!L14/Revision!$F$29*100</f>
        <v>0.62041292134831461</v>
      </c>
      <c r="M14" s="101">
        <f>fender_report!M14/Revision!$F$29*100</f>
        <v>0</v>
      </c>
      <c r="N14" s="101">
        <f>fender_report!N14/Revision!$F$29*100</f>
        <v>0.95345236285525448</v>
      </c>
      <c r="O14" s="101">
        <f>fender_report!O14/Revision!$F$29*100</f>
        <v>0</v>
      </c>
      <c r="P14" s="101">
        <f>fender_report!P14/Revision!$F$29*100</f>
        <v>0</v>
      </c>
    </row>
    <row r="15" spans="3:16" x14ac:dyDescent="0.2">
      <c r="C15" s="39" t="str">
        <f>fender_summ!D10</f>
        <v>180</v>
      </c>
      <c r="D15" s="39" t="str">
        <f>fender_summ!F10</f>
        <v>SB</v>
      </c>
      <c r="E15" s="40">
        <f>fender_summ!E10</f>
        <v>100</v>
      </c>
      <c r="F15" s="41">
        <f>fender_summ!B10</f>
        <v>0.15</v>
      </c>
      <c r="G15" s="52" t="str">
        <f>fender_summ!G10</f>
        <v>LLWL</v>
      </c>
      <c r="H15" s="43"/>
      <c r="I15" s="101">
        <f>fender_report!I15/Revision!$F$29*100</f>
        <v>0</v>
      </c>
      <c r="J15" s="101">
        <f>fender_report!J15/Revision!$F$29*100</f>
        <v>6.3574676305353597</v>
      </c>
      <c r="K15" s="101">
        <f>fender_report!K15/Revision!$F$29*100</f>
        <v>6.1159081791143421</v>
      </c>
      <c r="L15" s="101">
        <f>fender_report!L15/Revision!$F$29*100</f>
        <v>2.1222359385327163</v>
      </c>
      <c r="M15" s="101">
        <f>fender_report!M15/Revision!$F$29*100</f>
        <v>1.0830294448116327</v>
      </c>
      <c r="N15" s="101">
        <f>fender_report!N15/Revision!$F$29*100</f>
        <v>4.1502952412425644</v>
      </c>
      <c r="O15" s="101">
        <f>fender_report!O15/Revision!$F$29*100</f>
        <v>0</v>
      </c>
      <c r="P15" s="101">
        <f>fender_report!P15/Revision!$F$29*100</f>
        <v>0</v>
      </c>
    </row>
    <row r="16" spans="3:16" x14ac:dyDescent="0.2">
      <c r="C16" s="39" t="str">
        <f>fender_summ!D11</f>
        <v>125</v>
      </c>
      <c r="D16" s="39" t="str">
        <f>fender_summ!F11</f>
        <v>Port</v>
      </c>
      <c r="E16" s="40">
        <f>fender_summ!E11</f>
        <v>100</v>
      </c>
      <c r="F16" s="41">
        <f>fender_summ!B11</f>
        <v>0.15</v>
      </c>
      <c r="G16" s="52" t="str">
        <f>fender_summ!G11</f>
        <v>MSL</v>
      </c>
      <c r="H16" s="43"/>
      <c r="I16" s="101">
        <f>fender_report!I16/Revision!$F$29*100</f>
        <v>0</v>
      </c>
      <c r="J16" s="101">
        <f>fender_report!J16/Revision!$F$29*100</f>
        <v>2.6738071050892263</v>
      </c>
      <c r="K16" s="101">
        <f>fender_report!K16/Revision!$F$29*100</f>
        <v>2.6376202908129547</v>
      </c>
      <c r="L16" s="101">
        <f>fender_report!L16/Revision!$F$29*100</f>
        <v>1.4101908129543952</v>
      </c>
      <c r="M16" s="101">
        <f>fender_report!M16/Revision!$F$29*100</f>
        <v>1.0665285525446133</v>
      </c>
      <c r="N16" s="101">
        <f>fender_report!N16/Revision!$F$29*100</f>
        <v>1.9078940680766689</v>
      </c>
      <c r="O16" s="101">
        <f>fender_report!O16/Revision!$F$29*100</f>
        <v>0</v>
      </c>
      <c r="P16" s="101">
        <f>fender_report!P16/Revision!$F$29*100</f>
        <v>0</v>
      </c>
    </row>
    <row r="17" spans="3:16" x14ac:dyDescent="0.2">
      <c r="C17" s="39" t="str">
        <f>fender_summ!D12</f>
        <v>125</v>
      </c>
      <c r="D17" s="39" t="str">
        <f>fender_summ!F12</f>
        <v>SB</v>
      </c>
      <c r="E17" s="40">
        <f>fender_summ!E12</f>
        <v>100</v>
      </c>
      <c r="F17" s="41">
        <f>fender_summ!B12</f>
        <v>0.15</v>
      </c>
      <c r="G17" s="52" t="str">
        <f>fender_summ!G12</f>
        <v>MSL</v>
      </c>
      <c r="H17" s="43"/>
      <c r="I17" s="101">
        <f>fender_report!I17/Revision!$F$29*100</f>
        <v>0</v>
      </c>
      <c r="J17" s="101">
        <f>fender_report!J17/Revision!$F$29*100</f>
        <v>4.546264044943821</v>
      </c>
      <c r="K17" s="101">
        <f>fender_report!K17/Revision!$F$29*100</f>
        <v>3.9448817746199607</v>
      </c>
      <c r="L17" s="101">
        <f>fender_report!L17/Revision!$F$29*100</f>
        <v>1.652934980171844</v>
      </c>
      <c r="M17" s="101">
        <f>fender_report!M17/Revision!$F$29*100</f>
        <v>1.0112234467944481</v>
      </c>
      <c r="N17" s="101">
        <f>fender_report!N17/Revision!$F$29*100</f>
        <v>1.3426192002643753</v>
      </c>
      <c r="O17" s="101">
        <f>fender_report!O17/Revision!$F$29*100</f>
        <v>0</v>
      </c>
      <c r="P17" s="101">
        <f>fender_report!P17/Revision!$F$29*100</f>
        <v>0</v>
      </c>
    </row>
    <row r="18" spans="3:16" x14ac:dyDescent="0.2">
      <c r="C18" s="39" t="str">
        <f>fender_summ!D13</f>
        <v>180</v>
      </c>
      <c r="D18" s="39" t="str">
        <f>fender_summ!F13</f>
        <v>Port</v>
      </c>
      <c r="E18" s="40">
        <f>fender_summ!E13</f>
        <v>100</v>
      </c>
      <c r="F18" s="41">
        <f>fender_summ!B13</f>
        <v>0.15</v>
      </c>
      <c r="G18" s="52" t="str">
        <f>fender_summ!G13</f>
        <v>MSL</v>
      </c>
      <c r="H18" s="43"/>
      <c r="I18" s="101">
        <f>fender_report!I18/Revision!$F$29*100</f>
        <v>0</v>
      </c>
      <c r="J18" s="101">
        <f>fender_report!J18/Revision!$F$29*100</f>
        <v>6.7251553205551886</v>
      </c>
      <c r="K18" s="101">
        <f>fender_report!K18/Revision!$F$29*100</f>
        <v>5.6381475875743554</v>
      </c>
      <c r="L18" s="101">
        <f>fender_report!L18/Revision!$F$29*100</f>
        <v>1.564506064111038</v>
      </c>
      <c r="M18" s="101">
        <f>fender_report!M18/Revision!$F$29*100</f>
        <v>0.48323934236615995</v>
      </c>
      <c r="N18" s="101">
        <f>fender_report!N18/Revision!$F$29*100</f>
        <v>0</v>
      </c>
      <c r="O18" s="101">
        <f>fender_report!O18/Revision!$F$29*100</f>
        <v>0</v>
      </c>
      <c r="P18" s="101">
        <f>fender_report!P18/Revision!$F$29*100</f>
        <v>0</v>
      </c>
    </row>
    <row r="19" spans="3:16" x14ac:dyDescent="0.2">
      <c r="C19" s="39" t="str">
        <f>fender_summ!D14</f>
        <v>180</v>
      </c>
      <c r="D19" s="39" t="str">
        <f>fender_summ!F14</f>
        <v>SB</v>
      </c>
      <c r="E19" s="40">
        <f>fender_summ!E14</f>
        <v>100</v>
      </c>
      <c r="F19" s="41">
        <f>fender_summ!B14</f>
        <v>0.15</v>
      </c>
      <c r="G19" s="52" t="str">
        <f>fender_summ!G14</f>
        <v>MSL</v>
      </c>
      <c r="H19" s="43"/>
      <c r="I19" s="101">
        <f>fender_report!I19/Revision!$F$29*100</f>
        <v>0</v>
      </c>
      <c r="J19" s="101">
        <f>fender_report!J19/Revision!$F$29*100</f>
        <v>6.1604731824190351</v>
      </c>
      <c r="K19" s="101">
        <f>fender_report!K19/Revision!$F$29*100</f>
        <v>5.975931080634501</v>
      </c>
      <c r="L19" s="101">
        <f>fender_report!L19/Revision!$F$29*100</f>
        <v>2.9198639458030402</v>
      </c>
      <c r="M19" s="101">
        <f>fender_report!M19/Revision!$F$29*100</f>
        <v>2.1374127891606078</v>
      </c>
      <c r="N19" s="101">
        <f>fender_report!N19/Revision!$F$29*100</f>
        <v>2.8724055353602114</v>
      </c>
      <c r="O19" s="101">
        <f>fender_report!O19/Revision!$F$29*100</f>
        <v>0</v>
      </c>
      <c r="P19" s="101">
        <f>fender_report!P19/Revision!$F$29*100</f>
        <v>0</v>
      </c>
    </row>
    <row r="20" spans="3:16" x14ac:dyDescent="0.2">
      <c r="C20" s="39" t="str">
        <f>fender_summ!D15</f>
        <v>125</v>
      </c>
      <c r="D20" s="39" t="str">
        <f>fender_summ!F15</f>
        <v>Port</v>
      </c>
      <c r="E20" s="40">
        <f>fender_summ!E15</f>
        <v>0</v>
      </c>
      <c r="F20" s="41">
        <f>fender_summ!B15</f>
        <v>0.95</v>
      </c>
      <c r="G20" s="52" t="str">
        <f>fender_summ!G15</f>
        <v>HHWL</v>
      </c>
      <c r="H20" s="43"/>
      <c r="I20" s="101">
        <f>fender_report!I20/Revision!$F$29*100</f>
        <v>0</v>
      </c>
      <c r="J20" s="101">
        <f>fender_report!J20/Revision!$F$29*100</f>
        <v>3.8313574520819564</v>
      </c>
      <c r="K20" s="101">
        <f>fender_report!K20/Revision!$F$29*100</f>
        <v>3.7323212822207541</v>
      </c>
      <c r="L20" s="101">
        <f>fender_report!L20/Revision!$F$29*100</f>
        <v>0.37308830138797094</v>
      </c>
      <c r="M20" s="101">
        <f>fender_report!M20/Revision!$F$29*100</f>
        <v>0</v>
      </c>
      <c r="N20" s="101">
        <f>fender_report!N20/Revision!$F$29*100</f>
        <v>3.4395227693324522</v>
      </c>
      <c r="O20" s="101">
        <f>fender_report!O20/Revision!$F$29*100</f>
        <v>0</v>
      </c>
      <c r="P20" s="101">
        <f>fender_report!P20/Revision!$F$29*100</f>
        <v>0</v>
      </c>
    </row>
    <row r="21" spans="3:16" x14ac:dyDescent="0.2">
      <c r="C21" s="39" t="str">
        <f>fender_summ!D16</f>
        <v>125</v>
      </c>
      <c r="D21" s="39" t="str">
        <f>fender_summ!F16</f>
        <v>SB</v>
      </c>
      <c r="E21" s="40">
        <f>fender_summ!E16</f>
        <v>0</v>
      </c>
      <c r="F21" s="41">
        <f>fender_summ!B16</f>
        <v>0.95</v>
      </c>
      <c r="G21" s="52" t="str">
        <f>fender_summ!G16</f>
        <v>HHWL</v>
      </c>
      <c r="H21" s="43"/>
      <c r="I21" s="101">
        <f>fender_report!I21/Revision!$F$29*100</f>
        <v>0</v>
      </c>
      <c r="J21" s="101">
        <f>fender_report!J21/Revision!$F$29*100</f>
        <v>5.1714750991407792</v>
      </c>
      <c r="K21" s="101">
        <f>fender_report!K21/Revision!$F$29*100</f>
        <v>4.0702424157303376</v>
      </c>
      <c r="L21" s="101">
        <f>fender_report!L21/Revision!$F$29*100</f>
        <v>6.8224306014540645E-2</v>
      </c>
      <c r="M21" s="101">
        <f>fender_report!M21/Revision!$F$29*100</f>
        <v>0</v>
      </c>
      <c r="N21" s="101">
        <f>fender_report!N21/Revision!$F$29*100</f>
        <v>2.6123093027098481</v>
      </c>
      <c r="O21" s="101">
        <f>fender_report!O21/Revision!$F$29*100</f>
        <v>0</v>
      </c>
      <c r="P21" s="101">
        <f>fender_report!P21/Revision!$F$29*100</f>
        <v>0</v>
      </c>
    </row>
    <row r="22" spans="3:16" x14ac:dyDescent="0.2">
      <c r="C22" s="39" t="str">
        <f>fender_summ!D17</f>
        <v>180</v>
      </c>
      <c r="D22" s="39" t="str">
        <f>fender_summ!F17</f>
        <v>Port</v>
      </c>
      <c r="E22" s="40">
        <f>fender_summ!E17</f>
        <v>0</v>
      </c>
      <c r="F22" s="41">
        <f>fender_summ!B17</f>
        <v>0.95</v>
      </c>
      <c r="G22" s="52" t="str">
        <f>fender_summ!G17</f>
        <v>HHWL</v>
      </c>
      <c r="H22" s="43"/>
      <c r="I22" s="101">
        <f>fender_report!I22/Revision!$F$29*100</f>
        <v>0</v>
      </c>
      <c r="J22" s="101">
        <f>fender_report!J22/Revision!$F$29*100</f>
        <v>5.030625859220093</v>
      </c>
      <c r="K22" s="101">
        <f>fender_report!K22/Revision!$F$29*100</f>
        <v>4.0218814441506945</v>
      </c>
      <c r="L22" s="101">
        <f>fender_report!L22/Revision!$F$29*100</f>
        <v>0.31900370125578326</v>
      </c>
      <c r="M22" s="101">
        <f>fender_report!M22/Revision!$F$29*100</f>
        <v>0</v>
      </c>
      <c r="N22" s="101">
        <f>fender_report!N22/Revision!$F$29*100</f>
        <v>2.8731369795109054</v>
      </c>
      <c r="O22" s="101">
        <f>fender_report!O22/Revision!$F$29*100</f>
        <v>0</v>
      </c>
      <c r="P22" s="101">
        <f>fender_report!P22/Revision!$F$29*100</f>
        <v>0</v>
      </c>
    </row>
    <row r="23" spans="3:16" x14ac:dyDescent="0.2">
      <c r="C23" s="39" t="str">
        <f>fender_summ!D18</f>
        <v>180</v>
      </c>
      <c r="D23" s="39" t="str">
        <f>fender_summ!F18</f>
        <v>SB</v>
      </c>
      <c r="E23" s="40">
        <f>fender_summ!E18</f>
        <v>0</v>
      </c>
      <c r="F23" s="41">
        <f>fender_summ!B18</f>
        <v>0.95</v>
      </c>
      <c r="G23" s="52" t="str">
        <f>fender_summ!G18</f>
        <v>HHWL</v>
      </c>
      <c r="H23" s="43"/>
      <c r="I23" s="101">
        <f>fender_report!I23/Revision!$F$29*100</f>
        <v>0</v>
      </c>
      <c r="J23" s="101">
        <f>fender_report!J23/Revision!$F$29*100</f>
        <v>5.3301349636483808</v>
      </c>
      <c r="K23" s="101">
        <f>fender_report!K23/Revision!$F$29*100</f>
        <v>5.2180433079973563</v>
      </c>
      <c r="L23" s="101">
        <f>fender_report!L23/Revision!$F$29*100</f>
        <v>1.8279701916721742</v>
      </c>
      <c r="M23" s="101">
        <f>fender_report!M23/Revision!$F$29*100</f>
        <v>0.92001606080634513</v>
      </c>
      <c r="N23" s="101">
        <f>fender_report!N23/Revision!$F$29*100</f>
        <v>5.798022719762062</v>
      </c>
      <c r="O23" s="101">
        <f>fender_report!O23/Revision!$F$29*100</f>
        <v>0</v>
      </c>
      <c r="P23" s="101">
        <f>fender_report!P23/Revision!$F$29*100</f>
        <v>0</v>
      </c>
    </row>
    <row r="24" spans="3:16" x14ac:dyDescent="0.2">
      <c r="C24" s="39" t="str">
        <f>fender_summ!D19</f>
        <v>125</v>
      </c>
      <c r="D24" s="39" t="str">
        <f>fender_summ!F19</f>
        <v>Port</v>
      </c>
      <c r="E24" s="40">
        <f>fender_summ!E19</f>
        <v>0</v>
      </c>
      <c r="F24" s="41">
        <f>fender_summ!B19</f>
        <v>0.95</v>
      </c>
      <c r="G24" s="52" t="str">
        <f>fender_summ!G19</f>
        <v>LLWL</v>
      </c>
      <c r="H24" s="43"/>
      <c r="I24" s="101">
        <f>fender_report!I24/Revision!$F$29*100</f>
        <v>0</v>
      </c>
      <c r="J24" s="101">
        <f>fender_report!J24/Revision!$F$29*100</f>
        <v>3.7413418539325844</v>
      </c>
      <c r="K24" s="101">
        <f>fender_report!K24/Revision!$F$29*100</f>
        <v>3.554609401850628</v>
      </c>
      <c r="L24" s="101">
        <f>fender_report!L24/Revision!$F$29*100</f>
        <v>0</v>
      </c>
      <c r="M24" s="101">
        <f>fender_report!M24/Revision!$F$29*100</f>
        <v>0</v>
      </c>
      <c r="N24" s="101">
        <f>fender_report!N24/Revision!$F$29*100</f>
        <v>4.0830651850627886</v>
      </c>
      <c r="O24" s="101">
        <f>fender_report!O24/Revision!$F$29*100</f>
        <v>0</v>
      </c>
      <c r="P24" s="101">
        <f>fender_report!P24/Revision!$F$29*100</f>
        <v>0</v>
      </c>
    </row>
    <row r="25" spans="3:16" x14ac:dyDescent="0.2">
      <c r="C25" s="39" t="str">
        <f>fender_summ!D20</f>
        <v>125</v>
      </c>
      <c r="D25" s="39" t="str">
        <f>fender_summ!F20</f>
        <v>SB</v>
      </c>
      <c r="E25" s="40">
        <f>fender_summ!E20</f>
        <v>0</v>
      </c>
      <c r="F25" s="41">
        <f>fender_summ!B20</f>
        <v>0.95</v>
      </c>
      <c r="G25" s="52" t="str">
        <f>fender_summ!G20</f>
        <v>LLWL</v>
      </c>
      <c r="H25" s="43"/>
      <c r="I25" s="101">
        <f>fender_report!I25/Revision!$F$29*100</f>
        <v>0</v>
      </c>
      <c r="J25" s="101">
        <f>fender_report!J25/Revision!$F$29*100</f>
        <v>4.7512453403833446</v>
      </c>
      <c r="K25" s="101">
        <f>fender_report!K25/Revision!$F$29*100</f>
        <v>3.171961384666226</v>
      </c>
      <c r="L25" s="101">
        <f>fender_report!L25/Revision!$F$29*100</f>
        <v>0</v>
      </c>
      <c r="M25" s="101">
        <f>fender_report!M25/Revision!$F$29*100</f>
        <v>0</v>
      </c>
      <c r="N25" s="101">
        <f>fender_report!N25/Revision!$F$29*100</f>
        <v>3.9022764540647721</v>
      </c>
      <c r="O25" s="101">
        <f>fender_report!O25/Revision!$F$29*100</f>
        <v>0</v>
      </c>
      <c r="P25" s="101">
        <f>fender_report!P25/Revision!$F$29*100</f>
        <v>0</v>
      </c>
    </row>
    <row r="26" spans="3:16" x14ac:dyDescent="0.2">
      <c r="C26" s="39" t="str">
        <f>fender_summ!D21</f>
        <v>180</v>
      </c>
      <c r="D26" s="39" t="str">
        <f>fender_summ!F21</f>
        <v>Port</v>
      </c>
      <c r="E26" s="40">
        <f>fender_summ!E21</f>
        <v>0</v>
      </c>
      <c r="F26" s="41">
        <f>fender_summ!B21</f>
        <v>0.95</v>
      </c>
      <c r="G26" s="52" t="str">
        <f>fender_summ!G21</f>
        <v>LLWL</v>
      </c>
      <c r="H26" s="43"/>
      <c r="I26" s="101">
        <f>fender_report!I26/Revision!$F$29*100</f>
        <v>0</v>
      </c>
      <c r="J26" s="101">
        <f>fender_report!J26/Revision!$F$29*100</f>
        <v>5.005645406477198</v>
      </c>
      <c r="K26" s="101">
        <f>fender_report!K26/Revision!$F$29*100</f>
        <v>3.3749565267680102</v>
      </c>
      <c r="L26" s="101">
        <f>fender_report!L26/Revision!$F$29*100</f>
        <v>0</v>
      </c>
      <c r="M26" s="101">
        <f>fender_report!M26/Revision!$F$29*100</f>
        <v>0</v>
      </c>
      <c r="N26" s="101">
        <f>fender_report!N26/Revision!$F$29*100</f>
        <v>3.8776118968935886</v>
      </c>
      <c r="O26" s="101">
        <f>fender_report!O26/Revision!$F$29*100</f>
        <v>0</v>
      </c>
      <c r="P26" s="101">
        <f>fender_report!P26/Revision!$F$29*100</f>
        <v>0</v>
      </c>
    </row>
    <row r="27" spans="3:16" x14ac:dyDescent="0.2">
      <c r="C27" s="39" t="str">
        <f>fender_summ!D22</f>
        <v>180</v>
      </c>
      <c r="D27" s="39" t="str">
        <f>fender_summ!F22</f>
        <v>SB</v>
      </c>
      <c r="E27" s="40">
        <f>fender_summ!E22</f>
        <v>0</v>
      </c>
      <c r="F27" s="41">
        <f>fender_summ!B22</f>
        <v>0.95</v>
      </c>
      <c r="G27" s="52" t="str">
        <f>fender_summ!G22</f>
        <v>LLWL</v>
      </c>
      <c r="H27" s="43"/>
      <c r="I27" s="101">
        <f>fender_report!I27/Revision!$F$29*100</f>
        <v>0</v>
      </c>
      <c r="J27" s="101">
        <f>fender_report!J27/Revision!$F$29*100</f>
        <v>5.1523676966292138</v>
      </c>
      <c r="K27" s="101">
        <f>fender_report!K27/Revision!$F$29*100</f>
        <v>4.9850386814276275</v>
      </c>
      <c r="L27" s="101">
        <f>fender_report!L27/Revision!$F$29*100</f>
        <v>3.1440152015862526E-2</v>
      </c>
      <c r="M27" s="101">
        <f>fender_report!M27/Revision!$F$29*100</f>
        <v>0</v>
      </c>
      <c r="N27" s="101">
        <f>fender_report!N27/Revision!$F$29*100</f>
        <v>8.5547746530072697</v>
      </c>
      <c r="O27" s="101">
        <f>fender_report!O27/Revision!$F$29*100</f>
        <v>0</v>
      </c>
      <c r="P27" s="101">
        <f>fender_report!P27/Revision!$F$29*100</f>
        <v>0</v>
      </c>
    </row>
    <row r="28" spans="3:16" x14ac:dyDescent="0.2">
      <c r="C28" s="39" t="str">
        <f>fender_summ!D23</f>
        <v>125</v>
      </c>
      <c r="D28" s="39" t="str">
        <f>fender_summ!F23</f>
        <v>Port</v>
      </c>
      <c r="E28" s="40">
        <f>fender_summ!E23</f>
        <v>0</v>
      </c>
      <c r="F28" s="41">
        <f>fender_summ!B23</f>
        <v>0.95</v>
      </c>
      <c r="G28" s="52" t="str">
        <f>fender_summ!G23</f>
        <v>MSL</v>
      </c>
      <c r="H28" s="43"/>
      <c r="I28" s="101">
        <f>fender_report!I28/Revision!$F$29*100</f>
        <v>0</v>
      </c>
      <c r="J28" s="101">
        <f>fender_report!J28/Revision!$F$29*100</f>
        <v>3.7915034038334432</v>
      </c>
      <c r="K28" s="101">
        <f>fender_report!K28/Revision!$F$29*100</f>
        <v>3.6439001321877065</v>
      </c>
      <c r="L28" s="101">
        <f>fender_report!L28/Revision!$F$29*100</f>
        <v>0</v>
      </c>
      <c r="M28" s="101">
        <f>fender_report!M28/Revision!$F$29*100</f>
        <v>0</v>
      </c>
      <c r="N28" s="101">
        <f>fender_report!N28/Revision!$F$29*100</f>
        <v>3.932221992729676</v>
      </c>
      <c r="O28" s="101">
        <f>fender_report!O28/Revision!$F$29*100</f>
        <v>0</v>
      </c>
      <c r="P28" s="101">
        <f>fender_report!P28/Revision!$F$29*100</f>
        <v>0</v>
      </c>
    </row>
    <row r="29" spans="3:16" x14ac:dyDescent="0.2">
      <c r="C29" s="39" t="str">
        <f>fender_summ!D24</f>
        <v>125</v>
      </c>
      <c r="D29" s="39" t="str">
        <f>fender_summ!F24</f>
        <v>SB</v>
      </c>
      <c r="E29" s="40">
        <f>fender_summ!E24</f>
        <v>0</v>
      </c>
      <c r="F29" s="41">
        <f>fender_summ!B24</f>
        <v>0.95</v>
      </c>
      <c r="G29" s="52" t="str">
        <f>fender_summ!G24</f>
        <v>MSL</v>
      </c>
      <c r="H29" s="43"/>
      <c r="I29" s="101">
        <f>fender_report!I29/Revision!$F$29*100</f>
        <v>0</v>
      </c>
      <c r="J29" s="101">
        <f>fender_report!J29/Revision!$F$29*100</f>
        <v>4.8608921844018509</v>
      </c>
      <c r="K29" s="101">
        <f>fender_report!K29/Revision!$F$29*100</f>
        <v>3.5120982980832784</v>
      </c>
      <c r="L29" s="101">
        <f>fender_report!L29/Revision!$F$29*100</f>
        <v>0</v>
      </c>
      <c r="M29" s="101">
        <f>fender_report!M29/Revision!$F$29*100</f>
        <v>0</v>
      </c>
      <c r="N29" s="101">
        <f>fender_report!N29/Revision!$F$29*100</f>
        <v>3.4991981493721083</v>
      </c>
      <c r="O29" s="101">
        <f>fender_report!O29/Revision!$F$29*100</f>
        <v>0</v>
      </c>
      <c r="P29" s="101">
        <f>fender_report!P29/Revision!$F$29*100</f>
        <v>0</v>
      </c>
    </row>
    <row r="30" spans="3:16" x14ac:dyDescent="0.2">
      <c r="C30" s="39" t="str">
        <f>fender_summ!D25</f>
        <v>180</v>
      </c>
      <c r="D30" s="39" t="str">
        <f>fender_summ!F25</f>
        <v>Port</v>
      </c>
      <c r="E30" s="40">
        <f>fender_summ!E25</f>
        <v>0</v>
      </c>
      <c r="F30" s="41">
        <f>fender_summ!B25</f>
        <v>0.95</v>
      </c>
      <c r="G30" s="52" t="str">
        <f>fender_summ!G25</f>
        <v>MSL</v>
      </c>
      <c r="H30" s="43"/>
      <c r="I30" s="101">
        <f>fender_report!I30/Revision!$F$29*100</f>
        <v>0</v>
      </c>
      <c r="J30" s="101">
        <f>fender_report!J30/Revision!$F$29*100</f>
        <v>3.9958669365499007</v>
      </c>
      <c r="K30" s="101">
        <f>fender_report!K30/Revision!$F$29*100</f>
        <v>2.9911142927957699</v>
      </c>
      <c r="L30" s="101">
        <f>fender_report!L30/Revision!$F$29*100</f>
        <v>0</v>
      </c>
      <c r="M30" s="101">
        <f>fender_report!M30/Revision!$F$29*100</f>
        <v>0</v>
      </c>
      <c r="N30" s="101">
        <f>fender_report!N30/Revision!$F$29*100</f>
        <v>4.4085915895571715</v>
      </c>
      <c r="O30" s="101">
        <f>fender_report!O30/Revision!$F$29*100</f>
        <v>0</v>
      </c>
      <c r="P30" s="101">
        <f>fender_report!P30/Revision!$F$29*100</f>
        <v>0</v>
      </c>
    </row>
    <row r="31" spans="3:16" ht="7.5" customHeight="1" x14ac:dyDescent="0.2">
      <c r="C31" s="40"/>
      <c r="D31" s="40"/>
      <c r="E31" s="40"/>
      <c r="F31" s="41"/>
      <c r="G31" s="42"/>
      <c r="H31" s="43"/>
      <c r="I31" s="41"/>
      <c r="J31" s="41"/>
      <c r="K31" s="41"/>
      <c r="L31" s="41"/>
      <c r="M31" s="41"/>
      <c r="N31" s="41"/>
      <c r="O31" s="41"/>
      <c r="P31" s="41"/>
    </row>
    <row r="32" spans="3:16" x14ac:dyDescent="0.2">
      <c r="C32" s="44" t="s">
        <v>110</v>
      </c>
      <c r="D32" s="33"/>
      <c r="E32" s="45"/>
      <c r="F32" s="46"/>
      <c r="G32" s="46"/>
      <c r="H32" s="47"/>
      <c r="I32" s="99">
        <f>MAX(I7:I30)</f>
        <v>0</v>
      </c>
      <c r="J32" s="99">
        <f>MAX(J7:J30)</f>
        <v>8.020061996034368</v>
      </c>
      <c r="K32" s="99">
        <f>MAX(K7:K30)</f>
        <v>6.5550416391275608</v>
      </c>
      <c r="L32" s="99">
        <f>MAX(L7:L30)</f>
        <v>3.5920956047587578</v>
      </c>
      <c r="M32" s="99">
        <f>MAX(M7:M30)</f>
        <v>3.0535033377395902</v>
      </c>
      <c r="N32" s="99">
        <f>MAX(N7:N30)</f>
        <v>8.5547746530072697</v>
      </c>
      <c r="O32" s="99">
        <f>MAX(O7:O30)</f>
        <v>0</v>
      </c>
      <c r="P32" s="99">
        <f>MAX(P7:P30)</f>
        <v>0</v>
      </c>
    </row>
    <row r="33" spans="2:16" x14ac:dyDescent="0.2">
      <c r="C33" s="33" t="s">
        <v>156</v>
      </c>
      <c r="D33" s="33"/>
      <c r="E33" s="33"/>
      <c r="F33" s="46"/>
      <c r="G33" s="46"/>
      <c r="H33" s="49"/>
      <c r="I33" s="100">
        <f>MAX(I32:P32)</f>
        <v>8.5547746530072697</v>
      </c>
    </row>
    <row r="35" spans="2:16" ht="17.25" customHeight="1" x14ac:dyDescent="0.2">
      <c r="B35" s="28" t="s">
        <v>140</v>
      </c>
      <c r="C35" s="37" t="s">
        <v>154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2:16" ht="15" customHeight="1" x14ac:dyDescent="0.2">
      <c r="B36" s="28"/>
      <c r="C36" s="91" t="s">
        <v>103</v>
      </c>
      <c r="D36" s="92"/>
      <c r="E36" s="93"/>
      <c r="F36" s="29" t="s">
        <v>104</v>
      </c>
      <c r="G36" s="29" t="s">
        <v>95</v>
      </c>
      <c r="H36" s="30"/>
      <c r="I36" s="94" t="s">
        <v>155</v>
      </c>
      <c r="J36" s="95"/>
      <c r="K36" s="95"/>
      <c r="L36" s="95"/>
      <c r="M36" s="95"/>
      <c r="N36" s="95"/>
      <c r="O36" s="95"/>
      <c r="P36" s="96"/>
    </row>
    <row r="37" spans="2:16" ht="38.25" x14ac:dyDescent="0.2">
      <c r="B37" s="28"/>
      <c r="C37" s="28" t="s">
        <v>106</v>
      </c>
      <c r="D37" s="28" t="s">
        <v>107</v>
      </c>
      <c r="E37" s="28" t="s">
        <v>108</v>
      </c>
      <c r="F37" s="28" t="s">
        <v>108</v>
      </c>
      <c r="G37" s="28" t="s">
        <v>99</v>
      </c>
      <c r="H37" s="30"/>
      <c r="I37" s="29" t="s">
        <v>145</v>
      </c>
      <c r="J37" s="29" t="s">
        <v>146</v>
      </c>
      <c r="K37" s="29" t="s">
        <v>147</v>
      </c>
      <c r="L37" s="29" t="s">
        <v>148</v>
      </c>
      <c r="M37" s="29" t="s">
        <v>149</v>
      </c>
      <c r="N37" s="29" t="s">
        <v>150</v>
      </c>
      <c r="O37" s="29" t="s">
        <v>151</v>
      </c>
      <c r="P37" s="29" t="s">
        <v>152</v>
      </c>
    </row>
    <row r="38" spans="2:16" x14ac:dyDescent="0.2">
      <c r="B38" s="28"/>
      <c r="C38" s="38"/>
      <c r="D38" s="38"/>
      <c r="E38" s="38"/>
      <c r="F38" s="38"/>
      <c r="G38" s="38"/>
      <c r="H38" s="30"/>
      <c r="I38" s="29" t="s">
        <v>109</v>
      </c>
      <c r="J38" s="29" t="str">
        <f t="shared" ref="J38:P38" si="1">I38</f>
        <v>Max</v>
      </c>
      <c r="K38" s="29" t="str">
        <f t="shared" si="1"/>
        <v>Max</v>
      </c>
      <c r="L38" s="29" t="str">
        <f t="shared" si="1"/>
        <v>Max</v>
      </c>
      <c r="M38" s="29" t="str">
        <f t="shared" si="1"/>
        <v>Max</v>
      </c>
      <c r="N38" s="29" t="str">
        <f t="shared" si="1"/>
        <v>Max</v>
      </c>
      <c r="O38" s="29" t="str">
        <f t="shared" si="1"/>
        <v>Max</v>
      </c>
      <c r="P38" s="29" t="str">
        <f t="shared" si="1"/>
        <v>Max</v>
      </c>
    </row>
    <row r="39" spans="2:16" x14ac:dyDescent="0.2">
      <c r="B39" s="87" t="s">
        <v>142</v>
      </c>
      <c r="C39" s="88" t="str">
        <f>C14</f>
        <v>180</v>
      </c>
      <c r="D39" s="88" t="str">
        <f>D14</f>
        <v>Port</v>
      </c>
      <c r="E39" s="89">
        <f>E14</f>
        <v>100</v>
      </c>
      <c r="F39" s="41">
        <f>F14</f>
        <v>0.15</v>
      </c>
      <c r="G39" s="52" t="str">
        <f>G14</f>
        <v>LLWL</v>
      </c>
      <c r="H39" s="43"/>
      <c r="I39" s="101">
        <f>I14</f>
        <v>0</v>
      </c>
      <c r="J39" s="101">
        <f t="shared" ref="J39:P39" si="2">J14</f>
        <v>7.08546006278916</v>
      </c>
      <c r="K39" s="101">
        <f t="shared" si="2"/>
        <v>5.7144054527428958</v>
      </c>
      <c r="L39" s="101">
        <f t="shared" si="2"/>
        <v>0.62041292134831461</v>
      </c>
      <c r="M39" s="101">
        <f t="shared" si="2"/>
        <v>0</v>
      </c>
      <c r="N39" s="101">
        <f t="shared" si="2"/>
        <v>0.95345236285525448</v>
      </c>
      <c r="O39" s="101">
        <f t="shared" si="2"/>
        <v>0</v>
      </c>
      <c r="P39" s="101">
        <f t="shared" si="2"/>
        <v>0</v>
      </c>
    </row>
    <row r="40" spans="2:16" ht="63.75" x14ac:dyDescent="0.2">
      <c r="B40" s="87" t="s">
        <v>141</v>
      </c>
      <c r="C40" s="88" t="str">
        <f>C13</f>
        <v>180</v>
      </c>
      <c r="D40" s="88" t="str">
        <f>D13</f>
        <v>Port</v>
      </c>
      <c r="E40" s="89">
        <f>E13</f>
        <v>100</v>
      </c>
      <c r="F40" s="41">
        <f>F13</f>
        <v>0.15</v>
      </c>
      <c r="G40" s="52" t="str">
        <f>G13</f>
        <v>LLWL</v>
      </c>
      <c r="H40" s="43"/>
      <c r="I40" s="101">
        <f>I13</f>
        <v>0</v>
      </c>
      <c r="J40" s="101">
        <f t="shared" ref="J40:P40" si="3">J13</f>
        <v>8.020061996034368</v>
      </c>
      <c r="K40" s="101">
        <f t="shared" si="3"/>
        <v>6.5550416391275608</v>
      </c>
      <c r="L40" s="101">
        <f t="shared" si="3"/>
        <v>1.0035637970918705</v>
      </c>
      <c r="M40" s="101">
        <f t="shared" si="3"/>
        <v>0</v>
      </c>
      <c r="N40" s="101">
        <f t="shared" si="3"/>
        <v>1.21681772967614</v>
      </c>
      <c r="O40" s="101">
        <f t="shared" si="3"/>
        <v>0</v>
      </c>
      <c r="P40" s="101">
        <f t="shared" si="3"/>
        <v>0</v>
      </c>
    </row>
    <row r="41" spans="2:16" ht="7.5" customHeight="1" x14ac:dyDescent="0.2">
      <c r="C41" s="40"/>
      <c r="D41" s="40"/>
      <c r="E41" s="40"/>
      <c r="F41" s="41"/>
      <c r="G41" s="42"/>
      <c r="H41" s="43"/>
      <c r="I41" s="101"/>
      <c r="J41" s="101"/>
      <c r="K41" s="101"/>
      <c r="L41" s="101"/>
      <c r="M41" s="101"/>
      <c r="N41" s="101"/>
      <c r="O41" s="101"/>
      <c r="P41" s="101"/>
    </row>
    <row r="42" spans="2:16" x14ac:dyDescent="0.2">
      <c r="C42" s="44" t="s">
        <v>110</v>
      </c>
      <c r="D42" s="33"/>
      <c r="E42" s="45"/>
      <c r="F42" s="46"/>
      <c r="G42" s="46"/>
      <c r="H42" s="47"/>
      <c r="I42" s="99">
        <f>MAX(I39:I40)</f>
        <v>0</v>
      </c>
      <c r="J42" s="99">
        <f>MAX(J39:J40)</f>
        <v>8.020061996034368</v>
      </c>
      <c r="K42" s="99">
        <f>MAX(K39:K40)</f>
        <v>6.5550416391275608</v>
      </c>
      <c r="L42" s="99">
        <f>MAX(L39:L40)</f>
        <v>1.0035637970918705</v>
      </c>
      <c r="M42" s="99">
        <f>MAX(M39:M40)</f>
        <v>0</v>
      </c>
      <c r="N42" s="99">
        <f>MAX(N39:N40)</f>
        <v>1.21681772967614</v>
      </c>
      <c r="O42" s="99">
        <f>MAX(O39:O40)</f>
        <v>0</v>
      </c>
      <c r="P42" s="99">
        <f>MAX(P39:P40)</f>
        <v>0</v>
      </c>
    </row>
    <row r="43" spans="2:16" x14ac:dyDescent="0.2">
      <c r="C43" s="33" t="s">
        <v>156</v>
      </c>
      <c r="D43" s="33"/>
      <c r="E43" s="33"/>
      <c r="F43" s="46"/>
      <c r="G43" s="46"/>
      <c r="H43" s="49"/>
      <c r="I43" s="100">
        <f>MAX(I42:P42)</f>
        <v>8.020061996034368</v>
      </c>
    </row>
  </sheetData>
  <mergeCells count="17">
    <mergeCell ref="B35:B38"/>
    <mergeCell ref="C35:P35"/>
    <mergeCell ref="C36:E36"/>
    <mergeCell ref="I36:P36"/>
    <mergeCell ref="C37:C38"/>
    <mergeCell ref="D37:D38"/>
    <mergeCell ref="E37:E38"/>
    <mergeCell ref="F37:F38"/>
    <mergeCell ref="G37:G38"/>
    <mergeCell ref="C3:P3"/>
    <mergeCell ref="C4:E4"/>
    <mergeCell ref="I4:P4"/>
    <mergeCell ref="C5:C6"/>
    <mergeCell ref="D5:D6"/>
    <mergeCell ref="E5:E6"/>
    <mergeCell ref="F5:F6"/>
    <mergeCell ref="G5:G6"/>
  </mergeCells>
  <conditionalFormatting sqref="I32:P32">
    <cfRule type="top10" dxfId="3" priority="3" bottom="1" rank="1"/>
    <cfRule type="top10" dxfId="2" priority="4" rank="1"/>
  </conditionalFormatting>
  <conditionalFormatting sqref="I42:P42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5"/>
  <sheetViews>
    <sheetView showGridLines="0" zoomScale="85" zoomScaleNormal="85" workbookViewId="0">
      <selection activeCell="I10" sqref="I10"/>
    </sheetView>
  </sheetViews>
  <sheetFormatPr defaultRowHeight="15" x14ac:dyDescent="0.25"/>
  <cols>
    <col min="1" max="1" width="60.28515625" customWidth="1"/>
    <col min="8" max="8" width="3.28515625" style="8" customWidth="1"/>
    <col min="9" max="10" width="7.140625" style="10" hidden="1" customWidth="1"/>
    <col min="11" max="11" width="3.28515625" style="8" hidden="1" customWidth="1"/>
    <col min="12" max="12" width="9.5703125" bestFit="1" customWidth="1"/>
    <col min="13" max="13" width="6.85546875" bestFit="1" customWidth="1"/>
    <col min="14" max="16" width="9.5703125" bestFit="1" customWidth="1"/>
    <col min="17" max="17" width="9.28515625" bestFit="1" customWidth="1"/>
    <col min="18" max="19" width="9.5703125" bestFit="1" customWidth="1"/>
    <col min="20" max="21" width="11.5703125" bestFit="1" customWidth="1"/>
    <col min="22" max="23" width="9.5703125" bestFit="1" customWidth="1"/>
    <col min="24" max="24" width="10.5703125" bestFit="1" customWidth="1"/>
    <col min="25" max="27" width="9.5703125" bestFit="1" customWidth="1"/>
    <col min="28" max="29" width="9.28515625" bestFit="1" customWidth="1"/>
  </cols>
  <sheetData>
    <row r="1" spans="1:29" ht="30" customHeight="1" x14ac:dyDescent="0.25">
      <c r="B1" s="4" t="s">
        <v>91</v>
      </c>
      <c r="C1" s="4" t="s">
        <v>92</v>
      </c>
      <c r="D1" s="4" t="s">
        <v>93</v>
      </c>
      <c r="E1" s="23" t="s">
        <v>112</v>
      </c>
      <c r="F1" s="4" t="s">
        <v>94</v>
      </c>
      <c r="G1" s="4" t="s">
        <v>95</v>
      </c>
      <c r="H1" s="14"/>
      <c r="I1" s="15" t="s">
        <v>96</v>
      </c>
      <c r="J1" s="15" t="s">
        <v>97</v>
      </c>
      <c r="K1" s="14"/>
      <c r="L1" s="11" t="str">
        <f>mooring!H1</f>
        <v>Line01</v>
      </c>
      <c r="M1" s="11" t="str">
        <f>mooring!I1</f>
        <v>Line02</v>
      </c>
      <c r="N1" s="11" t="str">
        <f>mooring!J1</f>
        <v>Line03</v>
      </c>
      <c r="O1" s="11" t="str">
        <f>mooring!K1</f>
        <v>Line04</v>
      </c>
      <c r="P1" s="11" t="str">
        <f>mooring!L1</f>
        <v>Line05</v>
      </c>
      <c r="Q1" s="11" t="str">
        <f>mooring!M1</f>
        <v>Line06</v>
      </c>
      <c r="R1" s="11" t="str">
        <f>mooring!N1</f>
        <v>Line07</v>
      </c>
      <c r="S1" s="11" t="str">
        <f>mooring!O1</f>
        <v>Line08</v>
      </c>
      <c r="T1" s="11" t="str">
        <f>mooring!P1</f>
        <v>Line09</v>
      </c>
      <c r="U1" s="11" t="str">
        <f>mooring!Q1</f>
        <v>Line10</v>
      </c>
      <c r="V1" s="11" t="str">
        <f>mooring!R1</f>
        <v>Line11</v>
      </c>
      <c r="W1" s="11" t="str">
        <f>mooring!S1</f>
        <v>Line12</v>
      </c>
      <c r="X1" s="11" t="str">
        <f>mooring!T1</f>
        <v>Line13</v>
      </c>
      <c r="Y1" s="11" t="str">
        <f>mooring!U1</f>
        <v>Line14</v>
      </c>
      <c r="Z1" s="11" t="str">
        <f>mooring!V1</f>
        <v>Line15</v>
      </c>
      <c r="AA1" s="11" t="str">
        <f>mooring!W1</f>
        <v>Line16</v>
      </c>
      <c r="AB1" s="11" t="str">
        <f>mooring!X1</f>
        <v>Line17</v>
      </c>
      <c r="AC1" s="11" t="str">
        <f>mooring!Y1</f>
        <v>Line18</v>
      </c>
    </row>
    <row r="2" spans="1:29" x14ac:dyDescent="0.25">
      <c r="A2" t="str">
        <f>mooring!B2</f>
        <v>fsts_l015_hwl_125km3_l100_pb_vessel_statics_6dof</v>
      </c>
      <c r="B2" s="27">
        <f>IF(ISNUMBER(SEARCH("l015", A2)), 15, 95)</f>
        <v>15</v>
      </c>
      <c r="C2" s="27">
        <f t="shared" ref="C2:C25" si="0">B2</f>
        <v>15</v>
      </c>
      <c r="D2" s="5" t="str">
        <f>IF(ISNUMBER(SEARCH("125", A2)), "125", IF(ISNUMBER(SEARCH("180", A2)),"180","-"))</f>
        <v>125</v>
      </c>
      <c r="E2" s="51">
        <f>IF(ISNUMBER(SEARCH("l015", A2)), 1, 0)*100</f>
        <v>100</v>
      </c>
      <c r="F2" s="5" t="str">
        <f t="shared" ref="F2:F25" si="1">IF(ISNUMBER(SEARCH("_pb", A2)), "Port", "SB")</f>
        <v>Port</v>
      </c>
      <c r="G2" s="5" t="str">
        <f>IF(ISNUMBER(SEARCH("HWL",A2)),"HHWL",IF(ISNUMBER(SEARCH("LWL",A2)),"LLWL","MSL"))</f>
        <v>HHWL</v>
      </c>
      <c r="H2" s="16"/>
      <c r="I2" s="15" t="s">
        <v>98</v>
      </c>
      <c r="J2" s="15" t="s">
        <v>98</v>
      </c>
      <c r="K2" s="16"/>
      <c r="L2" s="12">
        <f>mooring!H2</f>
        <v>80.003287999999998</v>
      </c>
      <c r="M2" s="12">
        <f>mooring!I2</f>
        <v>80.003034999999997</v>
      </c>
      <c r="N2" s="12">
        <f>mooring!J2</f>
        <v>86.883086000000006</v>
      </c>
      <c r="O2" s="12">
        <f>mooring!K2</f>
        <v>30.127817</v>
      </c>
      <c r="P2" s="12">
        <f>mooring!L2</f>
        <v>30.128295000000001</v>
      </c>
      <c r="Q2" s="12">
        <f>mooring!M2</f>
        <v>30.124592</v>
      </c>
      <c r="R2" s="12">
        <f>mooring!N2</f>
        <v>45.132792999999999</v>
      </c>
      <c r="S2" s="12">
        <f>mooring!O2</f>
        <v>45.132325000000002</v>
      </c>
      <c r="T2" s="12">
        <f>mooring!P2</f>
        <v>99.857984000000002</v>
      </c>
      <c r="U2" s="12">
        <f>mooring!Q2</f>
        <v>99.863490999999996</v>
      </c>
      <c r="V2" s="12">
        <f>mooring!R2</f>
        <v>99.862425000000002</v>
      </c>
      <c r="W2" s="12">
        <f>mooring!S2</f>
        <v>59.975616000000002</v>
      </c>
      <c r="X2" s="12">
        <f>mooring!T2</f>
        <v>59.915872999999998</v>
      </c>
      <c r="Y2" s="12">
        <f>mooring!U2</f>
        <v>156.833112</v>
      </c>
      <c r="Z2" s="12">
        <f>mooring!V2</f>
        <v>69.374806000000007</v>
      </c>
      <c r="AA2" s="12">
        <f>mooring!W2</f>
        <v>65.284221000000002</v>
      </c>
      <c r="AB2" s="13" t="s">
        <v>99</v>
      </c>
      <c r="AC2" s="13" t="s">
        <v>99</v>
      </c>
    </row>
    <row r="3" spans="1:29" x14ac:dyDescent="0.25">
      <c r="A3" t="str">
        <f>mooring!B3</f>
        <v>fsts_l015_hwl_125km3_l100_sb_vessel_statics_6dof</v>
      </c>
      <c r="B3" s="27">
        <f t="shared" ref="B3:B25" si="2">IF(ISNUMBER(SEARCH("l015", A3)), 15, 95)</f>
        <v>15</v>
      </c>
      <c r="C3" s="27">
        <f t="shared" si="0"/>
        <v>15</v>
      </c>
      <c r="D3" s="5" t="str">
        <f t="shared" ref="D3:D25" si="3">IF(ISNUMBER(SEARCH("125", A3)), "125", IF(ISNUMBER(SEARCH("180", A3)),"180","-"))</f>
        <v>125</v>
      </c>
      <c r="E3" s="51">
        <f t="shared" ref="E3:E25" si="4">IF(ISNUMBER(SEARCH("l015", A3)), 1, 0)*100</f>
        <v>100</v>
      </c>
      <c r="F3" s="5" t="str">
        <f t="shared" si="1"/>
        <v>SB</v>
      </c>
      <c r="G3" s="5" t="str">
        <f t="shared" ref="G3:G25" si="5">IF(ISNUMBER(SEARCH("HWL",A3)),"HHWL",IF(ISNUMBER(SEARCH("LWL",A3)),"LLWL","MSL"))</f>
        <v>HHWL</v>
      </c>
      <c r="H3" s="17"/>
      <c r="I3" s="15" t="s">
        <v>98</v>
      </c>
      <c r="J3" s="15" t="s">
        <v>98</v>
      </c>
      <c r="K3" s="17"/>
      <c r="L3" s="12">
        <f>mooring!H3</f>
        <v>99.883981000000006</v>
      </c>
      <c r="M3" s="12">
        <f>mooring!I3</f>
        <v>99.886865</v>
      </c>
      <c r="N3" s="12">
        <f>mooring!J3</f>
        <v>99.876698000000005</v>
      </c>
      <c r="O3" s="12">
        <f>mooring!K3</f>
        <v>72.804766999999998</v>
      </c>
      <c r="P3" s="12">
        <f>mooring!L3</f>
        <v>88.145339000000007</v>
      </c>
      <c r="Q3" s="12">
        <f>mooring!M3</f>
        <v>60.129261</v>
      </c>
      <c r="R3" s="12">
        <f>mooring!N3</f>
        <v>120.12762499999999</v>
      </c>
      <c r="S3" s="12">
        <f>mooring!O3</f>
        <v>120.12912</v>
      </c>
      <c r="T3" s="12">
        <f>mooring!P3</f>
        <v>119.865184</v>
      </c>
      <c r="U3" s="12">
        <f>mooring!Q3</f>
        <v>119.861349</v>
      </c>
      <c r="V3" s="12">
        <f>mooring!R3</f>
        <v>119.869697</v>
      </c>
      <c r="W3" s="12">
        <f>mooring!S3</f>
        <v>120.113933</v>
      </c>
      <c r="X3" s="12">
        <f>mooring!T3</f>
        <v>120.05826399999999</v>
      </c>
      <c r="Y3" s="12">
        <f>mooring!U3</f>
        <v>120.11688700000001</v>
      </c>
      <c r="Z3" s="12">
        <f>mooring!V3</f>
        <v>120.083952</v>
      </c>
      <c r="AA3" s="12">
        <f>mooring!W3</f>
        <v>120.087604</v>
      </c>
      <c r="AB3" s="13" t="s">
        <v>99</v>
      </c>
      <c r="AC3" s="13" t="s">
        <v>99</v>
      </c>
    </row>
    <row r="4" spans="1:29" x14ac:dyDescent="0.25">
      <c r="A4" t="str">
        <f>mooring!B4</f>
        <v>fsts_l015_hwl_180km3_l100_pb_vessel_statics_6dof</v>
      </c>
      <c r="B4" s="27">
        <f t="shared" si="2"/>
        <v>15</v>
      </c>
      <c r="C4" s="27">
        <f t="shared" si="0"/>
        <v>15</v>
      </c>
      <c r="D4" s="5" t="str">
        <f t="shared" si="3"/>
        <v>180</v>
      </c>
      <c r="E4" s="51">
        <f t="shared" si="4"/>
        <v>100</v>
      </c>
      <c r="F4" s="5" t="str">
        <f t="shared" si="1"/>
        <v>Port</v>
      </c>
      <c r="G4" s="5" t="str">
        <f t="shared" si="5"/>
        <v>HHWL</v>
      </c>
      <c r="H4" s="17"/>
      <c r="I4" s="15" t="s">
        <v>98</v>
      </c>
      <c r="J4" s="18"/>
      <c r="K4" s="17"/>
      <c r="L4" s="12">
        <f>mooring!H4</f>
        <v>79.851965000000007</v>
      </c>
      <c r="M4" s="12">
        <f>mooring!I4</f>
        <v>79.859142000000006</v>
      </c>
      <c r="N4" s="12">
        <f>mooring!J4</f>
        <v>249.753693</v>
      </c>
      <c r="O4" s="12">
        <f>mooring!K4</f>
        <v>60.272435000000002</v>
      </c>
      <c r="P4" s="12">
        <f>mooring!L4</f>
        <v>134.31856999999999</v>
      </c>
      <c r="Q4" s="12">
        <f>mooring!M4</f>
        <v>169.02959100000001</v>
      </c>
      <c r="R4" s="12">
        <f>mooring!N4</f>
        <v>60.238106999999999</v>
      </c>
      <c r="S4" s="12">
        <f>mooring!O4</f>
        <v>60.241726</v>
      </c>
      <c r="T4" s="12">
        <f>mooring!P4</f>
        <v>60.241056</v>
      </c>
      <c r="U4" s="12">
        <f>mooring!Q4</f>
        <v>249.76148800000001</v>
      </c>
      <c r="V4" s="12">
        <f>mooring!R4</f>
        <v>249.75921500000001</v>
      </c>
      <c r="W4" s="12">
        <f>mooring!S4</f>
        <v>249.75973999999999</v>
      </c>
      <c r="X4" s="12">
        <f>mooring!T4</f>
        <v>60.258319</v>
      </c>
      <c r="Y4" s="12">
        <f>mooring!U4</f>
        <v>60.127251999999999</v>
      </c>
      <c r="Z4" s="12">
        <f>mooring!V4</f>
        <v>60.349235999999998</v>
      </c>
      <c r="AA4" s="12">
        <f>mooring!W4</f>
        <v>60.286841000000003</v>
      </c>
      <c r="AB4" s="12">
        <f>mooring!X4</f>
        <v>60.347554000000002</v>
      </c>
      <c r="AC4" s="12">
        <f>mooring!Y4</f>
        <v>60.349400000000003</v>
      </c>
    </row>
    <row r="5" spans="1:29" x14ac:dyDescent="0.25">
      <c r="A5" t="str">
        <f>mooring!B5</f>
        <v>fsts_l015_hwl_180km3_l100_sb_vessel_statics_6dof</v>
      </c>
      <c r="B5" s="27">
        <f t="shared" si="2"/>
        <v>15</v>
      </c>
      <c r="C5" s="27">
        <f t="shared" si="0"/>
        <v>15</v>
      </c>
      <c r="D5" s="5" t="str">
        <f t="shared" si="3"/>
        <v>180</v>
      </c>
      <c r="E5" s="51">
        <f t="shared" si="4"/>
        <v>100</v>
      </c>
      <c r="F5" s="5" t="str">
        <f t="shared" si="1"/>
        <v>SB</v>
      </c>
      <c r="G5" s="5" t="str">
        <f t="shared" si="5"/>
        <v>HHWL</v>
      </c>
      <c r="H5" s="17"/>
      <c r="I5" s="15" t="s">
        <v>98</v>
      </c>
      <c r="J5" s="15" t="s">
        <v>98</v>
      </c>
      <c r="K5" s="17"/>
      <c r="L5" s="12">
        <f>mooring!H5</f>
        <v>188.614374</v>
      </c>
      <c r="M5" s="12">
        <f>mooring!I5</f>
        <v>191.47411399999999</v>
      </c>
      <c r="N5" s="12">
        <f>mooring!J5</f>
        <v>200.01215400000001</v>
      </c>
      <c r="O5" s="12">
        <f>mooring!K5</f>
        <v>99.987408000000002</v>
      </c>
      <c r="P5" s="12">
        <f>mooring!L5</f>
        <v>99.989113000000003</v>
      </c>
      <c r="Q5" s="12">
        <f>mooring!M5</f>
        <v>99.987851000000006</v>
      </c>
      <c r="R5" s="12">
        <f>mooring!N5</f>
        <v>99.987291999999997</v>
      </c>
      <c r="S5" s="12">
        <f>mooring!O5</f>
        <v>99.986538999999993</v>
      </c>
      <c r="T5" s="12">
        <f>mooring!P5</f>
        <v>99.987695000000002</v>
      </c>
      <c r="U5" s="12">
        <f>mooring!Q5</f>
        <v>200.02125799999999</v>
      </c>
      <c r="V5" s="12">
        <f>mooring!R5</f>
        <v>200.01674499999999</v>
      </c>
      <c r="W5" s="12">
        <f>mooring!S5</f>
        <v>200.01566</v>
      </c>
      <c r="X5" s="12">
        <f>mooring!T5</f>
        <v>249.98296199999999</v>
      </c>
      <c r="Y5" s="12">
        <f>mooring!U5</f>
        <v>249.98598699999999</v>
      </c>
      <c r="Z5" s="12">
        <f>mooring!V5</f>
        <v>250.000046</v>
      </c>
      <c r="AA5" s="12">
        <f>mooring!W5</f>
        <v>99.984243000000006</v>
      </c>
      <c r="AB5" s="12">
        <f>mooring!X5</f>
        <v>99.998227</v>
      </c>
      <c r="AC5" s="12">
        <f>mooring!Y5</f>
        <v>99.992580000000004</v>
      </c>
    </row>
    <row r="6" spans="1:29" x14ac:dyDescent="0.25">
      <c r="A6" t="str">
        <f>mooring!B6</f>
        <v>fsts_l015_lwl_125km3_l100_pb_vessel_statics_6dof</v>
      </c>
      <c r="B6" s="27">
        <f t="shared" si="2"/>
        <v>15</v>
      </c>
      <c r="C6" s="27">
        <f t="shared" si="0"/>
        <v>15</v>
      </c>
      <c r="D6" s="5" t="str">
        <f t="shared" si="3"/>
        <v>125</v>
      </c>
      <c r="E6" s="51">
        <f t="shared" si="4"/>
        <v>100</v>
      </c>
      <c r="F6" s="5" t="str">
        <f t="shared" si="1"/>
        <v>Port</v>
      </c>
      <c r="G6" s="5" t="str">
        <f t="shared" si="5"/>
        <v>LLWL</v>
      </c>
      <c r="H6" s="17"/>
      <c r="I6" s="15" t="s">
        <v>98</v>
      </c>
      <c r="J6" s="15" t="s">
        <v>98</v>
      </c>
      <c r="K6" s="17"/>
      <c r="L6" s="12">
        <f>mooring!H6</f>
        <v>80.019754000000006</v>
      </c>
      <c r="M6" s="12">
        <f>mooring!I6</f>
        <v>80.023042000000004</v>
      </c>
      <c r="N6" s="12">
        <f>mooring!J6</f>
        <v>79.884671999999995</v>
      </c>
      <c r="O6" s="12">
        <f>mooring!K6</f>
        <v>30.339894000000001</v>
      </c>
      <c r="P6" s="12">
        <f>mooring!L6</f>
        <v>30.330739000000001</v>
      </c>
      <c r="Q6" s="12">
        <f>mooring!M6</f>
        <v>30.330348000000001</v>
      </c>
      <c r="R6" s="12">
        <f>mooring!N6</f>
        <v>45.339357</v>
      </c>
      <c r="S6" s="12">
        <f>mooring!O6</f>
        <v>45.341867000000001</v>
      </c>
      <c r="T6" s="12">
        <f>mooring!P6</f>
        <v>99.633148000000006</v>
      </c>
      <c r="U6" s="12">
        <f>mooring!Q6</f>
        <v>99.633190999999997</v>
      </c>
      <c r="V6" s="12">
        <f>mooring!R6</f>
        <v>99.646530999999996</v>
      </c>
      <c r="W6" s="12">
        <f>mooring!S6</f>
        <v>59.893267000000002</v>
      </c>
      <c r="X6" s="12">
        <f>mooring!T6</f>
        <v>59.745292999999997</v>
      </c>
      <c r="Y6" s="12">
        <f>mooring!U6</f>
        <v>152.49610899999999</v>
      </c>
      <c r="Z6" s="12">
        <f>mooring!V6</f>
        <v>69.560604999999995</v>
      </c>
      <c r="AA6" s="12">
        <f>mooring!W6</f>
        <v>66.112235999999996</v>
      </c>
      <c r="AB6" s="13" t="s">
        <v>99</v>
      </c>
      <c r="AC6" s="13" t="s">
        <v>99</v>
      </c>
    </row>
    <row r="7" spans="1:29" x14ac:dyDescent="0.25">
      <c r="A7" t="str">
        <f>mooring!B7</f>
        <v>fsts_l015_lwl_125km3_l100_sb_vessel_statics_6dof</v>
      </c>
      <c r="B7" s="27">
        <f t="shared" si="2"/>
        <v>15</v>
      </c>
      <c r="C7" s="27">
        <f t="shared" si="0"/>
        <v>15</v>
      </c>
      <c r="D7" s="5" t="str">
        <f t="shared" si="3"/>
        <v>125</v>
      </c>
      <c r="E7" s="51">
        <f t="shared" si="4"/>
        <v>100</v>
      </c>
      <c r="F7" s="5" t="str">
        <f t="shared" si="1"/>
        <v>SB</v>
      </c>
      <c r="G7" s="5" t="str">
        <f t="shared" si="5"/>
        <v>LLWL</v>
      </c>
      <c r="H7" s="17"/>
      <c r="I7" s="15" t="s">
        <v>98</v>
      </c>
      <c r="J7" s="15" t="s">
        <v>98</v>
      </c>
      <c r="K7" s="17"/>
      <c r="L7" s="12">
        <f>mooring!H7</f>
        <v>99.893023999999997</v>
      </c>
      <c r="M7" s="12">
        <f>mooring!I7</f>
        <v>99.893979000000002</v>
      </c>
      <c r="N7" s="12">
        <f>mooring!J7</f>
        <v>99.889195999999998</v>
      </c>
      <c r="O7" s="12">
        <f>mooring!K7</f>
        <v>76.411433000000002</v>
      </c>
      <c r="P7" s="12">
        <f>mooring!L7</f>
        <v>91.486296999999993</v>
      </c>
      <c r="Q7" s="12">
        <f>mooring!M7</f>
        <v>60.120795999999999</v>
      </c>
      <c r="R7" s="12">
        <f>mooring!N7</f>
        <v>120.12472699999999</v>
      </c>
      <c r="S7" s="12">
        <f>mooring!O7</f>
        <v>120.118516</v>
      </c>
      <c r="T7" s="12">
        <f>mooring!P7</f>
        <v>119.87156899999999</v>
      </c>
      <c r="U7" s="12">
        <f>mooring!Q7</f>
        <v>119.869468</v>
      </c>
      <c r="V7" s="12">
        <f>mooring!R7</f>
        <v>119.876349</v>
      </c>
      <c r="W7" s="12">
        <f>mooring!S7</f>
        <v>120.100078</v>
      </c>
      <c r="X7" s="12">
        <f>mooring!T7</f>
        <v>120.05396399999999</v>
      </c>
      <c r="Y7" s="12">
        <f>mooring!U7</f>
        <v>120.11371699999999</v>
      </c>
      <c r="Z7" s="12">
        <f>mooring!V7</f>
        <v>120.080939</v>
      </c>
      <c r="AA7" s="12">
        <f>mooring!W7</f>
        <v>120.081513</v>
      </c>
      <c r="AB7" s="13" t="s">
        <v>99</v>
      </c>
      <c r="AC7" s="13" t="s">
        <v>99</v>
      </c>
    </row>
    <row r="8" spans="1:29" x14ac:dyDescent="0.25">
      <c r="A8" t="str">
        <f>mooring!B8</f>
        <v>fsts_l015_lwl_135_180km3_l100_pb_vessel_statics_6dof</v>
      </c>
      <c r="B8" s="27">
        <f t="shared" si="2"/>
        <v>15</v>
      </c>
      <c r="C8" s="27">
        <f t="shared" si="0"/>
        <v>15</v>
      </c>
      <c r="D8" s="5" t="str">
        <f t="shared" si="3"/>
        <v>180</v>
      </c>
      <c r="E8" s="51">
        <f t="shared" si="4"/>
        <v>100</v>
      </c>
      <c r="F8" s="5" t="str">
        <f t="shared" si="1"/>
        <v>Port</v>
      </c>
      <c r="G8" s="5" t="str">
        <f t="shared" si="5"/>
        <v>LLWL</v>
      </c>
      <c r="H8" s="17"/>
      <c r="I8" s="15" t="s">
        <v>98</v>
      </c>
      <c r="J8" s="18"/>
      <c r="K8" s="17"/>
      <c r="L8" s="12">
        <f>mooring!H8</f>
        <v>94.597764999999995</v>
      </c>
      <c r="M8" s="12">
        <f>mooring!I8</f>
        <v>94.691023000000001</v>
      </c>
      <c r="N8" s="12">
        <f>mooring!J8</f>
        <v>297.99578600000001</v>
      </c>
      <c r="O8" s="12">
        <f>mooring!K8</f>
        <v>73.073161999999996</v>
      </c>
      <c r="P8" s="12">
        <f>mooring!L8</f>
        <v>136.67112</v>
      </c>
      <c r="Q8" s="12">
        <f>mooring!M8</f>
        <v>171.69201000000001</v>
      </c>
      <c r="R8" s="12">
        <f>mooring!N8</f>
        <v>73.162469000000002</v>
      </c>
      <c r="S8" s="12">
        <f>mooring!O8</f>
        <v>73.167700999999994</v>
      </c>
      <c r="T8" s="12">
        <f>mooring!P8</f>
        <v>73.175147999999993</v>
      </c>
      <c r="U8" s="12">
        <f>mooring!Q8</f>
        <v>298.82813900000002</v>
      </c>
      <c r="V8" s="12">
        <f>mooring!R8</f>
        <v>298.82572199999998</v>
      </c>
      <c r="W8" s="12">
        <f>mooring!S8</f>
        <v>264.200175</v>
      </c>
      <c r="X8" s="12">
        <f>mooring!T8</f>
        <v>73.229157999999998</v>
      </c>
      <c r="Y8" s="12">
        <f>mooring!U8</f>
        <v>72.602025999999995</v>
      </c>
      <c r="Z8" s="12">
        <f>mooring!V8</f>
        <v>73.710667000000001</v>
      </c>
      <c r="AA8" s="12">
        <f>mooring!W8</f>
        <v>73.390636000000001</v>
      </c>
      <c r="AB8" s="12">
        <f>mooring!X8</f>
        <v>73.757544999999993</v>
      </c>
      <c r="AC8" s="12">
        <f>mooring!Y8</f>
        <v>73.774523000000002</v>
      </c>
    </row>
    <row r="9" spans="1:29" x14ac:dyDescent="0.25">
      <c r="A9" t="str">
        <f>mooring!B9</f>
        <v>fsts_l015_lwl_180km3_l100_pb_vessel_statics_6dof</v>
      </c>
      <c r="B9" s="27">
        <f t="shared" si="2"/>
        <v>15</v>
      </c>
      <c r="C9" s="27">
        <f t="shared" si="0"/>
        <v>15</v>
      </c>
      <c r="D9" s="5" t="str">
        <f t="shared" si="3"/>
        <v>180</v>
      </c>
      <c r="E9" s="51">
        <f t="shared" si="4"/>
        <v>100</v>
      </c>
      <c r="F9" s="5" t="str">
        <f t="shared" si="1"/>
        <v>Port</v>
      </c>
      <c r="G9" s="5" t="str">
        <f t="shared" si="5"/>
        <v>LLWL</v>
      </c>
      <c r="H9" s="17"/>
      <c r="I9" s="15" t="s">
        <v>98</v>
      </c>
      <c r="J9" s="15" t="s">
        <v>98</v>
      </c>
      <c r="K9" s="17"/>
      <c r="L9" s="12">
        <f>mooring!H9</f>
        <v>79.887598999999994</v>
      </c>
      <c r="M9" s="12">
        <f>mooring!I9</f>
        <v>79.909587999999999</v>
      </c>
      <c r="N9" s="12">
        <f>mooring!J9</f>
        <v>249.794062</v>
      </c>
      <c r="O9" s="12">
        <f>mooring!K9</f>
        <v>60.370600000000003</v>
      </c>
      <c r="P9" s="12">
        <f>mooring!L9</f>
        <v>132.36229499999999</v>
      </c>
      <c r="Q9" s="12">
        <f>mooring!M9</f>
        <v>167.29916900000001</v>
      </c>
      <c r="R9" s="12">
        <f>mooring!N9</f>
        <v>60.310758999999997</v>
      </c>
      <c r="S9" s="12">
        <f>mooring!O9</f>
        <v>60.310974000000002</v>
      </c>
      <c r="T9" s="12">
        <f>mooring!P9</f>
        <v>60.310062000000002</v>
      </c>
      <c r="U9" s="12">
        <f>mooring!Q9</f>
        <v>249.68228300000001</v>
      </c>
      <c r="V9" s="12">
        <f>mooring!R9</f>
        <v>249.68092899999999</v>
      </c>
      <c r="W9" s="12">
        <f>mooring!S9</f>
        <v>249.682984</v>
      </c>
      <c r="X9" s="12">
        <f>mooring!T9</f>
        <v>60.204062999999998</v>
      </c>
      <c r="Y9" s="12">
        <f>mooring!U9</f>
        <v>60.030135000000001</v>
      </c>
      <c r="Z9" s="12">
        <f>mooring!V9</f>
        <v>60.380595999999997</v>
      </c>
      <c r="AA9" s="12">
        <f>mooring!W9</f>
        <v>60.338509999999999</v>
      </c>
      <c r="AB9" s="12">
        <f>mooring!X9</f>
        <v>60.373514</v>
      </c>
      <c r="AC9" s="12">
        <f>mooring!Y9</f>
        <v>60.372487</v>
      </c>
    </row>
    <row r="10" spans="1:29" x14ac:dyDescent="0.25">
      <c r="A10" t="str">
        <f>mooring!B10</f>
        <v>fsts_l015_lwl_180km3_l100_sb_vessel_statics_6dof</v>
      </c>
      <c r="B10" s="27">
        <f t="shared" si="2"/>
        <v>15</v>
      </c>
      <c r="C10" s="27">
        <f t="shared" si="0"/>
        <v>15</v>
      </c>
      <c r="D10" s="5" t="str">
        <f t="shared" si="3"/>
        <v>180</v>
      </c>
      <c r="E10" s="51">
        <f t="shared" si="4"/>
        <v>100</v>
      </c>
      <c r="F10" s="5" t="str">
        <f t="shared" si="1"/>
        <v>SB</v>
      </c>
      <c r="G10" s="5" t="str">
        <f t="shared" si="5"/>
        <v>LLWL</v>
      </c>
      <c r="H10" s="17"/>
      <c r="I10" s="15" t="s">
        <v>98</v>
      </c>
      <c r="J10" s="15" t="s">
        <v>98</v>
      </c>
      <c r="K10" s="17"/>
      <c r="L10" s="12">
        <f>mooring!H10</f>
        <v>191.22148100000001</v>
      </c>
      <c r="M10" s="12">
        <f>mooring!I10</f>
        <v>193.38672</v>
      </c>
      <c r="N10" s="12">
        <f>mooring!J10</f>
        <v>200.00940800000001</v>
      </c>
      <c r="O10" s="12">
        <f>mooring!K10</f>
        <v>99.995990000000006</v>
      </c>
      <c r="P10" s="12">
        <f>mooring!L10</f>
        <v>99.992448999999993</v>
      </c>
      <c r="Q10" s="12">
        <f>mooring!M10</f>
        <v>99.989352999999994</v>
      </c>
      <c r="R10" s="12">
        <f>mooring!N10</f>
        <v>99.988709</v>
      </c>
      <c r="S10" s="12">
        <f>mooring!O10</f>
        <v>99.992154999999997</v>
      </c>
      <c r="T10" s="12">
        <f>mooring!P10</f>
        <v>99.989110999999994</v>
      </c>
      <c r="U10" s="12">
        <f>mooring!Q10</f>
        <v>200.01570100000001</v>
      </c>
      <c r="V10" s="12">
        <f>mooring!R10</f>
        <v>200.00762800000001</v>
      </c>
      <c r="W10" s="12">
        <f>mooring!S10</f>
        <v>200.01687000000001</v>
      </c>
      <c r="X10" s="12">
        <f>mooring!T10</f>
        <v>249.99400399999999</v>
      </c>
      <c r="Y10" s="12">
        <f>mooring!U10</f>
        <v>249.98618099999999</v>
      </c>
      <c r="Z10" s="12">
        <f>mooring!V10</f>
        <v>249.99529799999999</v>
      </c>
      <c r="AA10" s="12">
        <f>mooring!W10</f>
        <v>99.992998999999998</v>
      </c>
      <c r="AB10" s="13" t="s">
        <v>99</v>
      </c>
      <c r="AC10" s="13" t="s">
        <v>99</v>
      </c>
    </row>
    <row r="11" spans="1:29" x14ac:dyDescent="0.25">
      <c r="A11" t="str">
        <f>mooring!B11</f>
        <v>fsts_l015_mwl_125km3_l100_pb_vessel_statics_6dof</v>
      </c>
      <c r="B11" s="27">
        <f t="shared" si="2"/>
        <v>15</v>
      </c>
      <c r="C11" s="27">
        <f t="shared" si="0"/>
        <v>15</v>
      </c>
      <c r="D11" s="5" t="str">
        <f t="shared" si="3"/>
        <v>125</v>
      </c>
      <c r="E11" s="51">
        <f t="shared" si="4"/>
        <v>100</v>
      </c>
      <c r="F11" s="5" t="str">
        <f t="shared" si="1"/>
        <v>Port</v>
      </c>
      <c r="G11" s="5" t="str">
        <f t="shared" si="5"/>
        <v>MSL</v>
      </c>
      <c r="H11" s="17"/>
      <c r="I11" s="15" t="s">
        <v>98</v>
      </c>
      <c r="J11" s="15" t="s">
        <v>98</v>
      </c>
      <c r="K11" s="17"/>
      <c r="L11" s="12">
        <f>mooring!H11</f>
        <v>80.013890000000004</v>
      </c>
      <c r="M11" s="12">
        <f>mooring!I11</f>
        <v>80.018355999999997</v>
      </c>
      <c r="N11" s="12">
        <f>mooring!J11</f>
        <v>79.921717000000001</v>
      </c>
      <c r="O11" s="12">
        <f>mooring!K11</f>
        <v>30.237501000000002</v>
      </c>
      <c r="P11" s="12">
        <f>mooring!L11</f>
        <v>30.24098</v>
      </c>
      <c r="Q11" s="12">
        <f>mooring!M11</f>
        <v>30.241883999999999</v>
      </c>
      <c r="R11" s="12">
        <f>mooring!N11</f>
        <v>45.245153000000002</v>
      </c>
      <c r="S11" s="12">
        <f>mooring!O11</f>
        <v>45.246580000000002</v>
      </c>
      <c r="T11" s="12">
        <f>mooring!P11</f>
        <v>99.741039999999998</v>
      </c>
      <c r="U11" s="12">
        <f>mooring!Q11</f>
        <v>99.742540000000005</v>
      </c>
      <c r="V11" s="12">
        <f>mooring!R11</f>
        <v>99.748724999999993</v>
      </c>
      <c r="W11" s="12">
        <f>mooring!S11</f>
        <v>59.932856000000001</v>
      </c>
      <c r="X11" s="12">
        <f>mooring!T11</f>
        <v>59.826571000000001</v>
      </c>
      <c r="Y11" s="12">
        <f>mooring!U11</f>
        <v>154.18757299999999</v>
      </c>
      <c r="Z11" s="12">
        <f>mooring!V11</f>
        <v>68.679686000000004</v>
      </c>
      <c r="AA11" s="12">
        <f>mooring!W11</f>
        <v>64.903306000000001</v>
      </c>
      <c r="AB11" s="13" t="s">
        <v>99</v>
      </c>
      <c r="AC11" s="13" t="s">
        <v>99</v>
      </c>
    </row>
    <row r="12" spans="1:29" x14ac:dyDescent="0.25">
      <c r="A12" t="str">
        <f>mooring!B12</f>
        <v>fsts_l015_mwl_125km3_l100_sb_vessel_statics_6dof</v>
      </c>
      <c r="B12" s="27">
        <f t="shared" si="2"/>
        <v>15</v>
      </c>
      <c r="C12" s="27">
        <f t="shared" si="0"/>
        <v>15</v>
      </c>
      <c r="D12" s="5" t="str">
        <f t="shared" si="3"/>
        <v>125</v>
      </c>
      <c r="E12" s="51">
        <f t="shared" si="4"/>
        <v>100</v>
      </c>
      <c r="F12" s="5" t="str">
        <f t="shared" si="1"/>
        <v>SB</v>
      </c>
      <c r="G12" s="5" t="str">
        <f t="shared" si="5"/>
        <v>MSL</v>
      </c>
      <c r="H12" s="17"/>
      <c r="I12" s="15" t="s">
        <v>98</v>
      </c>
      <c r="J12" s="19"/>
      <c r="K12" s="17"/>
      <c r="L12" s="12">
        <f>mooring!H12</f>
        <v>99.896343999999999</v>
      </c>
      <c r="M12" s="12">
        <f>mooring!I12</f>
        <v>99.891785999999996</v>
      </c>
      <c r="N12" s="12">
        <f>mooring!J12</f>
        <v>99.888357999999997</v>
      </c>
      <c r="O12" s="12">
        <f>mooring!K12</f>
        <v>74.893878000000001</v>
      </c>
      <c r="P12" s="12">
        <f>mooring!L12</f>
        <v>89.952336000000003</v>
      </c>
      <c r="Q12" s="12">
        <f>mooring!M12</f>
        <v>60.124127000000001</v>
      </c>
      <c r="R12" s="12">
        <f>mooring!N12</f>
        <v>120.12307300000001</v>
      </c>
      <c r="S12" s="12">
        <f>mooring!O12</f>
        <v>120.125923</v>
      </c>
      <c r="T12" s="12">
        <f>mooring!P12</f>
        <v>119.86863200000001</v>
      </c>
      <c r="U12" s="12">
        <f>mooring!Q12</f>
        <v>119.871855</v>
      </c>
      <c r="V12" s="12">
        <f>mooring!R12</f>
        <v>119.87671899999999</v>
      </c>
      <c r="W12" s="12">
        <f>mooring!S12</f>
        <v>120.10512199999999</v>
      </c>
      <c r="X12" s="12">
        <f>mooring!T12</f>
        <v>120.061204</v>
      </c>
      <c r="Y12" s="12">
        <f>mooring!U12</f>
        <v>120.117862</v>
      </c>
      <c r="Z12" s="12">
        <f>mooring!V12</f>
        <v>120.083281</v>
      </c>
      <c r="AA12" s="12">
        <f>mooring!W12</f>
        <v>120.08520300000001</v>
      </c>
      <c r="AB12" s="12">
        <f>mooring!X12</f>
        <v>0</v>
      </c>
      <c r="AC12" s="12">
        <f>mooring!Y12</f>
        <v>0</v>
      </c>
    </row>
    <row r="13" spans="1:29" x14ac:dyDescent="0.25">
      <c r="A13" t="str">
        <f>mooring!B13</f>
        <v>fsts_l015_mwl_180km3_l100_pb_vessel_statics_6dof</v>
      </c>
      <c r="B13" s="27">
        <f t="shared" si="2"/>
        <v>15</v>
      </c>
      <c r="C13" s="27">
        <f t="shared" si="0"/>
        <v>15</v>
      </c>
      <c r="D13" s="5" t="str">
        <f t="shared" si="3"/>
        <v>180</v>
      </c>
      <c r="E13" s="51">
        <f t="shared" si="4"/>
        <v>100</v>
      </c>
      <c r="F13" s="5" t="str">
        <f t="shared" si="1"/>
        <v>Port</v>
      </c>
      <c r="G13" s="5" t="str">
        <f t="shared" si="5"/>
        <v>MSL</v>
      </c>
      <c r="H13" s="17"/>
      <c r="I13" s="15" t="s">
        <v>98</v>
      </c>
      <c r="J13" s="15" t="s">
        <v>98</v>
      </c>
      <c r="K13" s="17"/>
      <c r="L13" s="12">
        <f>mooring!H13</f>
        <v>79.837895000000003</v>
      </c>
      <c r="M13" s="12">
        <f>mooring!I13</f>
        <v>79.857910000000004</v>
      </c>
      <c r="N13" s="12">
        <f>mooring!J13</f>
        <v>249.738606</v>
      </c>
      <c r="O13" s="12">
        <f>mooring!K13</f>
        <v>60.302000999999997</v>
      </c>
      <c r="P13" s="12">
        <f>mooring!L13</f>
        <v>133.853633</v>
      </c>
      <c r="Q13" s="12">
        <f>mooring!M13</f>
        <v>168.607157</v>
      </c>
      <c r="R13" s="12">
        <f>mooring!N13</f>
        <v>60.264020000000002</v>
      </c>
      <c r="S13" s="12">
        <f>mooring!O13</f>
        <v>60.264766000000002</v>
      </c>
      <c r="T13" s="12">
        <f>mooring!P13</f>
        <v>60.262135000000001</v>
      </c>
      <c r="U13" s="12">
        <f>mooring!Q13</f>
        <v>249.73982899999999</v>
      </c>
      <c r="V13" s="12">
        <f>mooring!R13</f>
        <v>249.73490000000001</v>
      </c>
      <c r="W13" s="12">
        <f>mooring!S13</f>
        <v>249.73891599999999</v>
      </c>
      <c r="X13" s="12">
        <f>mooring!T13</f>
        <v>60.272289000000001</v>
      </c>
      <c r="Y13" s="12">
        <f>mooring!U13</f>
        <v>60.127313999999998</v>
      </c>
      <c r="Z13" s="12">
        <f>mooring!V13</f>
        <v>60.383037999999999</v>
      </c>
      <c r="AA13" s="12">
        <f>mooring!W13</f>
        <v>60.305965</v>
      </c>
      <c r="AB13" s="12">
        <f>mooring!X13</f>
        <v>60.375214999999997</v>
      </c>
      <c r="AC13" s="12">
        <f>mooring!Y13</f>
        <v>60.379809000000002</v>
      </c>
    </row>
    <row r="14" spans="1:29" x14ac:dyDescent="0.25">
      <c r="A14" t="str">
        <f>mooring!B14</f>
        <v>fsts_l015_mwl_180km3_l100_sb_vessel_statics_6dof</v>
      </c>
      <c r="B14" s="27">
        <f t="shared" si="2"/>
        <v>15</v>
      </c>
      <c r="C14" s="27">
        <f t="shared" si="0"/>
        <v>15</v>
      </c>
      <c r="D14" s="5" t="str">
        <f t="shared" si="3"/>
        <v>180</v>
      </c>
      <c r="E14" s="51">
        <f t="shared" si="4"/>
        <v>100</v>
      </c>
      <c r="F14" s="5" t="str">
        <f t="shared" si="1"/>
        <v>SB</v>
      </c>
      <c r="G14" s="5" t="str">
        <f t="shared" si="5"/>
        <v>MSL</v>
      </c>
      <c r="H14" s="17"/>
      <c r="I14" s="15" t="s">
        <v>98</v>
      </c>
      <c r="J14" s="15" t="s">
        <v>98</v>
      </c>
      <c r="K14" s="17"/>
      <c r="L14" s="12">
        <f>mooring!H14</f>
        <v>190.99877900000001</v>
      </c>
      <c r="M14" s="12">
        <f>mooring!I14</f>
        <v>193.47877500000001</v>
      </c>
      <c r="N14" s="12">
        <f>mooring!J14</f>
        <v>200.01044300000001</v>
      </c>
      <c r="O14" s="12">
        <f>mooring!K14</f>
        <v>99.984004999999996</v>
      </c>
      <c r="P14" s="12">
        <f>mooring!L14</f>
        <v>99.983265000000003</v>
      </c>
      <c r="Q14" s="12">
        <f>mooring!M14</f>
        <v>99.987324999999998</v>
      </c>
      <c r="R14" s="12">
        <f>mooring!N14</f>
        <v>99.985827999999998</v>
      </c>
      <c r="S14" s="12">
        <f>mooring!O14</f>
        <v>99.983412000000001</v>
      </c>
      <c r="T14" s="12">
        <f>mooring!P14</f>
        <v>99.979039999999998</v>
      </c>
      <c r="U14" s="12">
        <f>mooring!Q14</f>
        <v>200.016763</v>
      </c>
      <c r="V14" s="12">
        <f>mooring!R14</f>
        <v>200.013002</v>
      </c>
      <c r="W14" s="12">
        <f>mooring!S14</f>
        <v>200.01504</v>
      </c>
      <c r="X14" s="12">
        <f>mooring!T14</f>
        <v>249.98517100000001</v>
      </c>
      <c r="Y14" s="12">
        <f>mooring!U14</f>
        <v>249.979716</v>
      </c>
      <c r="Z14" s="12">
        <f>mooring!V14</f>
        <v>249.98982599999999</v>
      </c>
      <c r="AA14" s="12">
        <f>mooring!W14</f>
        <v>99.982636999999997</v>
      </c>
      <c r="AB14" s="13" t="s">
        <v>99</v>
      </c>
      <c r="AC14" s="13" t="s">
        <v>99</v>
      </c>
    </row>
    <row r="15" spans="1:29" x14ac:dyDescent="0.25">
      <c r="A15" t="str">
        <f>mooring!B15</f>
        <v>fsts_l095_hwl_125km3_l000_pb_vessel_statics_6dof</v>
      </c>
      <c r="B15" s="27">
        <f t="shared" si="2"/>
        <v>95</v>
      </c>
      <c r="C15" s="27">
        <f t="shared" si="0"/>
        <v>95</v>
      </c>
      <c r="D15" s="5" t="str">
        <f t="shared" si="3"/>
        <v>125</v>
      </c>
      <c r="E15" s="51">
        <f t="shared" si="4"/>
        <v>0</v>
      </c>
      <c r="F15" s="5" t="str">
        <f t="shared" si="1"/>
        <v>Port</v>
      </c>
      <c r="G15" s="5" t="str">
        <f t="shared" si="5"/>
        <v>HHWL</v>
      </c>
      <c r="H15" s="17"/>
      <c r="I15" s="15" t="s">
        <v>98</v>
      </c>
      <c r="J15" s="15" t="s">
        <v>98</v>
      </c>
      <c r="K15" s="17"/>
      <c r="L15" s="12">
        <f>mooring!H15</f>
        <v>100.008342</v>
      </c>
      <c r="M15" s="12">
        <f>mooring!I15</f>
        <v>100.025755</v>
      </c>
      <c r="N15" s="12">
        <f>mooring!J15</f>
        <v>99.620312999999996</v>
      </c>
      <c r="O15" s="12">
        <f>mooring!K15</f>
        <v>30.954975000000001</v>
      </c>
      <c r="P15" s="12">
        <f>mooring!L15</f>
        <v>30.954667000000001</v>
      </c>
      <c r="Q15" s="12">
        <f>mooring!M15</f>
        <v>30.961715000000002</v>
      </c>
      <c r="R15" s="12">
        <f>mooring!N15</f>
        <v>45.939366999999997</v>
      </c>
      <c r="S15" s="12">
        <f>mooring!O15</f>
        <v>45.946379999999998</v>
      </c>
      <c r="T15" s="12">
        <f>mooring!P15</f>
        <v>119.002351</v>
      </c>
      <c r="U15" s="12">
        <f>mooring!Q15</f>
        <v>118.994505</v>
      </c>
      <c r="V15" s="12">
        <f>mooring!R15</f>
        <v>119.030877</v>
      </c>
      <c r="W15" s="12">
        <f>mooring!S15</f>
        <v>59.727063999999999</v>
      </c>
      <c r="X15" s="12">
        <f>mooring!T15</f>
        <v>59.313746999999999</v>
      </c>
      <c r="Y15" s="12">
        <f>mooring!U15</f>
        <v>116.104364</v>
      </c>
      <c r="Z15" s="12">
        <f>mooring!V15</f>
        <v>124.35562899999999</v>
      </c>
      <c r="AA15" s="12">
        <f>mooring!W15</f>
        <v>122.62545900000001</v>
      </c>
      <c r="AB15" s="13" t="s">
        <v>99</v>
      </c>
      <c r="AC15" s="13" t="s">
        <v>99</v>
      </c>
    </row>
    <row r="16" spans="1:29" x14ac:dyDescent="0.25">
      <c r="A16" t="str">
        <f>mooring!B16</f>
        <v>fsts_l095_hwl_125km3_l000_sb_vessel_statics_6dof</v>
      </c>
      <c r="B16" s="27">
        <f t="shared" si="2"/>
        <v>95</v>
      </c>
      <c r="C16" s="27">
        <f t="shared" si="0"/>
        <v>95</v>
      </c>
      <c r="D16" s="5" t="str">
        <f t="shared" si="3"/>
        <v>125</v>
      </c>
      <c r="E16" s="51">
        <f t="shared" si="4"/>
        <v>0</v>
      </c>
      <c r="F16" s="5" t="str">
        <f t="shared" si="1"/>
        <v>SB</v>
      </c>
      <c r="G16" s="5" t="str">
        <f t="shared" si="5"/>
        <v>HHWL</v>
      </c>
      <c r="H16" s="17"/>
      <c r="I16" s="15" t="s">
        <v>98</v>
      </c>
      <c r="J16" s="19"/>
      <c r="K16" s="17"/>
      <c r="L16" s="12">
        <f>mooring!H16</f>
        <v>100.00038000000001</v>
      </c>
      <c r="M16" s="12">
        <f>mooring!I16</f>
        <v>99.997397000000007</v>
      </c>
      <c r="N16" s="12">
        <f>mooring!J16</f>
        <v>100.001586</v>
      </c>
      <c r="O16" s="12">
        <f>mooring!K16</f>
        <v>59.995984</v>
      </c>
      <c r="P16" s="12">
        <f>mooring!L16</f>
        <v>67.724136999999999</v>
      </c>
      <c r="Q16" s="12">
        <f>mooring!M16</f>
        <v>45.361125999999999</v>
      </c>
      <c r="R16" s="12">
        <f>mooring!N16</f>
        <v>120.002549</v>
      </c>
      <c r="S16" s="12">
        <f>mooring!O16</f>
        <v>119.997559</v>
      </c>
      <c r="T16" s="12">
        <f>mooring!P16</f>
        <v>119.997618</v>
      </c>
      <c r="U16" s="12">
        <f>mooring!Q16</f>
        <v>120.000415</v>
      </c>
      <c r="V16" s="12">
        <f>mooring!R16</f>
        <v>119.998762</v>
      </c>
      <c r="W16" s="12">
        <f>mooring!S16</f>
        <v>120.002448</v>
      </c>
      <c r="X16" s="12">
        <f>mooring!T16</f>
        <v>120.002861</v>
      </c>
      <c r="Y16" s="12">
        <f>mooring!U16</f>
        <v>120.001058</v>
      </c>
      <c r="Z16" s="12">
        <f>mooring!V16</f>
        <v>108.897379</v>
      </c>
      <c r="AA16" s="12">
        <f>mooring!W16</f>
        <v>114.356673</v>
      </c>
      <c r="AB16" s="12">
        <f>mooring!X16</f>
        <v>0</v>
      </c>
      <c r="AC16" s="12">
        <f>mooring!Y16</f>
        <v>0</v>
      </c>
    </row>
    <row r="17" spans="1:29" x14ac:dyDescent="0.25">
      <c r="A17" t="str">
        <f>mooring!B17</f>
        <v>fsts_l095_hwl_180km3_l000_pb_vessel_statics_6dof</v>
      </c>
      <c r="B17" s="27">
        <f t="shared" si="2"/>
        <v>95</v>
      </c>
      <c r="C17" s="27">
        <f t="shared" si="0"/>
        <v>95</v>
      </c>
      <c r="D17" s="5" t="str">
        <f t="shared" si="3"/>
        <v>180</v>
      </c>
      <c r="E17" s="51">
        <f t="shared" si="4"/>
        <v>0</v>
      </c>
      <c r="F17" s="5" t="str">
        <f t="shared" si="1"/>
        <v>Port</v>
      </c>
      <c r="G17" s="5" t="str">
        <f t="shared" si="5"/>
        <v>HHWL</v>
      </c>
      <c r="H17" s="17"/>
      <c r="I17" s="15" t="s">
        <v>98</v>
      </c>
      <c r="J17" s="15" t="s">
        <v>98</v>
      </c>
      <c r="K17" s="17"/>
      <c r="L17" s="12">
        <f>mooring!H17</f>
        <v>83.689638000000002</v>
      </c>
      <c r="M17" s="12">
        <f>mooring!I17</f>
        <v>84.160347999999999</v>
      </c>
      <c r="N17" s="12">
        <f>mooring!J17</f>
        <v>102.728222</v>
      </c>
      <c r="O17" s="12">
        <f>mooring!K17</f>
        <v>72.199046999999993</v>
      </c>
      <c r="P17" s="12">
        <f>mooring!L17</f>
        <v>89.645436000000004</v>
      </c>
      <c r="Q17" s="12">
        <f>mooring!M17</f>
        <v>113.039895</v>
      </c>
      <c r="R17" s="12">
        <f>mooring!N17</f>
        <v>67.913843</v>
      </c>
      <c r="S17" s="12">
        <f>mooring!O17</f>
        <v>67.957413000000003</v>
      </c>
      <c r="T17" s="12">
        <f>mooring!P17</f>
        <v>69.512297000000004</v>
      </c>
      <c r="U17" s="12">
        <f>mooring!Q17</f>
        <v>241.51918000000001</v>
      </c>
      <c r="V17" s="12">
        <f>mooring!R17</f>
        <v>241.53480200000001</v>
      </c>
      <c r="W17" s="12">
        <f>mooring!S17</f>
        <v>241.82183699999999</v>
      </c>
      <c r="X17" s="12">
        <f>mooring!T17</f>
        <v>59.761077999999998</v>
      </c>
      <c r="Y17" s="12">
        <f>mooring!U17</f>
        <v>39.653992000000002</v>
      </c>
      <c r="Z17" s="12">
        <f>mooring!V17</f>
        <v>66.291728000000006</v>
      </c>
      <c r="AA17" s="12">
        <f>mooring!W17</f>
        <v>66.938982999999993</v>
      </c>
      <c r="AB17" s="12">
        <f>mooring!X17</f>
        <v>65.913041000000007</v>
      </c>
      <c r="AC17" s="12">
        <f>mooring!Y17</f>
        <v>65.743898999999999</v>
      </c>
    </row>
    <row r="18" spans="1:29" x14ac:dyDescent="0.25">
      <c r="A18" t="str">
        <f>mooring!B18</f>
        <v>fsts_l095_hwl_180km3_l000_sb_vessel_statics_6dof</v>
      </c>
      <c r="B18" s="27">
        <f t="shared" si="2"/>
        <v>95</v>
      </c>
      <c r="C18" s="27">
        <f t="shared" si="0"/>
        <v>95</v>
      </c>
      <c r="D18" s="5" t="str">
        <f t="shared" si="3"/>
        <v>180</v>
      </c>
      <c r="E18" s="51">
        <f t="shared" si="4"/>
        <v>0</v>
      </c>
      <c r="F18" s="5" t="str">
        <f t="shared" si="1"/>
        <v>SB</v>
      </c>
      <c r="G18" s="5" t="str">
        <f t="shared" si="5"/>
        <v>HHWL</v>
      </c>
      <c r="H18" s="17"/>
      <c r="I18" s="15" t="s">
        <v>98</v>
      </c>
      <c r="J18" s="15" t="s">
        <v>98</v>
      </c>
      <c r="K18" s="17"/>
      <c r="L18" s="12">
        <f>mooring!H18</f>
        <v>191.13160199999999</v>
      </c>
      <c r="M18" s="12">
        <f>mooring!I18</f>
        <v>191.74317199999999</v>
      </c>
      <c r="N18" s="12">
        <f>mooring!J18</f>
        <v>191.68570199999999</v>
      </c>
      <c r="O18" s="12">
        <f>mooring!K18</f>
        <v>100.007243</v>
      </c>
      <c r="P18" s="12">
        <f>mooring!L18</f>
        <v>99.996091000000007</v>
      </c>
      <c r="Q18" s="12">
        <f>mooring!M18</f>
        <v>100.00244000000001</v>
      </c>
      <c r="R18" s="12">
        <f>mooring!N18</f>
        <v>97.287994999999995</v>
      </c>
      <c r="S18" s="12">
        <f>mooring!O18</f>
        <v>97.584592999999998</v>
      </c>
      <c r="T18" s="12">
        <f>mooring!P18</f>
        <v>96.431433999999996</v>
      </c>
      <c r="U18" s="12">
        <f>mooring!Q18</f>
        <v>169.34394</v>
      </c>
      <c r="V18" s="12">
        <f>mooring!R18</f>
        <v>198.66053299999999</v>
      </c>
      <c r="W18" s="12">
        <f>mooring!S18</f>
        <v>156.92916500000001</v>
      </c>
      <c r="X18" s="12">
        <f>mooring!T18</f>
        <v>219.99821800000001</v>
      </c>
      <c r="Y18" s="12">
        <f>mooring!U18</f>
        <v>200.004638</v>
      </c>
      <c r="Z18" s="12">
        <f>mooring!V18</f>
        <v>200.00359399999999</v>
      </c>
      <c r="AA18" s="12">
        <f>mooring!W18</f>
        <v>73.545788000000002</v>
      </c>
      <c r="AB18" s="13" t="s">
        <v>99</v>
      </c>
      <c r="AC18" s="13" t="s">
        <v>99</v>
      </c>
    </row>
    <row r="19" spans="1:29" x14ac:dyDescent="0.25">
      <c r="A19" t="str">
        <f>mooring!B19</f>
        <v>fsts_l095_lwl_125km3_l000_pb_vessel_statics_6dof</v>
      </c>
      <c r="B19" s="27">
        <f t="shared" si="2"/>
        <v>95</v>
      </c>
      <c r="C19" s="27">
        <f t="shared" si="0"/>
        <v>95</v>
      </c>
      <c r="D19" s="5" t="str">
        <f t="shared" si="3"/>
        <v>125</v>
      </c>
      <c r="E19" s="51">
        <f t="shared" si="4"/>
        <v>0</v>
      </c>
      <c r="F19" s="5" t="str">
        <f t="shared" si="1"/>
        <v>Port</v>
      </c>
      <c r="G19" s="5" t="str">
        <f t="shared" si="5"/>
        <v>LLWL</v>
      </c>
      <c r="H19" s="17"/>
      <c r="I19" s="15" t="s">
        <v>98</v>
      </c>
      <c r="J19" s="15" t="s">
        <v>98</v>
      </c>
      <c r="K19" s="17"/>
      <c r="L19" s="12">
        <f>mooring!H19</f>
        <v>100.206841</v>
      </c>
      <c r="M19" s="12">
        <f>mooring!I19</f>
        <v>100.23318</v>
      </c>
      <c r="N19" s="12">
        <f>mooring!J19</f>
        <v>99.490921</v>
      </c>
      <c r="O19" s="12">
        <f>mooring!K19</f>
        <v>31.685997</v>
      </c>
      <c r="P19" s="12">
        <f>mooring!L19</f>
        <v>31.679735000000001</v>
      </c>
      <c r="Q19" s="12">
        <f>mooring!M19</f>
        <v>31.689276</v>
      </c>
      <c r="R19" s="12">
        <f>mooring!N19</f>
        <v>46.535290000000003</v>
      </c>
      <c r="S19" s="12">
        <f>mooring!O19</f>
        <v>46.541083999999998</v>
      </c>
      <c r="T19" s="12">
        <f>mooring!P19</f>
        <v>118.333477</v>
      </c>
      <c r="U19" s="12">
        <f>mooring!Q19</f>
        <v>118.330778</v>
      </c>
      <c r="V19" s="12">
        <f>mooring!R19</f>
        <v>118.39212499999999</v>
      </c>
      <c r="W19" s="12">
        <f>mooring!S19</f>
        <v>59.258025000000004</v>
      </c>
      <c r="X19" s="12">
        <f>mooring!T19</f>
        <v>58.627965000000003</v>
      </c>
      <c r="Y19" s="12">
        <f>mooring!U19</f>
        <v>121.63839299999999</v>
      </c>
      <c r="Z19" s="12">
        <f>mooring!V19</f>
        <v>123.703266</v>
      </c>
      <c r="AA19" s="12">
        <f>mooring!W19</f>
        <v>123.698256</v>
      </c>
      <c r="AB19" s="13" t="s">
        <v>99</v>
      </c>
      <c r="AC19" s="13" t="s">
        <v>99</v>
      </c>
    </row>
    <row r="20" spans="1:29" x14ac:dyDescent="0.25">
      <c r="A20" t="str">
        <f>mooring!B20</f>
        <v>fsts_l095_lwl_125km3_l000_sb_vessel_statics_6dof</v>
      </c>
      <c r="B20" s="27">
        <f t="shared" si="2"/>
        <v>95</v>
      </c>
      <c r="C20" s="27">
        <f t="shared" si="0"/>
        <v>95</v>
      </c>
      <c r="D20" s="5" t="str">
        <f t="shared" si="3"/>
        <v>125</v>
      </c>
      <c r="E20" s="51">
        <f t="shared" si="4"/>
        <v>0</v>
      </c>
      <c r="F20" s="5" t="str">
        <f t="shared" si="1"/>
        <v>SB</v>
      </c>
      <c r="G20" s="5" t="str">
        <f t="shared" si="5"/>
        <v>LLWL</v>
      </c>
      <c r="H20" s="17"/>
      <c r="I20" s="15" t="s">
        <v>98</v>
      </c>
      <c r="J20" s="19"/>
      <c r="K20" s="17"/>
      <c r="L20" s="12">
        <f>mooring!H20</f>
        <v>99.946326999999997</v>
      </c>
      <c r="M20" s="12">
        <f>mooring!I20</f>
        <v>99.945083999999994</v>
      </c>
      <c r="N20" s="12">
        <f>mooring!J20</f>
        <v>99.934764999999999</v>
      </c>
      <c r="O20" s="12">
        <f>mooring!K20</f>
        <v>71.716896000000006</v>
      </c>
      <c r="P20" s="12">
        <f>mooring!L20</f>
        <v>75.661216999999994</v>
      </c>
      <c r="Q20" s="12">
        <f>mooring!M20</f>
        <v>60.072769999999998</v>
      </c>
      <c r="R20" s="12">
        <f>mooring!N20</f>
        <v>120.071781</v>
      </c>
      <c r="S20" s="12">
        <f>mooring!O20</f>
        <v>120.071911</v>
      </c>
      <c r="T20" s="12">
        <f>mooring!P20</f>
        <v>119.92017</v>
      </c>
      <c r="U20" s="12">
        <f>mooring!Q20</f>
        <v>119.91791600000001</v>
      </c>
      <c r="V20" s="12">
        <f>mooring!R20</f>
        <v>119.925133</v>
      </c>
      <c r="W20" s="12">
        <f>mooring!S20</f>
        <v>120.061228</v>
      </c>
      <c r="X20" s="12">
        <f>mooring!T20</f>
        <v>120.026275</v>
      </c>
      <c r="Y20" s="12">
        <f>mooring!U20</f>
        <v>120.056288</v>
      </c>
      <c r="Z20" s="12">
        <f>mooring!V20</f>
        <v>95.238613000000001</v>
      </c>
      <c r="AA20" s="12">
        <f>mooring!W20</f>
        <v>98.879705999999999</v>
      </c>
      <c r="AB20" s="12">
        <f>mooring!X20</f>
        <v>0</v>
      </c>
      <c r="AC20" s="12">
        <f>mooring!Y20</f>
        <v>0</v>
      </c>
    </row>
    <row r="21" spans="1:29" x14ac:dyDescent="0.25">
      <c r="A21" t="str">
        <f>mooring!B21</f>
        <v>fsts_l095_lwl_180km3_l000_pb_vessel_statics_6dof</v>
      </c>
      <c r="B21" s="27">
        <f t="shared" si="2"/>
        <v>95</v>
      </c>
      <c r="C21" s="27">
        <f t="shared" si="0"/>
        <v>95</v>
      </c>
      <c r="D21" s="5" t="str">
        <f t="shared" si="3"/>
        <v>180</v>
      </c>
      <c r="E21" s="51">
        <f t="shared" si="4"/>
        <v>0</v>
      </c>
      <c r="F21" s="5" t="str">
        <f t="shared" si="1"/>
        <v>Port</v>
      </c>
      <c r="G21" s="5" t="str">
        <f t="shared" si="5"/>
        <v>LLWL</v>
      </c>
      <c r="H21" s="17"/>
      <c r="I21" s="15" t="s">
        <v>98</v>
      </c>
      <c r="J21" s="15" t="s">
        <v>98</v>
      </c>
      <c r="K21" s="17"/>
      <c r="L21" s="12">
        <f>mooring!H21</f>
        <v>80.436802999999998</v>
      </c>
      <c r="M21" s="12">
        <f>mooring!I21</f>
        <v>80.814812000000003</v>
      </c>
      <c r="N21" s="12">
        <f>mooring!J21</f>
        <v>98.869787000000002</v>
      </c>
      <c r="O21" s="12">
        <f>mooring!K21</f>
        <v>68.150407999999999</v>
      </c>
      <c r="P21" s="12">
        <f>mooring!L21</f>
        <v>83.918305000000004</v>
      </c>
      <c r="Q21" s="12">
        <f>mooring!M21</f>
        <v>107.94273800000001</v>
      </c>
      <c r="R21" s="12">
        <f>mooring!N21</f>
        <v>65.757531999999998</v>
      </c>
      <c r="S21" s="12">
        <f>mooring!O21</f>
        <v>75.144932999999995</v>
      </c>
      <c r="T21" s="12">
        <f>mooring!P21</f>
        <v>84.918660000000003</v>
      </c>
      <c r="U21" s="12">
        <f>mooring!Q21</f>
        <v>243.838111</v>
      </c>
      <c r="V21" s="12">
        <f>mooring!R21</f>
        <v>243.858407</v>
      </c>
      <c r="W21" s="12">
        <f>mooring!S21</f>
        <v>244.05404100000001</v>
      </c>
      <c r="X21" s="12">
        <f>mooring!T21</f>
        <v>61.426613000000003</v>
      </c>
      <c r="Y21" s="12">
        <f>mooring!U21</f>
        <v>57.792008000000003</v>
      </c>
      <c r="Z21" s="12">
        <f>mooring!V21</f>
        <v>65.751312999999996</v>
      </c>
      <c r="AA21" s="12">
        <f>mooring!W21</f>
        <v>65.810522000000006</v>
      </c>
      <c r="AB21" s="12">
        <f>mooring!X21</f>
        <v>65.625849000000002</v>
      </c>
      <c r="AC21" s="12">
        <f>mooring!Y21</f>
        <v>65.546225000000007</v>
      </c>
    </row>
    <row r="22" spans="1:29" x14ac:dyDescent="0.25">
      <c r="A22" t="str">
        <f>mooring!B22</f>
        <v>fsts_l095_lwl_180km3_l000_sb_vessel_statics_6dof</v>
      </c>
      <c r="B22" s="27">
        <f t="shared" si="2"/>
        <v>95</v>
      </c>
      <c r="C22" s="27">
        <f t="shared" si="0"/>
        <v>95</v>
      </c>
      <c r="D22" s="5" t="str">
        <f t="shared" si="3"/>
        <v>180</v>
      </c>
      <c r="E22" s="51">
        <f t="shared" si="4"/>
        <v>0</v>
      </c>
      <c r="F22" s="5" t="str">
        <f t="shared" si="1"/>
        <v>SB</v>
      </c>
      <c r="G22" s="5" t="str">
        <f t="shared" si="5"/>
        <v>LLWL</v>
      </c>
      <c r="H22" s="17"/>
      <c r="I22" s="15" t="s">
        <v>98</v>
      </c>
      <c r="J22" s="15" t="s">
        <v>98</v>
      </c>
      <c r="K22" s="17"/>
      <c r="L22" s="12">
        <f>mooring!H22</f>
        <v>204.41608500000001</v>
      </c>
      <c r="M22" s="12">
        <f>mooring!I22</f>
        <v>204.21694199999999</v>
      </c>
      <c r="N22" s="12">
        <f>mooring!J22</f>
        <v>197.57927900000001</v>
      </c>
      <c r="O22" s="12">
        <f>mooring!K22</f>
        <v>100.003612</v>
      </c>
      <c r="P22" s="12">
        <f>mooring!L22</f>
        <v>99.998825999999994</v>
      </c>
      <c r="Q22" s="12">
        <f>mooring!M22</f>
        <v>99.996836999999999</v>
      </c>
      <c r="R22" s="12">
        <f>mooring!N22</f>
        <v>98.265482000000006</v>
      </c>
      <c r="S22" s="12">
        <f>mooring!O22</f>
        <v>98.514223999999999</v>
      </c>
      <c r="T22" s="12">
        <f>mooring!P22</f>
        <v>97.331108999999998</v>
      </c>
      <c r="U22" s="12">
        <f>mooring!Q22</f>
        <v>153.68907300000001</v>
      </c>
      <c r="V22" s="12">
        <f>mooring!R22</f>
        <v>184.13542899999999</v>
      </c>
      <c r="W22" s="12">
        <f>mooring!S22</f>
        <v>146.337693</v>
      </c>
      <c r="X22" s="12">
        <f>mooring!T22</f>
        <v>220.00037900000001</v>
      </c>
      <c r="Y22" s="12">
        <f>mooring!U22</f>
        <v>200.00304600000001</v>
      </c>
      <c r="Z22" s="12">
        <f>mooring!V22</f>
        <v>199.99854300000001</v>
      </c>
      <c r="AA22" s="12">
        <f>mooring!W22</f>
        <v>52.010630999999997</v>
      </c>
      <c r="AB22" s="13" t="s">
        <v>99</v>
      </c>
      <c r="AC22" s="13" t="s">
        <v>99</v>
      </c>
    </row>
    <row r="23" spans="1:29" x14ac:dyDescent="0.25">
      <c r="A23" t="str">
        <f>mooring!B23</f>
        <v>fsts_l095_mwl_125km3_l000_pb_vessel_statics_6dof</v>
      </c>
      <c r="B23" s="27">
        <f t="shared" si="2"/>
        <v>95</v>
      </c>
      <c r="C23" s="27">
        <f t="shared" si="0"/>
        <v>95</v>
      </c>
      <c r="D23" s="5" t="str">
        <f t="shared" si="3"/>
        <v>125</v>
      </c>
      <c r="E23" s="51">
        <f t="shared" si="4"/>
        <v>0</v>
      </c>
      <c r="F23" s="5" t="str">
        <f t="shared" si="1"/>
        <v>Port</v>
      </c>
      <c r="G23" s="5" t="str">
        <f t="shared" si="5"/>
        <v>MSL</v>
      </c>
      <c r="H23" s="17"/>
      <c r="I23" s="15" t="s">
        <v>98</v>
      </c>
      <c r="J23" s="15" t="s">
        <v>98</v>
      </c>
      <c r="K23" s="17"/>
      <c r="L23" s="12">
        <f>mooring!H23</f>
        <v>100.225252</v>
      </c>
      <c r="M23" s="12">
        <f>mooring!I23</f>
        <v>100.248392</v>
      </c>
      <c r="N23" s="12">
        <f>mooring!J23</f>
        <v>99.532158999999993</v>
      </c>
      <c r="O23" s="12">
        <f>mooring!K23</f>
        <v>31.652007000000001</v>
      </c>
      <c r="P23" s="12">
        <f>mooring!L23</f>
        <v>31.639324999999999</v>
      </c>
      <c r="Q23" s="12">
        <f>mooring!M23</f>
        <v>31.648257999999998</v>
      </c>
      <c r="R23" s="12">
        <f>mooring!N23</f>
        <v>46.503413999999999</v>
      </c>
      <c r="S23" s="12">
        <f>mooring!O23</f>
        <v>46.513165999999998</v>
      </c>
      <c r="T23" s="12">
        <f>mooring!P23</f>
        <v>118.36591900000001</v>
      </c>
      <c r="U23" s="12">
        <f>mooring!Q23</f>
        <v>118.364034</v>
      </c>
      <c r="V23" s="12">
        <f>mooring!R23</f>
        <v>118.425765</v>
      </c>
      <c r="W23" s="12">
        <f>mooring!S23</f>
        <v>59.297868000000001</v>
      </c>
      <c r="X23" s="12">
        <f>mooring!T23</f>
        <v>58.670814</v>
      </c>
      <c r="Y23" s="12">
        <f>mooring!U23</f>
        <v>118.21816</v>
      </c>
      <c r="Z23" s="12">
        <f>mooring!V23</f>
        <v>123.396565</v>
      </c>
      <c r="AA23" s="12">
        <f>mooring!W23</f>
        <v>122.617734</v>
      </c>
      <c r="AB23" s="13" t="s">
        <v>99</v>
      </c>
      <c r="AC23" s="13" t="s">
        <v>99</v>
      </c>
    </row>
    <row r="24" spans="1:29" x14ac:dyDescent="0.25">
      <c r="A24" t="str">
        <f>mooring!B24</f>
        <v>fsts_l095_mwl_125km3_l000_sb_vessel_statics_6dof</v>
      </c>
      <c r="B24" s="27">
        <f t="shared" si="2"/>
        <v>95</v>
      </c>
      <c r="C24" s="27">
        <f t="shared" si="0"/>
        <v>95</v>
      </c>
      <c r="D24" s="5" t="str">
        <f t="shared" si="3"/>
        <v>125</v>
      </c>
      <c r="E24" s="51">
        <f t="shared" si="4"/>
        <v>0</v>
      </c>
      <c r="F24" s="5" t="str">
        <f t="shared" si="1"/>
        <v>SB</v>
      </c>
      <c r="G24" s="5" t="str">
        <f t="shared" si="5"/>
        <v>MSL</v>
      </c>
      <c r="H24" s="17"/>
      <c r="I24" s="15" t="s">
        <v>98</v>
      </c>
      <c r="J24" s="19"/>
      <c r="K24" s="17"/>
      <c r="L24" s="12">
        <f>mooring!H24</f>
        <v>99.965200999999993</v>
      </c>
      <c r="M24" s="12">
        <f>mooring!I24</f>
        <v>99.960176000000004</v>
      </c>
      <c r="N24" s="12">
        <f>mooring!J24</f>
        <v>99.961023999999995</v>
      </c>
      <c r="O24" s="12">
        <f>mooring!K24</f>
        <v>66.490500999999995</v>
      </c>
      <c r="P24" s="12">
        <f>mooring!L24</f>
        <v>74.084417999999999</v>
      </c>
      <c r="Q24" s="12">
        <f>mooring!M24</f>
        <v>60.044426999999999</v>
      </c>
      <c r="R24" s="12">
        <f>mooring!N24</f>
        <v>120.046584</v>
      </c>
      <c r="S24" s="12">
        <f>mooring!O24</f>
        <v>120.049207</v>
      </c>
      <c r="T24" s="12">
        <f>mooring!P24</f>
        <v>119.946971</v>
      </c>
      <c r="U24" s="12">
        <f>mooring!Q24</f>
        <v>119.95304</v>
      </c>
      <c r="V24" s="12">
        <f>mooring!R24</f>
        <v>119.949753</v>
      </c>
      <c r="W24" s="12">
        <f>mooring!S24</f>
        <v>120.039917</v>
      </c>
      <c r="X24" s="12">
        <f>mooring!T24</f>
        <v>120.013372</v>
      </c>
      <c r="Y24" s="12">
        <f>mooring!U24</f>
        <v>120.041754</v>
      </c>
      <c r="Z24" s="12">
        <f>mooring!V24</f>
        <v>98.419235999999998</v>
      </c>
      <c r="AA24" s="12">
        <f>mooring!W24</f>
        <v>103.004668</v>
      </c>
      <c r="AB24" s="12">
        <f>mooring!X24</f>
        <v>0</v>
      </c>
      <c r="AC24" s="12">
        <f>mooring!Y24</f>
        <v>0</v>
      </c>
    </row>
    <row r="25" spans="1:29" x14ac:dyDescent="0.25">
      <c r="A25" t="str">
        <f>mooring!B25</f>
        <v>fsts_l095_mwl_180km3_l000_pb_vessel_statics_6dof</v>
      </c>
      <c r="B25" s="27">
        <f t="shared" si="2"/>
        <v>95</v>
      </c>
      <c r="C25" s="27">
        <f t="shared" si="0"/>
        <v>95</v>
      </c>
      <c r="D25" s="5" t="str">
        <f t="shared" si="3"/>
        <v>180</v>
      </c>
      <c r="E25" s="51">
        <f t="shared" si="4"/>
        <v>0</v>
      </c>
      <c r="F25" s="5" t="str">
        <f t="shared" si="1"/>
        <v>Port</v>
      </c>
      <c r="G25" s="5" t="str">
        <f t="shared" si="5"/>
        <v>MSL</v>
      </c>
      <c r="H25" s="17"/>
      <c r="I25" s="15" t="s">
        <v>98</v>
      </c>
      <c r="J25" s="15" t="s">
        <v>98</v>
      </c>
      <c r="K25" s="17"/>
      <c r="L25" s="12">
        <f>mooring!H25</f>
        <v>69.116129000000001</v>
      </c>
      <c r="M25" s="12">
        <f>mooring!I25</f>
        <v>69.832757000000001</v>
      </c>
      <c r="N25" s="12">
        <f>mooring!J25</f>
        <v>81.644262999999995</v>
      </c>
      <c r="O25" s="12">
        <f>mooring!K25</f>
        <v>70.380920000000003</v>
      </c>
      <c r="P25" s="12">
        <f>mooring!L25</f>
        <v>70.544500999999997</v>
      </c>
      <c r="Q25" s="12">
        <f>mooring!M25</f>
        <v>93.352340999999996</v>
      </c>
      <c r="R25" s="12">
        <f>mooring!N25</f>
        <v>70.305847</v>
      </c>
      <c r="S25" s="12">
        <f>mooring!O25</f>
        <v>70.346840999999998</v>
      </c>
      <c r="T25" s="12">
        <f>mooring!P25</f>
        <v>70.367311000000001</v>
      </c>
      <c r="U25" s="12">
        <f>mooring!Q25</f>
        <v>235.461454</v>
      </c>
      <c r="V25" s="12">
        <f>mooring!R25</f>
        <v>235.62774400000001</v>
      </c>
      <c r="W25" s="12">
        <f>mooring!S25</f>
        <v>236.692285</v>
      </c>
      <c r="X25" s="12">
        <f>mooring!T25</f>
        <v>61.102468000000002</v>
      </c>
      <c r="Y25" s="12">
        <f>mooring!U25</f>
        <v>49.344414</v>
      </c>
      <c r="Z25" s="12">
        <f>mooring!V25</f>
        <v>71.029722000000007</v>
      </c>
      <c r="AA25" s="12">
        <f>mooring!W25</f>
        <v>71.145577000000003</v>
      </c>
      <c r="AB25" s="12">
        <f>mooring!X25</f>
        <v>71.490123999999994</v>
      </c>
      <c r="AC25" s="12">
        <f>mooring!Y25</f>
        <v>71.417299999999997</v>
      </c>
    </row>
  </sheetData>
  <autoFilter ref="B1:G25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Revision</vt:lpstr>
      <vt:lpstr>mooring</vt:lpstr>
      <vt:lpstr>fender</vt:lpstr>
      <vt:lpstr>lngc</vt:lpstr>
      <vt:lpstr>moorings_report</vt:lpstr>
      <vt:lpstr>moorings_util_report</vt:lpstr>
      <vt:lpstr>fender_report</vt:lpstr>
      <vt:lpstr>fender_util_report</vt:lpstr>
      <vt:lpstr>mooring_summ</vt:lpstr>
      <vt:lpstr>fender_summ</vt:lpstr>
      <vt:lpstr>lngc_sum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2025-05-19T11:12:01Z</dcterms:created>
  <dcterms:modified xsi:type="dcterms:W3CDTF">2025-09-15T11:33:04Z</dcterms:modified>
</cp:coreProperties>
</file>