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msee.achanta\Dropbox\0119 Programming\001 VMStress2RD\Ref\"/>
    </mc:Choice>
  </mc:AlternateContent>
  <bookViews>
    <workbookView xWindow="0" yWindow="0" windowWidth="20490" windowHeight="7755" tabRatio="723" activeTab="3"/>
  </bookViews>
  <sheets>
    <sheet name="Int Over Pressure_1" sheetId="13" r:id="rId1"/>
    <sheet name="Int Over Pressure_2" sheetId="21" r:id="rId2"/>
    <sheet name="Int Graph" sheetId="18" r:id="rId3"/>
    <sheet name="Int Graph (2)" sheetId="25" r:id="rId4"/>
    <sheet name="Ext Over Pressure_1" sheetId="22" r:id="rId5"/>
    <sheet name="Ext Over Pressure_2" sheetId="24" r:id="rId6"/>
    <sheet name="Ext Graph" sheetId="20" r:id="rId7"/>
  </sheets>
  <calcPr calcId="152511"/>
</workbook>
</file>

<file path=xl/calcChain.xml><?xml version="1.0" encoding="utf-8"?>
<calcChain xmlns="http://schemas.openxmlformats.org/spreadsheetml/2006/main">
  <c r="F231" i="13" l="1"/>
  <c r="E231" i="13"/>
  <c r="F232" i="13"/>
  <c r="E232" i="13"/>
  <c r="U226" i="13"/>
  <c r="T226" i="13"/>
  <c r="S226" i="13"/>
  <c r="R226" i="13"/>
  <c r="Q226" i="13"/>
  <c r="P226" i="13"/>
  <c r="O226" i="13"/>
  <c r="N226" i="13"/>
  <c r="M226" i="13"/>
  <c r="L226" i="13"/>
  <c r="K226" i="13"/>
  <c r="J226" i="13"/>
  <c r="I226" i="13"/>
  <c r="H226" i="13"/>
  <c r="G226" i="13"/>
  <c r="F226" i="13"/>
  <c r="E226" i="13"/>
  <c r="U224" i="13"/>
  <c r="T224" i="13"/>
  <c r="S224" i="13"/>
  <c r="R224" i="13"/>
  <c r="Q224" i="13"/>
  <c r="P224" i="13"/>
  <c r="O224" i="13"/>
  <c r="N224" i="13"/>
  <c r="M224" i="13"/>
  <c r="L224" i="13"/>
  <c r="K224" i="13"/>
  <c r="J224" i="13"/>
  <c r="I224" i="13"/>
  <c r="H224" i="13"/>
  <c r="G224" i="13"/>
  <c r="F224" i="13"/>
  <c r="E224" i="13"/>
  <c r="E40" i="13" l="1"/>
  <c r="F104" i="13"/>
  <c r="G104" i="13" s="1"/>
  <c r="H104" i="13" s="1"/>
  <c r="I104" i="13" s="1"/>
  <c r="J104" i="13" s="1"/>
  <c r="K104" i="13" s="1"/>
  <c r="L104" i="13" s="1"/>
  <c r="M104" i="13" s="1"/>
  <c r="N104" i="13" s="1"/>
  <c r="O104" i="13" s="1"/>
  <c r="P104" i="13" s="1"/>
  <c r="Q104" i="13" s="1"/>
  <c r="R104" i="13" s="1"/>
  <c r="S104" i="13" s="1"/>
  <c r="T104" i="13" s="1"/>
  <c r="U104" i="13" s="1"/>
  <c r="F110" i="13"/>
  <c r="G110" i="13" s="1"/>
  <c r="H110" i="13" s="1"/>
  <c r="I110" i="13" s="1"/>
  <c r="J110" i="13" s="1"/>
  <c r="K110" i="13" s="1"/>
  <c r="L110" i="13" s="1"/>
  <c r="M110" i="13" s="1"/>
  <c r="N110" i="13" s="1"/>
  <c r="O110" i="13" s="1"/>
  <c r="P110" i="13" s="1"/>
  <c r="Q110" i="13" s="1"/>
  <c r="R110" i="13" s="1"/>
  <c r="S110" i="13" s="1"/>
  <c r="T110" i="13" s="1"/>
  <c r="U110" i="13" s="1"/>
  <c r="F102" i="13"/>
  <c r="G102" i="13" s="1"/>
  <c r="H102" i="13" s="1"/>
  <c r="I102" i="13" s="1"/>
  <c r="J102" i="13" s="1"/>
  <c r="K102" i="13" s="1"/>
  <c r="L102" i="13" s="1"/>
  <c r="M102" i="13" s="1"/>
  <c r="N102" i="13" s="1"/>
  <c r="O102" i="13" s="1"/>
  <c r="P102" i="13" s="1"/>
  <c r="Q102" i="13" s="1"/>
  <c r="R102" i="13" s="1"/>
  <c r="S102" i="13" s="1"/>
  <c r="T102" i="13" s="1"/>
  <c r="U102" i="13" s="1"/>
  <c r="F98" i="13"/>
  <c r="F99" i="13" s="1"/>
  <c r="F90" i="13"/>
  <c r="G90" i="13" s="1"/>
  <c r="H90" i="13" s="1"/>
  <c r="I90" i="13" s="1"/>
  <c r="J90" i="13" s="1"/>
  <c r="K90" i="13" s="1"/>
  <c r="L90" i="13" s="1"/>
  <c r="M90" i="13" s="1"/>
  <c r="N90" i="13" s="1"/>
  <c r="O90" i="13" s="1"/>
  <c r="P90" i="13" s="1"/>
  <c r="Q90" i="13" s="1"/>
  <c r="R90" i="13" s="1"/>
  <c r="S90" i="13" s="1"/>
  <c r="T90" i="13" s="1"/>
  <c r="U90" i="13" s="1"/>
  <c r="F93" i="13"/>
  <c r="F94" i="13" s="1"/>
  <c r="F88" i="13"/>
  <c r="F89" i="13" s="1"/>
  <c r="F37" i="13"/>
  <c r="G37" i="13" s="1"/>
  <c r="G38" i="13" s="1"/>
  <c r="F39" i="13"/>
  <c r="F40" i="13" s="1"/>
  <c r="F41" i="13"/>
  <c r="F42" i="13" s="1"/>
  <c r="F43" i="13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F35" i="13"/>
  <c r="F53" i="13" s="1"/>
  <c r="E64" i="13"/>
  <c r="I203" i="24"/>
  <c r="M203" i="24"/>
  <c r="Q203" i="24"/>
  <c r="U203" i="24"/>
  <c r="E205" i="22"/>
  <c r="F205" i="22"/>
  <c r="G205" i="22"/>
  <c r="H205" i="22"/>
  <c r="I205" i="22"/>
  <c r="J205" i="22"/>
  <c r="K205" i="22"/>
  <c r="L205" i="22"/>
  <c r="M205" i="22"/>
  <c r="N205" i="22"/>
  <c r="O205" i="22"/>
  <c r="P205" i="22"/>
  <c r="Q205" i="22"/>
  <c r="R205" i="22"/>
  <c r="S205" i="22"/>
  <c r="T205" i="22"/>
  <c r="U205" i="22"/>
  <c r="U220" i="24"/>
  <c r="T220" i="24"/>
  <c r="S220" i="24"/>
  <c r="R220" i="24"/>
  <c r="Q220" i="24"/>
  <c r="P220" i="24"/>
  <c r="O220" i="24"/>
  <c r="N220" i="24"/>
  <c r="M220" i="24"/>
  <c r="L220" i="24"/>
  <c r="K220" i="24"/>
  <c r="J220" i="24"/>
  <c r="I220" i="24"/>
  <c r="H220" i="24"/>
  <c r="G220" i="24"/>
  <c r="F220" i="24"/>
  <c r="E220" i="24"/>
  <c r="U114" i="24"/>
  <c r="T114" i="24"/>
  <c r="S114" i="24"/>
  <c r="R114" i="24"/>
  <c r="Q114" i="24"/>
  <c r="P114" i="24"/>
  <c r="O114" i="24"/>
  <c r="N114" i="24"/>
  <c r="M114" i="24"/>
  <c r="L114" i="24"/>
  <c r="K114" i="24"/>
  <c r="J114" i="24"/>
  <c r="I114" i="24"/>
  <c r="H114" i="24"/>
  <c r="G114" i="24"/>
  <c r="F114" i="24"/>
  <c r="E114" i="24"/>
  <c r="U113" i="24"/>
  <c r="T113" i="24"/>
  <c r="S113" i="24"/>
  <c r="R113" i="24"/>
  <c r="Q113" i="24"/>
  <c r="P113" i="24"/>
  <c r="O113" i="24"/>
  <c r="N113" i="24"/>
  <c r="M113" i="24"/>
  <c r="L113" i="24"/>
  <c r="K113" i="24"/>
  <c r="J113" i="24"/>
  <c r="I113" i="24"/>
  <c r="H113" i="24"/>
  <c r="G113" i="24"/>
  <c r="F113" i="24"/>
  <c r="E113" i="24"/>
  <c r="U112" i="24"/>
  <c r="T112" i="24"/>
  <c r="S112" i="24"/>
  <c r="R112" i="24"/>
  <c r="Q112" i="24"/>
  <c r="P112" i="24"/>
  <c r="O112" i="24"/>
  <c r="N112" i="24"/>
  <c r="M112" i="24"/>
  <c r="L112" i="24"/>
  <c r="K112" i="24"/>
  <c r="J112" i="24"/>
  <c r="I112" i="24"/>
  <c r="H112" i="24"/>
  <c r="G112" i="24"/>
  <c r="F112" i="24"/>
  <c r="E112" i="24"/>
  <c r="U111" i="24"/>
  <c r="T111" i="24"/>
  <c r="S111" i="24"/>
  <c r="R111" i="24"/>
  <c r="Q111" i="24"/>
  <c r="P111" i="24"/>
  <c r="O111" i="24"/>
  <c r="N111" i="24"/>
  <c r="M111" i="24"/>
  <c r="L111" i="24"/>
  <c r="K111" i="24"/>
  <c r="J111" i="24"/>
  <c r="I111" i="24"/>
  <c r="H111" i="24"/>
  <c r="G111" i="24"/>
  <c r="F111" i="24"/>
  <c r="E111" i="24"/>
  <c r="M107" i="24"/>
  <c r="U106" i="24"/>
  <c r="U108" i="24" s="1"/>
  <c r="U109" i="24" s="1"/>
  <c r="T106" i="24"/>
  <c r="T108" i="24" s="1"/>
  <c r="T109" i="24" s="1"/>
  <c r="S106" i="24"/>
  <c r="S107" i="24" s="1"/>
  <c r="R106" i="24"/>
  <c r="Q106" i="24"/>
  <c r="Q108" i="24" s="1"/>
  <c r="Q109" i="24" s="1"/>
  <c r="P106" i="24"/>
  <c r="P107" i="24" s="1"/>
  <c r="O106" i="24"/>
  <c r="O107" i="24" s="1"/>
  <c r="N106" i="24"/>
  <c r="M106" i="24"/>
  <c r="M108" i="24" s="1"/>
  <c r="M109" i="24" s="1"/>
  <c r="L106" i="24"/>
  <c r="L108" i="24" s="1"/>
  <c r="L109" i="24" s="1"/>
  <c r="K106" i="24"/>
  <c r="K107" i="24" s="1"/>
  <c r="J106" i="24"/>
  <c r="I106" i="24"/>
  <c r="I108" i="24" s="1"/>
  <c r="I109" i="24" s="1"/>
  <c r="H106" i="24"/>
  <c r="H107" i="24" s="1"/>
  <c r="G106" i="24"/>
  <c r="G107" i="24" s="1"/>
  <c r="F106" i="24"/>
  <c r="E106" i="24"/>
  <c r="E108" i="24" s="1"/>
  <c r="E109" i="24" s="1"/>
  <c r="U105" i="24"/>
  <c r="T105" i="24"/>
  <c r="S105" i="24"/>
  <c r="R105" i="24"/>
  <c r="Q105" i="24"/>
  <c r="P105" i="24"/>
  <c r="O105" i="24"/>
  <c r="N105" i="24"/>
  <c r="M105" i="24"/>
  <c r="L105" i="24"/>
  <c r="K105" i="24"/>
  <c r="J105" i="24"/>
  <c r="I105" i="24"/>
  <c r="H105" i="24"/>
  <c r="G105" i="24"/>
  <c r="F105" i="24"/>
  <c r="E105" i="24"/>
  <c r="U103" i="24"/>
  <c r="T103" i="24"/>
  <c r="S103" i="24"/>
  <c r="R103" i="24"/>
  <c r="Q103" i="24"/>
  <c r="P103" i="24"/>
  <c r="O103" i="24"/>
  <c r="N103" i="24"/>
  <c r="M103" i="24"/>
  <c r="L103" i="24"/>
  <c r="K103" i="24"/>
  <c r="J103" i="24"/>
  <c r="I103" i="24"/>
  <c r="H103" i="24"/>
  <c r="G103" i="24"/>
  <c r="F103" i="24"/>
  <c r="E103" i="24"/>
  <c r="U99" i="24"/>
  <c r="T99" i="24"/>
  <c r="S99" i="24"/>
  <c r="R99" i="24"/>
  <c r="Q99" i="24"/>
  <c r="P99" i="24"/>
  <c r="O99" i="24"/>
  <c r="N99" i="24"/>
  <c r="M99" i="24"/>
  <c r="L99" i="24"/>
  <c r="K99" i="24"/>
  <c r="J99" i="24"/>
  <c r="I99" i="24"/>
  <c r="H99" i="24"/>
  <c r="G99" i="24"/>
  <c r="F99" i="24"/>
  <c r="E99" i="24"/>
  <c r="U96" i="24"/>
  <c r="U97" i="24" s="1"/>
  <c r="T96" i="24"/>
  <c r="T97" i="24" s="1"/>
  <c r="S96" i="24"/>
  <c r="S97" i="24" s="1"/>
  <c r="R96" i="24"/>
  <c r="R97" i="24" s="1"/>
  <c r="Q96" i="24"/>
  <c r="Q97" i="24" s="1"/>
  <c r="P96" i="24"/>
  <c r="P97" i="24" s="1"/>
  <c r="O96" i="24"/>
  <c r="O97" i="24" s="1"/>
  <c r="N96" i="24"/>
  <c r="N97" i="24" s="1"/>
  <c r="M96" i="24"/>
  <c r="M97" i="24" s="1"/>
  <c r="L96" i="24"/>
  <c r="L97" i="24" s="1"/>
  <c r="K96" i="24"/>
  <c r="K97" i="24" s="1"/>
  <c r="J96" i="24"/>
  <c r="J97" i="24" s="1"/>
  <c r="I96" i="24"/>
  <c r="I97" i="24" s="1"/>
  <c r="H96" i="24"/>
  <c r="H97" i="24" s="1"/>
  <c r="G96" i="24"/>
  <c r="G97" i="24" s="1"/>
  <c r="F96" i="24"/>
  <c r="F97" i="24" s="1"/>
  <c r="E96" i="24"/>
  <c r="E97" i="24" s="1"/>
  <c r="U94" i="24"/>
  <c r="T94" i="24"/>
  <c r="T203" i="24" s="1"/>
  <c r="S94" i="24"/>
  <c r="S203" i="24" s="1"/>
  <c r="R94" i="24"/>
  <c r="R203" i="24" s="1"/>
  <c r="Q94" i="24"/>
  <c r="P94" i="24"/>
  <c r="P203" i="24" s="1"/>
  <c r="O94" i="24"/>
  <c r="O203" i="24" s="1"/>
  <c r="N94" i="24"/>
  <c r="N203" i="24" s="1"/>
  <c r="M94" i="24"/>
  <c r="L94" i="24"/>
  <c r="L203" i="24" s="1"/>
  <c r="K94" i="24"/>
  <c r="K203" i="24" s="1"/>
  <c r="J94" i="24"/>
  <c r="J203" i="24" s="1"/>
  <c r="I94" i="24"/>
  <c r="H94" i="24"/>
  <c r="H203" i="24" s="1"/>
  <c r="G94" i="24"/>
  <c r="G203" i="24" s="1"/>
  <c r="F94" i="24"/>
  <c r="F203" i="24" s="1"/>
  <c r="E94" i="24"/>
  <c r="E203" i="24" s="1"/>
  <c r="U92" i="24"/>
  <c r="T92" i="24"/>
  <c r="S92" i="24"/>
  <c r="R92" i="24"/>
  <c r="Q92" i="24"/>
  <c r="N92" i="24"/>
  <c r="M92" i="24"/>
  <c r="L92" i="24"/>
  <c r="K92" i="24"/>
  <c r="J92" i="24"/>
  <c r="I92" i="24"/>
  <c r="H92" i="24"/>
  <c r="G92" i="24"/>
  <c r="P91" i="24"/>
  <c r="O91" i="24"/>
  <c r="F91" i="24"/>
  <c r="E91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I80" i="24"/>
  <c r="I81" i="24" s="1"/>
  <c r="H80" i="24"/>
  <c r="G80" i="24"/>
  <c r="G82" i="24" s="1"/>
  <c r="G83" i="24" s="1"/>
  <c r="F80" i="24"/>
  <c r="F82" i="24" s="1"/>
  <c r="F83" i="24" s="1"/>
  <c r="E80" i="24"/>
  <c r="E82" i="24" s="1"/>
  <c r="E83" i="24" s="1"/>
  <c r="I79" i="24"/>
  <c r="H79" i="24"/>
  <c r="G79" i="24"/>
  <c r="F79" i="24"/>
  <c r="E79" i="24"/>
  <c r="U78" i="24"/>
  <c r="U79" i="24" s="1"/>
  <c r="T78" i="24"/>
  <c r="S78" i="24"/>
  <c r="S80" i="24" s="1"/>
  <c r="R78" i="24"/>
  <c r="R80" i="24" s="1"/>
  <c r="R82" i="24" s="1"/>
  <c r="R83" i="24" s="1"/>
  <c r="Q78" i="24"/>
  <c r="Q80" i="24" s="1"/>
  <c r="Q82" i="24" s="1"/>
  <c r="Q83" i="24" s="1"/>
  <c r="M78" i="24"/>
  <c r="M79" i="24" s="1"/>
  <c r="L78" i="24"/>
  <c r="L79" i="24" s="1"/>
  <c r="K78" i="24"/>
  <c r="K80" i="24" s="1"/>
  <c r="J78" i="24"/>
  <c r="P78" i="24" s="1"/>
  <c r="U76" i="24"/>
  <c r="T76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I71" i="24"/>
  <c r="I73" i="24" s="1"/>
  <c r="I74" i="24" s="1"/>
  <c r="H71" i="24"/>
  <c r="H73" i="24" s="1"/>
  <c r="H74" i="24" s="1"/>
  <c r="G71" i="24"/>
  <c r="F71" i="24"/>
  <c r="F73" i="24" s="1"/>
  <c r="F74" i="24" s="1"/>
  <c r="E71" i="24"/>
  <c r="E73" i="24" s="1"/>
  <c r="E74" i="24" s="1"/>
  <c r="I70" i="24"/>
  <c r="H70" i="24"/>
  <c r="G70" i="24"/>
  <c r="F70" i="24"/>
  <c r="E70" i="24"/>
  <c r="U69" i="24"/>
  <c r="T69" i="24"/>
  <c r="T70" i="24" s="1"/>
  <c r="S69" i="24"/>
  <c r="S71" i="24" s="1"/>
  <c r="R69" i="24"/>
  <c r="R70" i="24" s="1"/>
  <c r="Q69" i="24"/>
  <c r="M69" i="24"/>
  <c r="L69" i="24"/>
  <c r="K69" i="24"/>
  <c r="O69" i="24" s="1"/>
  <c r="O71" i="24" s="1"/>
  <c r="J69" i="24"/>
  <c r="P69" i="24" s="1"/>
  <c r="P70" i="24" s="1"/>
  <c r="E66" i="24"/>
  <c r="F66" i="24" s="1"/>
  <c r="G66" i="24" s="1"/>
  <c r="K66" i="24" s="1"/>
  <c r="L66" i="24" s="1"/>
  <c r="M66" i="24" s="1"/>
  <c r="N66" i="24" s="1"/>
  <c r="O66" i="24" s="1"/>
  <c r="P66" i="24" s="1"/>
  <c r="Q66" i="24" s="1"/>
  <c r="E65" i="24"/>
  <c r="F65" i="24" s="1"/>
  <c r="G65" i="24" s="1"/>
  <c r="E64" i="24"/>
  <c r="F64" i="24" s="1"/>
  <c r="G64" i="24" s="1"/>
  <c r="F63" i="24"/>
  <c r="G63" i="24" s="1"/>
  <c r="I63" i="24" s="1"/>
  <c r="H63" i="24" s="1"/>
  <c r="J63" i="24" s="1"/>
  <c r="E63" i="24"/>
  <c r="E62" i="24"/>
  <c r="E61" i="24"/>
  <c r="F61" i="24" s="1"/>
  <c r="E60" i="24"/>
  <c r="F60" i="24" s="1"/>
  <c r="G60" i="24" s="1"/>
  <c r="I60" i="24" s="1"/>
  <c r="H60" i="24" s="1"/>
  <c r="J60" i="24" s="1"/>
  <c r="E59" i="24"/>
  <c r="F59" i="24" s="1"/>
  <c r="G59" i="24" s="1"/>
  <c r="H59" i="24" s="1"/>
  <c r="I59" i="24" s="1"/>
  <c r="J59" i="24" s="1"/>
  <c r="K59" i="24" s="1"/>
  <c r="L59" i="24" s="1"/>
  <c r="M59" i="24" s="1"/>
  <c r="N59" i="24" s="1"/>
  <c r="O59" i="24" s="1"/>
  <c r="P59" i="24" s="1"/>
  <c r="Q59" i="24" s="1"/>
  <c r="R59" i="24" s="1"/>
  <c r="S59" i="24" s="1"/>
  <c r="T59" i="24" s="1"/>
  <c r="U59" i="24" s="1"/>
  <c r="E58" i="24"/>
  <c r="F58" i="24" s="1"/>
  <c r="G58" i="24" s="1"/>
  <c r="K58" i="24" s="1"/>
  <c r="L58" i="24" s="1"/>
  <c r="M58" i="24" s="1"/>
  <c r="N58" i="24" s="1"/>
  <c r="O58" i="24" s="1"/>
  <c r="P58" i="24" s="1"/>
  <c r="Q58" i="24" s="1"/>
  <c r="E57" i="24"/>
  <c r="F57" i="24" s="1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U52" i="24"/>
  <c r="T52" i="24"/>
  <c r="S52" i="24"/>
  <c r="R52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U50" i="24"/>
  <c r="T50" i="24"/>
  <c r="S50" i="24"/>
  <c r="R50" i="24"/>
  <c r="R146" i="24" s="1"/>
  <c r="Q50" i="24"/>
  <c r="P50" i="24"/>
  <c r="P146" i="24" s="1"/>
  <c r="O50" i="24"/>
  <c r="N50" i="24"/>
  <c r="M50" i="24"/>
  <c r="M146" i="24" s="1"/>
  <c r="L50" i="24"/>
  <c r="K50" i="24"/>
  <c r="J50" i="24"/>
  <c r="J146" i="24" s="1"/>
  <c r="J184" i="24" s="1"/>
  <c r="I50" i="24"/>
  <c r="H50" i="24"/>
  <c r="G50" i="24"/>
  <c r="F50" i="24"/>
  <c r="F146" i="24" s="1"/>
  <c r="E50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U44" i="24"/>
  <c r="U148" i="24" s="1"/>
  <c r="U149" i="24" s="1"/>
  <c r="U131" i="24" s="1"/>
  <c r="T44" i="24"/>
  <c r="T148" i="24" s="1"/>
  <c r="T149" i="24" s="1"/>
  <c r="T131" i="24" s="1"/>
  <c r="S44" i="24"/>
  <c r="S148" i="24" s="1"/>
  <c r="S149" i="24" s="1"/>
  <c r="R44" i="24"/>
  <c r="R148" i="24" s="1"/>
  <c r="R149" i="24" s="1"/>
  <c r="Q44" i="24"/>
  <c r="Q148" i="24" s="1"/>
  <c r="Q149" i="24" s="1"/>
  <c r="P44" i="24"/>
  <c r="P148" i="24" s="1"/>
  <c r="P149" i="24" s="1"/>
  <c r="O44" i="24"/>
  <c r="O148" i="24" s="1"/>
  <c r="O149" i="24" s="1"/>
  <c r="N44" i="24"/>
  <c r="N148" i="24" s="1"/>
  <c r="N149" i="24" s="1"/>
  <c r="M44" i="24"/>
  <c r="M148" i="24" s="1"/>
  <c r="M149" i="24" s="1"/>
  <c r="M131" i="24" s="1"/>
  <c r="L44" i="24"/>
  <c r="L148" i="24" s="1"/>
  <c r="L149" i="24" s="1"/>
  <c r="L131" i="24" s="1"/>
  <c r="K44" i="24"/>
  <c r="K148" i="24" s="1"/>
  <c r="K149" i="24" s="1"/>
  <c r="J44" i="24"/>
  <c r="J148" i="24" s="1"/>
  <c r="J149" i="24" s="1"/>
  <c r="I44" i="24"/>
  <c r="I148" i="24" s="1"/>
  <c r="I149" i="24" s="1"/>
  <c r="I131" i="24" s="1"/>
  <c r="H44" i="24"/>
  <c r="H148" i="24" s="1"/>
  <c r="H149" i="24" s="1"/>
  <c r="H131" i="24" s="1"/>
  <c r="H132" i="24" s="1"/>
  <c r="G44" i="24"/>
  <c r="G148" i="24" s="1"/>
  <c r="G149" i="24" s="1"/>
  <c r="F44" i="24"/>
  <c r="F148" i="24" s="1"/>
  <c r="F149" i="24" s="1"/>
  <c r="E44" i="24"/>
  <c r="E148" i="24" s="1"/>
  <c r="E149" i="24" s="1"/>
  <c r="E131" i="24" s="1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U39" i="24"/>
  <c r="T39" i="24"/>
  <c r="T45" i="24" s="1"/>
  <c r="S39" i="24"/>
  <c r="R39" i="24"/>
  <c r="Q39" i="24"/>
  <c r="P39" i="24"/>
  <c r="P45" i="24" s="1"/>
  <c r="O39" i="24"/>
  <c r="N39" i="24"/>
  <c r="M39" i="24"/>
  <c r="L39" i="24"/>
  <c r="L45" i="24" s="1"/>
  <c r="K39" i="24"/>
  <c r="J39" i="24"/>
  <c r="I39" i="24"/>
  <c r="H39" i="24"/>
  <c r="H45" i="24" s="1"/>
  <c r="G39" i="24"/>
  <c r="F39" i="24"/>
  <c r="E39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U35" i="24"/>
  <c r="T35" i="24"/>
  <c r="T55" i="24" s="1"/>
  <c r="S35" i="24"/>
  <c r="R35" i="24"/>
  <c r="R55" i="24" s="1"/>
  <c r="Q35" i="24"/>
  <c r="P35" i="24"/>
  <c r="P55" i="24" s="1"/>
  <c r="O35" i="24"/>
  <c r="N35" i="24"/>
  <c r="N51" i="24" s="1"/>
  <c r="M35" i="24"/>
  <c r="M45" i="24" s="1"/>
  <c r="L35" i="24"/>
  <c r="L55" i="24" s="1"/>
  <c r="K35" i="24"/>
  <c r="J35" i="24"/>
  <c r="J55" i="24" s="1"/>
  <c r="I35" i="24"/>
  <c r="I49" i="24" s="1"/>
  <c r="H35" i="24"/>
  <c r="H55" i="24" s="1"/>
  <c r="G35" i="24"/>
  <c r="F35" i="24"/>
  <c r="F47" i="24" s="1"/>
  <c r="E35" i="24"/>
  <c r="U220" i="22"/>
  <c r="T220" i="22"/>
  <c r="S220" i="22"/>
  <c r="R220" i="22"/>
  <c r="Q220" i="22"/>
  <c r="P220" i="22"/>
  <c r="O220" i="22"/>
  <c r="N220" i="22"/>
  <c r="M220" i="22"/>
  <c r="L220" i="22"/>
  <c r="K220" i="22"/>
  <c r="J220" i="22"/>
  <c r="I220" i="22"/>
  <c r="H220" i="22"/>
  <c r="G220" i="22"/>
  <c r="F220" i="22"/>
  <c r="E220" i="22"/>
  <c r="U114" i="22"/>
  <c r="T114" i="22"/>
  <c r="S114" i="22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F114" i="22"/>
  <c r="E114" i="22"/>
  <c r="U113" i="22"/>
  <c r="T113" i="22"/>
  <c r="S113" i="22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U112" i="22"/>
  <c r="T112" i="22"/>
  <c r="S112" i="22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F112" i="22"/>
  <c r="E112" i="22"/>
  <c r="U111" i="22"/>
  <c r="T111" i="22"/>
  <c r="S111" i="22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U106" i="22"/>
  <c r="U107" i="22" s="1"/>
  <c r="T106" i="22"/>
  <c r="T107" i="22" s="1"/>
  <c r="S106" i="22"/>
  <c r="R106" i="22"/>
  <c r="R108" i="22" s="1"/>
  <c r="R109" i="22" s="1"/>
  <c r="Q106" i="22"/>
  <c r="Q108" i="22" s="1"/>
  <c r="Q109" i="22" s="1"/>
  <c r="P106" i="22"/>
  <c r="P107" i="22" s="1"/>
  <c r="O106" i="22"/>
  <c r="N106" i="22"/>
  <c r="N108" i="22" s="1"/>
  <c r="N109" i="22" s="1"/>
  <c r="M106" i="22"/>
  <c r="M108" i="22" s="1"/>
  <c r="M109" i="22" s="1"/>
  <c r="L106" i="22"/>
  <c r="L107" i="22" s="1"/>
  <c r="K106" i="22"/>
  <c r="J106" i="22"/>
  <c r="J108" i="22" s="1"/>
  <c r="J109" i="22" s="1"/>
  <c r="I106" i="22"/>
  <c r="I108" i="22" s="1"/>
  <c r="I109" i="22" s="1"/>
  <c r="H106" i="22"/>
  <c r="H107" i="22" s="1"/>
  <c r="G106" i="22"/>
  <c r="F106" i="22"/>
  <c r="F108" i="22" s="1"/>
  <c r="F109" i="22" s="1"/>
  <c r="E106" i="22"/>
  <c r="E107" i="22" s="1"/>
  <c r="U105" i="22"/>
  <c r="T105" i="22"/>
  <c r="S105" i="22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U103" i="22"/>
  <c r="T103" i="22"/>
  <c r="S103" i="22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U99" i="22"/>
  <c r="T99" i="22"/>
  <c r="S99" i="22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U96" i="22"/>
  <c r="U97" i="22" s="1"/>
  <c r="T96" i="22"/>
  <c r="T97" i="22" s="1"/>
  <c r="S96" i="22"/>
  <c r="S97" i="22" s="1"/>
  <c r="R96" i="22"/>
  <c r="R97" i="22" s="1"/>
  <c r="Q96" i="22"/>
  <c r="Q97" i="22" s="1"/>
  <c r="P96" i="22"/>
  <c r="P97" i="22" s="1"/>
  <c r="O96" i="22"/>
  <c r="O97" i="22" s="1"/>
  <c r="N96" i="22"/>
  <c r="N97" i="22" s="1"/>
  <c r="M96" i="22"/>
  <c r="M97" i="22" s="1"/>
  <c r="L96" i="22"/>
  <c r="L97" i="22" s="1"/>
  <c r="K96" i="22"/>
  <c r="K97" i="22" s="1"/>
  <c r="J96" i="22"/>
  <c r="J97" i="22" s="1"/>
  <c r="I96" i="22"/>
  <c r="I97" i="22" s="1"/>
  <c r="H96" i="22"/>
  <c r="H97" i="22" s="1"/>
  <c r="G96" i="22"/>
  <c r="G97" i="22" s="1"/>
  <c r="F96" i="22"/>
  <c r="F97" i="22" s="1"/>
  <c r="E96" i="22"/>
  <c r="E97" i="22" s="1"/>
  <c r="U94" i="22"/>
  <c r="T94" i="22"/>
  <c r="S94" i="22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U92" i="22"/>
  <c r="T92" i="22"/>
  <c r="S92" i="22"/>
  <c r="R92" i="22"/>
  <c r="Q92" i="22"/>
  <c r="N92" i="22"/>
  <c r="M92" i="22"/>
  <c r="L92" i="22"/>
  <c r="K92" i="22"/>
  <c r="J92" i="22"/>
  <c r="I92" i="22"/>
  <c r="H92" i="22"/>
  <c r="G92" i="22"/>
  <c r="P91" i="22"/>
  <c r="P92" i="22" s="1"/>
  <c r="O91" i="22"/>
  <c r="F91" i="22"/>
  <c r="F92" i="22" s="1"/>
  <c r="E91" i="22"/>
  <c r="U89" i="22"/>
  <c r="T89" i="22"/>
  <c r="S89" i="22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U85" i="22"/>
  <c r="T85" i="22"/>
  <c r="S85" i="22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I80" i="22"/>
  <c r="I81" i="22" s="1"/>
  <c r="H80" i="22"/>
  <c r="G80" i="22"/>
  <c r="G82" i="22" s="1"/>
  <c r="G83" i="22" s="1"/>
  <c r="F80" i="22"/>
  <c r="F82" i="22" s="1"/>
  <c r="F83" i="22" s="1"/>
  <c r="E80" i="22"/>
  <c r="E81" i="22" s="1"/>
  <c r="I79" i="22"/>
  <c r="H79" i="22"/>
  <c r="G79" i="22"/>
  <c r="F79" i="22"/>
  <c r="E79" i="22"/>
  <c r="U78" i="22"/>
  <c r="U79" i="22" s="1"/>
  <c r="T78" i="22"/>
  <c r="T80" i="22" s="1"/>
  <c r="S78" i="22"/>
  <c r="S80" i="22" s="1"/>
  <c r="R78" i="22"/>
  <c r="R79" i="22" s="1"/>
  <c r="Q78" i="22"/>
  <c r="Q80" i="22" s="1"/>
  <c r="M78" i="22"/>
  <c r="M80" i="22" s="1"/>
  <c r="M81" i="22" s="1"/>
  <c r="L78" i="22"/>
  <c r="L80" i="22" s="1"/>
  <c r="K78" i="22"/>
  <c r="J78" i="22"/>
  <c r="U76" i="22"/>
  <c r="T76" i="22"/>
  <c r="S76" i="22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I71" i="22"/>
  <c r="I72" i="22" s="1"/>
  <c r="H71" i="22"/>
  <c r="H73" i="22" s="1"/>
  <c r="H74" i="22" s="1"/>
  <c r="G71" i="22"/>
  <c r="G72" i="22" s="1"/>
  <c r="F71" i="22"/>
  <c r="F73" i="22" s="1"/>
  <c r="F74" i="22" s="1"/>
  <c r="E71" i="22"/>
  <c r="E72" i="22" s="1"/>
  <c r="R70" i="22"/>
  <c r="I70" i="22"/>
  <c r="H70" i="22"/>
  <c r="G70" i="22"/>
  <c r="F70" i="22"/>
  <c r="E70" i="22"/>
  <c r="U69" i="22"/>
  <c r="U71" i="22" s="1"/>
  <c r="T69" i="22"/>
  <c r="T70" i="22" s="1"/>
  <c r="S69" i="22"/>
  <c r="S71" i="22" s="1"/>
  <c r="R69" i="22"/>
  <c r="R71" i="22" s="1"/>
  <c r="R73" i="22" s="1"/>
  <c r="R74" i="22" s="1"/>
  <c r="Q69" i="22"/>
  <c r="Q70" i="22" s="1"/>
  <c r="M69" i="22"/>
  <c r="L69" i="22"/>
  <c r="L70" i="22" s="1"/>
  <c r="K69" i="22"/>
  <c r="O69" i="22" s="1"/>
  <c r="J69" i="22"/>
  <c r="P69" i="22" s="1"/>
  <c r="E66" i="22"/>
  <c r="F66" i="22" s="1"/>
  <c r="G66" i="22" s="1"/>
  <c r="F65" i="22"/>
  <c r="G65" i="22" s="1"/>
  <c r="K65" i="22" s="1"/>
  <c r="L65" i="22" s="1"/>
  <c r="M65" i="22" s="1"/>
  <c r="N65" i="22" s="1"/>
  <c r="O65" i="22" s="1"/>
  <c r="P65" i="22" s="1"/>
  <c r="Q65" i="22" s="1"/>
  <c r="E65" i="22"/>
  <c r="E64" i="22"/>
  <c r="F64" i="22" s="1"/>
  <c r="G64" i="22" s="1"/>
  <c r="E63" i="22"/>
  <c r="F63" i="22" s="1"/>
  <c r="G63" i="22" s="1"/>
  <c r="F62" i="22"/>
  <c r="G62" i="22" s="1"/>
  <c r="E62" i="22"/>
  <c r="E61" i="22"/>
  <c r="F61" i="22" s="1"/>
  <c r="G61" i="22" s="1"/>
  <c r="E60" i="22"/>
  <c r="F60" i="22" s="1"/>
  <c r="G60" i="22" s="1"/>
  <c r="E59" i="22"/>
  <c r="F59" i="22" s="1"/>
  <c r="G59" i="22" s="1"/>
  <c r="H59" i="22" s="1"/>
  <c r="I59" i="22" s="1"/>
  <c r="J59" i="22" s="1"/>
  <c r="K59" i="22" s="1"/>
  <c r="L59" i="22" s="1"/>
  <c r="M59" i="22" s="1"/>
  <c r="N59" i="22" s="1"/>
  <c r="O59" i="22" s="1"/>
  <c r="P59" i="22" s="1"/>
  <c r="Q59" i="22" s="1"/>
  <c r="R59" i="22" s="1"/>
  <c r="S59" i="22" s="1"/>
  <c r="T59" i="22" s="1"/>
  <c r="U59" i="22" s="1"/>
  <c r="E58" i="22"/>
  <c r="F58" i="22" s="1"/>
  <c r="G58" i="22" s="1"/>
  <c r="E57" i="22"/>
  <c r="F57" i="22" s="1"/>
  <c r="G57" i="22" s="1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U50" i="22"/>
  <c r="T50" i="22"/>
  <c r="T146" i="22" s="1"/>
  <c r="S50" i="22"/>
  <c r="S146" i="22" s="1"/>
  <c r="S147" i="22" s="1"/>
  <c r="R50" i="22"/>
  <c r="R146" i="22" s="1"/>
  <c r="R184" i="22" s="1"/>
  <c r="Q50" i="22"/>
  <c r="P50" i="22"/>
  <c r="O50" i="22"/>
  <c r="N50" i="22"/>
  <c r="N146" i="22" s="1"/>
  <c r="M50" i="22"/>
  <c r="L50" i="22"/>
  <c r="L146" i="22" s="1"/>
  <c r="K50" i="22"/>
  <c r="J50" i="22"/>
  <c r="J146" i="22" s="1"/>
  <c r="I50" i="22"/>
  <c r="H50" i="22"/>
  <c r="G50" i="22"/>
  <c r="G146" i="22" s="1"/>
  <c r="G184" i="22" s="1"/>
  <c r="F50" i="22"/>
  <c r="E50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U44" i="22"/>
  <c r="U148" i="22" s="1"/>
  <c r="U149" i="22" s="1"/>
  <c r="U131" i="22" s="1"/>
  <c r="U132" i="22" s="1"/>
  <c r="T44" i="22"/>
  <c r="T148" i="22" s="1"/>
  <c r="T149" i="22" s="1"/>
  <c r="S44" i="22"/>
  <c r="S148" i="22" s="1"/>
  <c r="S149" i="22" s="1"/>
  <c r="R44" i="22"/>
  <c r="R148" i="22" s="1"/>
  <c r="R149" i="22" s="1"/>
  <c r="R131" i="22" s="1"/>
  <c r="Q44" i="22"/>
  <c r="Q148" i="22" s="1"/>
  <c r="Q149" i="22" s="1"/>
  <c r="P44" i="22"/>
  <c r="P148" i="22" s="1"/>
  <c r="P149" i="22" s="1"/>
  <c r="O44" i="22"/>
  <c r="O148" i="22" s="1"/>
  <c r="O149" i="22" s="1"/>
  <c r="N44" i="22"/>
  <c r="N148" i="22" s="1"/>
  <c r="N149" i="22" s="1"/>
  <c r="N131" i="22" s="1"/>
  <c r="M44" i="22"/>
  <c r="M148" i="22" s="1"/>
  <c r="M149" i="22" s="1"/>
  <c r="L44" i="22"/>
  <c r="L148" i="22" s="1"/>
  <c r="L149" i="22" s="1"/>
  <c r="K44" i="22"/>
  <c r="K148" i="22" s="1"/>
  <c r="K149" i="22" s="1"/>
  <c r="J44" i="22"/>
  <c r="J148" i="22" s="1"/>
  <c r="J149" i="22" s="1"/>
  <c r="J131" i="22" s="1"/>
  <c r="I44" i="22"/>
  <c r="I148" i="22" s="1"/>
  <c r="I149" i="22" s="1"/>
  <c r="I131" i="22" s="1"/>
  <c r="H44" i="22"/>
  <c r="H148" i="22" s="1"/>
  <c r="H149" i="22" s="1"/>
  <c r="G44" i="22"/>
  <c r="G148" i="22" s="1"/>
  <c r="G149" i="22" s="1"/>
  <c r="F44" i="22"/>
  <c r="F148" i="22" s="1"/>
  <c r="F149" i="22" s="1"/>
  <c r="E44" i="22"/>
  <c r="E148" i="22" s="1"/>
  <c r="E149" i="22" s="1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U35" i="22"/>
  <c r="U55" i="22" s="1"/>
  <c r="T35" i="22"/>
  <c r="S35" i="22"/>
  <c r="R35" i="22"/>
  <c r="R55" i="22" s="1"/>
  <c r="Q35" i="22"/>
  <c r="Q55" i="22" s="1"/>
  <c r="P35" i="22"/>
  <c r="O35" i="22"/>
  <c r="N35" i="22"/>
  <c r="N55" i="22" s="1"/>
  <c r="M35" i="22"/>
  <c r="M55" i="22" s="1"/>
  <c r="L35" i="22"/>
  <c r="K35" i="22"/>
  <c r="J35" i="22"/>
  <c r="J55" i="22" s="1"/>
  <c r="I35" i="22"/>
  <c r="I55" i="22" s="1"/>
  <c r="H35" i="22"/>
  <c r="G35" i="22"/>
  <c r="F35" i="22"/>
  <c r="F55" i="22" s="1"/>
  <c r="E35" i="22"/>
  <c r="E55" i="22" s="1"/>
  <c r="G35" i="13" l="1"/>
  <c r="H35" i="13" s="1"/>
  <c r="G93" i="13"/>
  <c r="H93" i="13" s="1"/>
  <c r="F45" i="13"/>
  <c r="F49" i="13"/>
  <c r="F55" i="13"/>
  <c r="G88" i="13"/>
  <c r="H88" i="13" s="1"/>
  <c r="F47" i="13"/>
  <c r="G49" i="13"/>
  <c r="G41" i="13"/>
  <c r="G36" i="13"/>
  <c r="G89" i="13"/>
  <c r="F51" i="13"/>
  <c r="F36" i="13"/>
  <c r="G39" i="13"/>
  <c r="G98" i="13"/>
  <c r="G53" i="13"/>
  <c r="F38" i="13"/>
  <c r="H94" i="13"/>
  <c r="I93" i="13"/>
  <c r="H89" i="13"/>
  <c r="I88" i="13"/>
  <c r="G94" i="13"/>
  <c r="H36" i="13"/>
  <c r="I35" i="13"/>
  <c r="H49" i="13"/>
  <c r="H53" i="13"/>
  <c r="H37" i="13"/>
  <c r="G42" i="13"/>
  <c r="G55" i="13"/>
  <c r="F54" i="13"/>
  <c r="F50" i="13"/>
  <c r="H53" i="22"/>
  <c r="L53" i="22"/>
  <c r="P53" i="22"/>
  <c r="T53" i="22"/>
  <c r="H53" i="24"/>
  <c r="L53" i="24"/>
  <c r="P53" i="24"/>
  <c r="T53" i="24"/>
  <c r="P49" i="24"/>
  <c r="E53" i="24"/>
  <c r="Q53" i="24"/>
  <c r="U53" i="24"/>
  <c r="G81" i="24"/>
  <c r="F51" i="24"/>
  <c r="G53" i="24"/>
  <c r="K53" i="24"/>
  <c r="O53" i="24"/>
  <c r="S53" i="24"/>
  <c r="E45" i="24"/>
  <c r="Q45" i="24"/>
  <c r="Q49" i="24"/>
  <c r="I66" i="24"/>
  <c r="H66" i="24" s="1"/>
  <c r="J66" i="24" s="1"/>
  <c r="Q107" i="24"/>
  <c r="E126" i="24"/>
  <c r="E127" i="24" s="1"/>
  <c r="L49" i="24"/>
  <c r="F81" i="24"/>
  <c r="I107" i="24"/>
  <c r="T49" i="24"/>
  <c r="I53" i="24"/>
  <c r="E72" i="24"/>
  <c r="K79" i="24"/>
  <c r="E81" i="24"/>
  <c r="E107" i="24"/>
  <c r="U107" i="24"/>
  <c r="H55" i="22"/>
  <c r="T79" i="22"/>
  <c r="S70" i="22"/>
  <c r="K61" i="22"/>
  <c r="R45" i="22"/>
  <c r="F49" i="22"/>
  <c r="N49" i="22"/>
  <c r="I53" i="22"/>
  <c r="Q53" i="22"/>
  <c r="I73" i="22"/>
  <c r="I74" i="22" s="1"/>
  <c r="M107" i="22"/>
  <c r="E108" i="22"/>
  <c r="E109" i="22" s="1"/>
  <c r="U108" i="22"/>
  <c r="U109" i="22" s="1"/>
  <c r="N45" i="22"/>
  <c r="E49" i="22"/>
  <c r="M49" i="22"/>
  <c r="U49" i="22"/>
  <c r="F53" i="22"/>
  <c r="N53" i="22"/>
  <c r="T55" i="22"/>
  <c r="I107" i="22"/>
  <c r="L108" i="22"/>
  <c r="L109" i="22" s="1"/>
  <c r="T108" i="22"/>
  <c r="T109" i="22" s="1"/>
  <c r="G53" i="22"/>
  <c r="K53" i="22"/>
  <c r="O53" i="22"/>
  <c r="S53" i="22"/>
  <c r="E47" i="22"/>
  <c r="I47" i="22"/>
  <c r="M47" i="22"/>
  <c r="Q47" i="22"/>
  <c r="U47" i="22"/>
  <c r="H51" i="22"/>
  <c r="L47" i="22"/>
  <c r="P51" i="22"/>
  <c r="T47" i="22"/>
  <c r="J45" i="22"/>
  <c r="J49" i="22"/>
  <c r="R49" i="22"/>
  <c r="E53" i="22"/>
  <c r="M53" i="22"/>
  <c r="U53" i="22"/>
  <c r="P55" i="22"/>
  <c r="M79" i="22"/>
  <c r="F195" i="22"/>
  <c r="F107" i="22"/>
  <c r="Q107" i="22"/>
  <c r="F45" i="22"/>
  <c r="I49" i="22"/>
  <c r="Q49" i="22"/>
  <c r="J53" i="22"/>
  <c r="R53" i="22"/>
  <c r="L55" i="22"/>
  <c r="Q71" i="22"/>
  <c r="Q72" i="22" s="1"/>
  <c r="L79" i="22"/>
  <c r="N107" i="22"/>
  <c r="H108" i="22"/>
  <c r="H109" i="22" s="1"/>
  <c r="P108" i="22"/>
  <c r="P109" i="22" s="1"/>
  <c r="E126" i="22"/>
  <c r="E127" i="22" s="1"/>
  <c r="G186" i="22"/>
  <c r="G188" i="22" s="1"/>
  <c r="Q81" i="24"/>
  <c r="I82" i="24"/>
  <c r="I83" i="24" s="1"/>
  <c r="J71" i="24"/>
  <c r="J73" i="24" s="1"/>
  <c r="J74" i="24" s="1"/>
  <c r="J70" i="24"/>
  <c r="H72" i="24"/>
  <c r="K71" i="24"/>
  <c r="K82" i="24"/>
  <c r="K83" i="24" s="1"/>
  <c r="K81" i="24"/>
  <c r="K47" i="24"/>
  <c r="S55" i="24"/>
  <c r="S70" i="24"/>
  <c r="H108" i="24"/>
  <c r="H109" i="24" s="1"/>
  <c r="S51" i="24"/>
  <c r="S79" i="24"/>
  <c r="L80" i="24"/>
  <c r="L81" i="24" s="1"/>
  <c r="I45" i="24"/>
  <c r="U45" i="24"/>
  <c r="N47" i="24"/>
  <c r="H49" i="24"/>
  <c r="M49" i="24"/>
  <c r="S49" i="24"/>
  <c r="G51" i="24"/>
  <c r="M53" i="24"/>
  <c r="K55" i="24"/>
  <c r="K70" i="24"/>
  <c r="R71" i="24"/>
  <c r="I72" i="24"/>
  <c r="N78" i="24"/>
  <c r="N80" i="24" s="1"/>
  <c r="L107" i="24"/>
  <c r="T107" i="24"/>
  <c r="K108" i="24"/>
  <c r="K109" i="24" s="1"/>
  <c r="S108" i="24"/>
  <c r="S109" i="24" s="1"/>
  <c r="G49" i="24"/>
  <c r="R81" i="24"/>
  <c r="P108" i="24"/>
  <c r="P109" i="24" s="1"/>
  <c r="K51" i="24"/>
  <c r="K49" i="24"/>
  <c r="O51" i="24"/>
  <c r="G55" i="24"/>
  <c r="G108" i="24"/>
  <c r="G109" i="24" s="1"/>
  <c r="O108" i="24"/>
  <c r="O109" i="24" s="1"/>
  <c r="G45" i="24"/>
  <c r="K45" i="24"/>
  <c r="O45" i="24"/>
  <c r="S45" i="24"/>
  <c r="S47" i="24"/>
  <c r="O49" i="24"/>
  <c r="O55" i="24"/>
  <c r="O70" i="24"/>
  <c r="Q79" i="24"/>
  <c r="E124" i="24"/>
  <c r="E116" i="24" s="1"/>
  <c r="E117" i="24" s="1"/>
  <c r="E118" i="24" s="1"/>
  <c r="E119" i="24" s="1"/>
  <c r="K65" i="24"/>
  <c r="L65" i="24" s="1"/>
  <c r="M65" i="24" s="1"/>
  <c r="N65" i="24" s="1"/>
  <c r="O65" i="24" s="1"/>
  <c r="P65" i="24" s="1"/>
  <c r="Q65" i="24" s="1"/>
  <c r="I65" i="24"/>
  <c r="H65" i="24" s="1"/>
  <c r="J65" i="24" s="1"/>
  <c r="P80" i="24"/>
  <c r="P79" i="24"/>
  <c r="I64" i="24"/>
  <c r="G124" i="24"/>
  <c r="K64" i="24"/>
  <c r="K126" i="24" s="1"/>
  <c r="K127" i="24" s="1"/>
  <c r="S66" i="24"/>
  <c r="R66" i="24" s="1"/>
  <c r="T66" i="24" s="1"/>
  <c r="U66" i="24"/>
  <c r="S58" i="24"/>
  <c r="R58" i="24" s="1"/>
  <c r="T58" i="24" s="1"/>
  <c r="U58" i="24"/>
  <c r="O73" i="24"/>
  <c r="O74" i="24" s="1"/>
  <c r="O72" i="24"/>
  <c r="L152" i="24"/>
  <c r="L132" i="24"/>
  <c r="P131" i="24"/>
  <c r="G146" i="24"/>
  <c r="O146" i="24"/>
  <c r="F62" i="24"/>
  <c r="L71" i="24"/>
  <c r="N69" i="24"/>
  <c r="N79" i="24"/>
  <c r="I132" i="24"/>
  <c r="O131" i="24"/>
  <c r="R147" i="24"/>
  <c r="R184" i="24"/>
  <c r="R186" i="24" s="1"/>
  <c r="F195" i="24"/>
  <c r="G57" i="24"/>
  <c r="Q71" i="24"/>
  <c r="Q70" i="24"/>
  <c r="U71" i="24"/>
  <c r="U70" i="24"/>
  <c r="G73" i="24"/>
  <c r="G74" i="24" s="1"/>
  <c r="G72" i="24"/>
  <c r="S73" i="24"/>
  <c r="S74" i="24" s="1"/>
  <c r="S72" i="24"/>
  <c r="S82" i="24"/>
  <c r="S83" i="24" s="1"/>
  <c r="S81" i="24"/>
  <c r="E120" i="24"/>
  <c r="E121" i="24" s="1"/>
  <c r="E122" i="24" s="1"/>
  <c r="J131" i="24"/>
  <c r="J53" i="24"/>
  <c r="J49" i="24"/>
  <c r="J45" i="24"/>
  <c r="R53" i="24"/>
  <c r="R49" i="24"/>
  <c r="R45" i="24"/>
  <c r="E55" i="24"/>
  <c r="E51" i="24"/>
  <c r="E47" i="24"/>
  <c r="I55" i="24"/>
  <c r="I51" i="24"/>
  <c r="I47" i="24"/>
  <c r="M55" i="24"/>
  <c r="M51" i="24"/>
  <c r="M47" i="24"/>
  <c r="Q55" i="24"/>
  <c r="Q51" i="24"/>
  <c r="Q47" i="24"/>
  <c r="U55" i="24"/>
  <c r="U51" i="24"/>
  <c r="U47" i="24"/>
  <c r="E132" i="24"/>
  <c r="E152" i="24"/>
  <c r="M132" i="24"/>
  <c r="M152" i="24"/>
  <c r="U132" i="24"/>
  <c r="U152" i="24"/>
  <c r="H146" i="24"/>
  <c r="L146" i="24"/>
  <c r="P184" i="24"/>
  <c r="P186" i="24" s="1"/>
  <c r="P147" i="24"/>
  <c r="T146" i="24"/>
  <c r="M71" i="24"/>
  <c r="M70" i="24"/>
  <c r="T79" i="24"/>
  <c r="T80" i="24"/>
  <c r="H81" i="24"/>
  <c r="H82" i="24"/>
  <c r="H83" i="24" s="1"/>
  <c r="K131" i="24"/>
  <c r="F124" i="24"/>
  <c r="F135" i="24" s="1"/>
  <c r="I152" i="24"/>
  <c r="L70" i="24"/>
  <c r="G47" i="24"/>
  <c r="O47" i="24"/>
  <c r="E49" i="24"/>
  <c r="U49" i="24"/>
  <c r="J51" i="24"/>
  <c r="R51" i="24"/>
  <c r="I58" i="24"/>
  <c r="H58" i="24" s="1"/>
  <c r="J58" i="24" s="1"/>
  <c r="K63" i="24"/>
  <c r="L63" i="24" s="1"/>
  <c r="M63" i="24" s="1"/>
  <c r="N63" i="24" s="1"/>
  <c r="O63" i="24" s="1"/>
  <c r="P63" i="24" s="1"/>
  <c r="Q63" i="24" s="1"/>
  <c r="F72" i="24"/>
  <c r="E92" i="24"/>
  <c r="Q131" i="24"/>
  <c r="F193" i="24"/>
  <c r="T152" i="24"/>
  <c r="T132" i="24"/>
  <c r="K146" i="24"/>
  <c r="S146" i="24"/>
  <c r="G61" i="24"/>
  <c r="J79" i="24"/>
  <c r="J80" i="24"/>
  <c r="S131" i="24"/>
  <c r="K73" i="24"/>
  <c r="K74" i="24" s="1"/>
  <c r="K72" i="24"/>
  <c r="F53" i="24"/>
  <c r="F49" i="24"/>
  <c r="F45" i="24"/>
  <c r="N53" i="24"/>
  <c r="N49" i="24"/>
  <c r="N45" i="24"/>
  <c r="F131" i="24"/>
  <c r="N131" i="24"/>
  <c r="R131" i="24"/>
  <c r="E193" i="24"/>
  <c r="E198" i="24" s="1"/>
  <c r="E195" i="24"/>
  <c r="P71" i="24"/>
  <c r="T71" i="24"/>
  <c r="M147" i="24"/>
  <c r="I124" i="24"/>
  <c r="J47" i="24"/>
  <c r="R47" i="24"/>
  <c r="F55" i="24"/>
  <c r="N55" i="24"/>
  <c r="K60" i="24"/>
  <c r="L60" i="24" s="1"/>
  <c r="M60" i="24" s="1"/>
  <c r="N60" i="24" s="1"/>
  <c r="O60" i="24" s="1"/>
  <c r="P60" i="24" s="1"/>
  <c r="Q60" i="24" s="1"/>
  <c r="F92" i="24"/>
  <c r="M184" i="24"/>
  <c r="M186" i="24" s="1"/>
  <c r="G135" i="24"/>
  <c r="G131" i="24"/>
  <c r="I146" i="24"/>
  <c r="Q146" i="24"/>
  <c r="U80" i="24"/>
  <c r="H47" i="24"/>
  <c r="L47" i="24"/>
  <c r="P47" i="24"/>
  <c r="T47" i="24"/>
  <c r="H51" i="24"/>
  <c r="L51" i="24"/>
  <c r="P51" i="24"/>
  <c r="T51" i="24"/>
  <c r="P92" i="24"/>
  <c r="H152" i="24"/>
  <c r="J186" i="24"/>
  <c r="J147" i="24"/>
  <c r="F147" i="24"/>
  <c r="F184" i="24"/>
  <c r="F186" i="24" s="1"/>
  <c r="N146" i="24"/>
  <c r="M80" i="24"/>
  <c r="R79" i="24"/>
  <c r="F107" i="24"/>
  <c r="F108" i="24"/>
  <c r="F109" i="24" s="1"/>
  <c r="J107" i="24"/>
  <c r="J108" i="24"/>
  <c r="J109" i="24" s="1"/>
  <c r="N107" i="24"/>
  <c r="N108" i="24"/>
  <c r="N109" i="24" s="1"/>
  <c r="R107" i="24"/>
  <c r="R108" i="24"/>
  <c r="R109" i="24" s="1"/>
  <c r="E146" i="24"/>
  <c r="U146" i="24"/>
  <c r="O78" i="24"/>
  <c r="O92" i="24"/>
  <c r="H72" i="22"/>
  <c r="K71" i="22"/>
  <c r="K72" i="22" s="1"/>
  <c r="Q79" i="22"/>
  <c r="G81" i="22"/>
  <c r="F81" i="22"/>
  <c r="N78" i="22"/>
  <c r="N80" i="22" s="1"/>
  <c r="N69" i="22"/>
  <c r="N70" i="22" s="1"/>
  <c r="E73" i="22"/>
  <c r="L131" i="22"/>
  <c r="K66" i="22"/>
  <c r="L66" i="22" s="1"/>
  <c r="M66" i="22" s="1"/>
  <c r="N66" i="22" s="1"/>
  <c r="O66" i="22" s="1"/>
  <c r="P66" i="22" s="1"/>
  <c r="Q66" i="22" s="1"/>
  <c r="I66" i="22"/>
  <c r="H66" i="22" s="1"/>
  <c r="J66" i="22" s="1"/>
  <c r="S72" i="22"/>
  <c r="S73" i="22"/>
  <c r="S74" i="22" s="1"/>
  <c r="S82" i="22"/>
  <c r="S83" i="22" s="1"/>
  <c r="S81" i="22"/>
  <c r="S133" i="22"/>
  <c r="R152" i="22"/>
  <c r="R132" i="22"/>
  <c r="G131" i="22"/>
  <c r="K131" i="22"/>
  <c r="I60" i="22"/>
  <c r="H60" i="22" s="1"/>
  <c r="J60" i="22" s="1"/>
  <c r="K60" i="22"/>
  <c r="L60" i="22" s="1"/>
  <c r="M60" i="22" s="1"/>
  <c r="N60" i="22" s="1"/>
  <c r="O60" i="22" s="1"/>
  <c r="P60" i="22" s="1"/>
  <c r="Q60" i="22" s="1"/>
  <c r="I64" i="22"/>
  <c r="H64" i="22" s="1"/>
  <c r="K64" i="22"/>
  <c r="L64" i="22" s="1"/>
  <c r="Q131" i="22"/>
  <c r="F131" i="22"/>
  <c r="J132" i="22"/>
  <c r="J152" i="22"/>
  <c r="N184" i="22"/>
  <c r="N186" i="22" s="1"/>
  <c r="N147" i="22"/>
  <c r="K63" i="22"/>
  <c r="L63" i="22" s="1"/>
  <c r="M63" i="22" s="1"/>
  <c r="N63" i="22" s="1"/>
  <c r="O63" i="22" s="1"/>
  <c r="P63" i="22" s="1"/>
  <c r="Q63" i="22" s="1"/>
  <c r="I63" i="22"/>
  <c r="H63" i="22" s="1"/>
  <c r="J63" i="22" s="1"/>
  <c r="S65" i="22"/>
  <c r="R65" i="22" s="1"/>
  <c r="T65" i="22" s="1"/>
  <c r="U65" i="22"/>
  <c r="O70" i="22"/>
  <c r="O71" i="22"/>
  <c r="U73" i="22"/>
  <c r="U74" i="22" s="1"/>
  <c r="U72" i="22"/>
  <c r="Q81" i="22"/>
  <c r="Q82" i="22"/>
  <c r="Q83" i="22" s="1"/>
  <c r="G124" i="22"/>
  <c r="G135" i="22" s="1"/>
  <c r="P131" i="22"/>
  <c r="E131" i="22"/>
  <c r="I152" i="22"/>
  <c r="I132" i="22"/>
  <c r="M131" i="22"/>
  <c r="K58" i="22"/>
  <c r="L58" i="22" s="1"/>
  <c r="M58" i="22" s="1"/>
  <c r="N58" i="22" s="1"/>
  <c r="O58" i="22" s="1"/>
  <c r="P58" i="22" s="1"/>
  <c r="Q58" i="22" s="1"/>
  <c r="I58" i="22"/>
  <c r="H58" i="22" s="1"/>
  <c r="J58" i="22" s="1"/>
  <c r="K62" i="22"/>
  <c r="L62" i="22" s="1"/>
  <c r="M62" i="22" s="1"/>
  <c r="N62" i="22" s="1"/>
  <c r="O62" i="22" s="1"/>
  <c r="P62" i="22" s="1"/>
  <c r="Q62" i="22" s="1"/>
  <c r="I62" i="22"/>
  <c r="H62" i="22" s="1"/>
  <c r="J62" i="22" s="1"/>
  <c r="P71" i="22"/>
  <c r="P70" i="22"/>
  <c r="S131" i="22"/>
  <c r="I146" i="22"/>
  <c r="Q146" i="22"/>
  <c r="K79" i="22"/>
  <c r="T81" i="22"/>
  <c r="T82" i="22"/>
  <c r="T83" i="22" s="1"/>
  <c r="K107" i="22"/>
  <c r="K108" i="22"/>
  <c r="K109" i="22" s="1"/>
  <c r="S107" i="22"/>
  <c r="S108" i="22"/>
  <c r="S109" i="22" s="1"/>
  <c r="N132" i="22"/>
  <c r="N152" i="22"/>
  <c r="J147" i="22"/>
  <c r="L147" i="22"/>
  <c r="L184" i="22"/>
  <c r="L186" i="22" s="1"/>
  <c r="P146" i="22"/>
  <c r="H81" i="22"/>
  <c r="H82" i="22"/>
  <c r="H83" i="22" s="1"/>
  <c r="K146" i="22"/>
  <c r="L71" i="22"/>
  <c r="T71" i="22"/>
  <c r="R80" i="22"/>
  <c r="L81" i="22"/>
  <c r="L82" i="22"/>
  <c r="L83" i="22" s="1"/>
  <c r="H47" i="22"/>
  <c r="P47" i="22"/>
  <c r="L51" i="22"/>
  <c r="T51" i="22"/>
  <c r="J184" i="22"/>
  <c r="J186" i="22" s="1"/>
  <c r="I45" i="22"/>
  <c r="Q45" i="22"/>
  <c r="G47" i="22"/>
  <c r="O47" i="22"/>
  <c r="G51" i="22"/>
  <c r="O51" i="22"/>
  <c r="K55" i="22"/>
  <c r="J71" i="22"/>
  <c r="H146" i="22"/>
  <c r="H45" i="22"/>
  <c r="L45" i="22"/>
  <c r="P45" i="22"/>
  <c r="T45" i="22"/>
  <c r="F47" i="22"/>
  <c r="J47" i="22"/>
  <c r="N47" i="22"/>
  <c r="R47" i="22"/>
  <c r="H49" i="22"/>
  <c r="L49" i="22"/>
  <c r="P49" i="22"/>
  <c r="T49" i="22"/>
  <c r="F51" i="22"/>
  <c r="J51" i="22"/>
  <c r="N51" i="22"/>
  <c r="R51" i="22"/>
  <c r="I57" i="22"/>
  <c r="I61" i="22"/>
  <c r="I65" i="22"/>
  <c r="H65" i="22" s="1"/>
  <c r="J65" i="22" s="1"/>
  <c r="K70" i="22"/>
  <c r="R72" i="22"/>
  <c r="G73" i="22"/>
  <c r="G74" i="22" s="1"/>
  <c r="E82" i="22"/>
  <c r="E83" i="22" s="1"/>
  <c r="M82" i="22"/>
  <c r="M83" i="22" s="1"/>
  <c r="E92" i="22"/>
  <c r="J107" i="22"/>
  <c r="R107" i="22"/>
  <c r="F124" i="22"/>
  <c r="F126" i="22"/>
  <c r="F127" i="22" s="1"/>
  <c r="O146" i="22"/>
  <c r="O131" i="22"/>
  <c r="E146" i="22"/>
  <c r="M146" i="22"/>
  <c r="U146" i="22"/>
  <c r="G107" i="22"/>
  <c r="G108" i="22"/>
  <c r="G109" i="22" s="1"/>
  <c r="O107" i="22"/>
  <c r="O108" i="22"/>
  <c r="O109" i="22" s="1"/>
  <c r="T147" i="22"/>
  <c r="T184" i="22"/>
  <c r="T186" i="22" s="1"/>
  <c r="H131" i="22"/>
  <c r="F193" i="22"/>
  <c r="M70" i="22"/>
  <c r="U70" i="22"/>
  <c r="J80" i="22"/>
  <c r="P78" i="22"/>
  <c r="S79" i="22"/>
  <c r="U152" i="22"/>
  <c r="S184" i="22"/>
  <c r="S186" i="22" s="1"/>
  <c r="T131" i="22"/>
  <c r="F146" i="22"/>
  <c r="K57" i="22"/>
  <c r="L57" i="22" s="1"/>
  <c r="M57" i="22" s="1"/>
  <c r="N57" i="22" s="1"/>
  <c r="O57" i="22" s="1"/>
  <c r="P57" i="22" s="1"/>
  <c r="Q57" i="22" s="1"/>
  <c r="O78" i="22"/>
  <c r="I82" i="22"/>
  <c r="I83" i="22" s="1"/>
  <c r="E45" i="22"/>
  <c r="M45" i="22"/>
  <c r="U45" i="22"/>
  <c r="K47" i="22"/>
  <c r="S47" i="22"/>
  <c r="K51" i="22"/>
  <c r="S51" i="22"/>
  <c r="G55" i="22"/>
  <c r="O55" i="22"/>
  <c r="S55" i="22"/>
  <c r="J79" i="22"/>
  <c r="G45" i="22"/>
  <c r="K45" i="22"/>
  <c r="O45" i="22"/>
  <c r="S45" i="22"/>
  <c r="G49" i="22"/>
  <c r="K49" i="22"/>
  <c r="O49" i="22"/>
  <c r="S49" i="22"/>
  <c r="R186" i="22"/>
  <c r="E51" i="22"/>
  <c r="I51" i="22"/>
  <c r="M51" i="22"/>
  <c r="Q51" i="22"/>
  <c r="U51" i="22"/>
  <c r="J70" i="22"/>
  <c r="M71" i="22"/>
  <c r="F72" i="22"/>
  <c r="K80" i="22"/>
  <c r="U80" i="22"/>
  <c r="E124" i="22"/>
  <c r="E135" i="22" s="1"/>
  <c r="G147" i="22"/>
  <c r="R147" i="22"/>
  <c r="G195" i="22"/>
  <c r="O92" i="22"/>
  <c r="U213" i="21"/>
  <c r="T213" i="21"/>
  <c r="S213" i="21"/>
  <c r="R213" i="21"/>
  <c r="Q213" i="21"/>
  <c r="P213" i="21"/>
  <c r="O213" i="21"/>
  <c r="N213" i="21"/>
  <c r="M213" i="21"/>
  <c r="L213" i="21"/>
  <c r="K213" i="21"/>
  <c r="J213" i="21"/>
  <c r="I213" i="21"/>
  <c r="H213" i="21"/>
  <c r="G213" i="21"/>
  <c r="F213" i="21"/>
  <c r="E213" i="21"/>
  <c r="U114" i="21"/>
  <c r="T114" i="21"/>
  <c r="S114" i="21"/>
  <c r="R114" i="21"/>
  <c r="Q114" i="21"/>
  <c r="P114" i="21"/>
  <c r="O114" i="21"/>
  <c r="N114" i="21"/>
  <c r="M114" i="21"/>
  <c r="L114" i="21"/>
  <c r="K114" i="21"/>
  <c r="J114" i="21"/>
  <c r="I114" i="21"/>
  <c r="H114" i="21"/>
  <c r="G114" i="21"/>
  <c r="F114" i="21"/>
  <c r="E114" i="21"/>
  <c r="U113" i="21"/>
  <c r="T113" i="21"/>
  <c r="S113" i="21"/>
  <c r="R113" i="21"/>
  <c r="Q113" i="21"/>
  <c r="P113" i="21"/>
  <c r="O113" i="21"/>
  <c r="N113" i="21"/>
  <c r="M113" i="21"/>
  <c r="L113" i="21"/>
  <c r="K113" i="21"/>
  <c r="J113" i="21"/>
  <c r="I113" i="21"/>
  <c r="H113" i="21"/>
  <c r="G113" i="21"/>
  <c r="F113" i="21"/>
  <c r="E113" i="21"/>
  <c r="U112" i="21"/>
  <c r="T112" i="21"/>
  <c r="S112" i="21"/>
  <c r="R112" i="21"/>
  <c r="Q112" i="21"/>
  <c r="P112" i="21"/>
  <c r="O112" i="21"/>
  <c r="N112" i="21"/>
  <c r="M112" i="21"/>
  <c r="L112" i="21"/>
  <c r="K112" i="21"/>
  <c r="J112" i="21"/>
  <c r="I112" i="21"/>
  <c r="H112" i="21"/>
  <c r="G112" i="21"/>
  <c r="F112" i="21"/>
  <c r="E112" i="21"/>
  <c r="U111" i="21"/>
  <c r="T111" i="21"/>
  <c r="S111" i="21"/>
  <c r="R111" i="21"/>
  <c r="Q111" i="21"/>
  <c r="P111" i="21"/>
  <c r="O111" i="21"/>
  <c r="N111" i="21"/>
  <c r="M111" i="21"/>
  <c r="L111" i="21"/>
  <c r="K111" i="21"/>
  <c r="J111" i="21"/>
  <c r="I111" i="21"/>
  <c r="H111" i="21"/>
  <c r="G111" i="21"/>
  <c r="F111" i="21"/>
  <c r="E111" i="21"/>
  <c r="U106" i="21"/>
  <c r="T106" i="21"/>
  <c r="T108" i="21" s="1"/>
  <c r="T109" i="21" s="1"/>
  <c r="S106" i="21"/>
  <c r="S108" i="21" s="1"/>
  <c r="S109" i="21" s="1"/>
  <c r="R106" i="21"/>
  <c r="R107" i="21" s="1"/>
  <c r="Q106" i="21"/>
  <c r="P106" i="21"/>
  <c r="P108" i="21" s="1"/>
  <c r="P109" i="21" s="1"/>
  <c r="O106" i="21"/>
  <c r="O108" i="21" s="1"/>
  <c r="O109" i="21" s="1"/>
  <c r="N106" i="21"/>
  <c r="N107" i="21" s="1"/>
  <c r="M106" i="21"/>
  <c r="L106" i="21"/>
  <c r="L108" i="21" s="1"/>
  <c r="L109" i="21" s="1"/>
  <c r="K106" i="21"/>
  <c r="K108" i="21" s="1"/>
  <c r="K109" i="21" s="1"/>
  <c r="J106" i="21"/>
  <c r="J107" i="21" s="1"/>
  <c r="I106" i="21"/>
  <c r="H106" i="21"/>
  <c r="H108" i="21" s="1"/>
  <c r="H109" i="21" s="1"/>
  <c r="G106" i="21"/>
  <c r="G108" i="21" s="1"/>
  <c r="G109" i="21" s="1"/>
  <c r="F106" i="21"/>
  <c r="F107" i="21" s="1"/>
  <c r="E106" i="21"/>
  <c r="U105" i="21"/>
  <c r="T105" i="21"/>
  <c r="S105" i="21"/>
  <c r="R105" i="21"/>
  <c r="Q105" i="21"/>
  <c r="P105" i="21"/>
  <c r="O105" i="21"/>
  <c r="N105" i="21"/>
  <c r="M105" i="21"/>
  <c r="L105" i="21"/>
  <c r="K105" i="21"/>
  <c r="J105" i="21"/>
  <c r="I105" i="21"/>
  <c r="H105" i="21"/>
  <c r="G105" i="21"/>
  <c r="F105" i="21"/>
  <c r="E105" i="21"/>
  <c r="U103" i="21"/>
  <c r="T103" i="21"/>
  <c r="S103" i="21"/>
  <c r="R103" i="21"/>
  <c r="Q103" i="21"/>
  <c r="P103" i="21"/>
  <c r="O103" i="21"/>
  <c r="N103" i="21"/>
  <c r="M103" i="21"/>
  <c r="L103" i="21"/>
  <c r="K103" i="21"/>
  <c r="J103" i="21"/>
  <c r="I103" i="21"/>
  <c r="H103" i="21"/>
  <c r="G103" i="21"/>
  <c r="F103" i="21"/>
  <c r="E103" i="21"/>
  <c r="U99" i="21"/>
  <c r="T99" i="21"/>
  <c r="S99" i="21"/>
  <c r="R99" i="21"/>
  <c r="Q99" i="21"/>
  <c r="P99" i="21"/>
  <c r="O99" i="21"/>
  <c r="N99" i="21"/>
  <c r="M99" i="21"/>
  <c r="L99" i="21"/>
  <c r="K99" i="21"/>
  <c r="J99" i="21"/>
  <c r="I99" i="21"/>
  <c r="H99" i="21"/>
  <c r="G99" i="21"/>
  <c r="F99" i="21"/>
  <c r="E99" i="21"/>
  <c r="U96" i="21"/>
  <c r="U97" i="21" s="1"/>
  <c r="T96" i="21"/>
  <c r="T97" i="21" s="1"/>
  <c r="S96" i="21"/>
  <c r="S97" i="21" s="1"/>
  <c r="R96" i="21"/>
  <c r="R97" i="21" s="1"/>
  <c r="Q96" i="21"/>
  <c r="Q97" i="21" s="1"/>
  <c r="P96" i="21"/>
  <c r="P97" i="21" s="1"/>
  <c r="O96" i="21"/>
  <c r="O97" i="21" s="1"/>
  <c r="N96" i="21"/>
  <c r="N97" i="21" s="1"/>
  <c r="M96" i="21"/>
  <c r="M97" i="21" s="1"/>
  <c r="L96" i="21"/>
  <c r="L97" i="21" s="1"/>
  <c r="K96" i="21"/>
  <c r="K97" i="21" s="1"/>
  <c r="J96" i="21"/>
  <c r="J97" i="21" s="1"/>
  <c r="I96" i="21"/>
  <c r="I97" i="21" s="1"/>
  <c r="H96" i="21"/>
  <c r="H97" i="21" s="1"/>
  <c r="G96" i="21"/>
  <c r="G97" i="21" s="1"/>
  <c r="F96" i="21"/>
  <c r="F97" i="21" s="1"/>
  <c r="E96" i="21"/>
  <c r="E97" i="21" s="1"/>
  <c r="U94" i="21"/>
  <c r="T94" i="21"/>
  <c r="S94" i="21"/>
  <c r="R94" i="21"/>
  <c r="Q94" i="21"/>
  <c r="P94" i="21"/>
  <c r="O94" i="21"/>
  <c r="N94" i="21"/>
  <c r="M94" i="21"/>
  <c r="L94" i="21"/>
  <c r="K94" i="21"/>
  <c r="J94" i="21"/>
  <c r="I94" i="21"/>
  <c r="H94" i="21"/>
  <c r="G94" i="21"/>
  <c r="F94" i="21"/>
  <c r="E94" i="21"/>
  <c r="U92" i="21"/>
  <c r="T92" i="21"/>
  <c r="S92" i="21"/>
  <c r="R92" i="21"/>
  <c r="Q92" i="21"/>
  <c r="N92" i="21"/>
  <c r="M92" i="21"/>
  <c r="L92" i="21"/>
  <c r="K92" i="21"/>
  <c r="J92" i="21"/>
  <c r="I92" i="21"/>
  <c r="H92" i="21"/>
  <c r="G92" i="21"/>
  <c r="P91" i="21"/>
  <c r="O91" i="21"/>
  <c r="F91" i="21"/>
  <c r="E91" i="21"/>
  <c r="U89" i="21"/>
  <c r="T89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U85" i="21"/>
  <c r="T85" i="21"/>
  <c r="S85" i="21"/>
  <c r="R85" i="21"/>
  <c r="Q85" i="21"/>
  <c r="P85" i="21"/>
  <c r="O85" i="21"/>
  <c r="N85" i="21"/>
  <c r="M85" i="21"/>
  <c r="L85" i="21"/>
  <c r="K85" i="21"/>
  <c r="J85" i="21"/>
  <c r="I85" i="21"/>
  <c r="H85" i="21"/>
  <c r="G85" i="21"/>
  <c r="F85" i="21"/>
  <c r="E85" i="21"/>
  <c r="T81" i="21"/>
  <c r="I80" i="21"/>
  <c r="I81" i="21" s="1"/>
  <c r="H80" i="21"/>
  <c r="H82" i="21" s="1"/>
  <c r="H83" i="21" s="1"/>
  <c r="G80" i="21"/>
  <c r="F80" i="21"/>
  <c r="E80" i="21"/>
  <c r="E82" i="21" s="1"/>
  <c r="E83" i="21" s="1"/>
  <c r="T79" i="21"/>
  <c r="I79" i="21"/>
  <c r="H79" i="21"/>
  <c r="G79" i="21"/>
  <c r="F79" i="21"/>
  <c r="E79" i="21"/>
  <c r="U78" i="21"/>
  <c r="U80" i="21" s="1"/>
  <c r="U82" i="21" s="1"/>
  <c r="U83" i="21" s="1"/>
  <c r="T78" i="21"/>
  <c r="T80" i="21" s="1"/>
  <c r="T82" i="21" s="1"/>
  <c r="T83" i="21" s="1"/>
  <c r="S78" i="21"/>
  <c r="S79" i="21" s="1"/>
  <c r="R78" i="21"/>
  <c r="R80" i="21" s="1"/>
  <c r="R82" i="21" s="1"/>
  <c r="R83" i="21" s="1"/>
  <c r="Q78" i="21"/>
  <c r="M78" i="21"/>
  <c r="L78" i="21"/>
  <c r="L79" i="21" s="1"/>
  <c r="K78" i="21"/>
  <c r="K80" i="21" s="1"/>
  <c r="J78" i="21"/>
  <c r="P78" i="21" s="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I71" i="21"/>
  <c r="H71" i="21"/>
  <c r="H73" i="21" s="1"/>
  <c r="H74" i="21" s="1"/>
  <c r="G71" i="21"/>
  <c r="G72" i="21" s="1"/>
  <c r="F71" i="21"/>
  <c r="F72" i="21" s="1"/>
  <c r="E71" i="21"/>
  <c r="I70" i="21"/>
  <c r="H70" i="21"/>
  <c r="G70" i="21"/>
  <c r="F70" i="21"/>
  <c r="E70" i="21"/>
  <c r="U69" i="21"/>
  <c r="U71" i="21" s="1"/>
  <c r="T69" i="21"/>
  <c r="T71" i="21" s="1"/>
  <c r="S69" i="21"/>
  <c r="R69" i="21"/>
  <c r="R70" i="21" s="1"/>
  <c r="Q69" i="21"/>
  <c r="Q70" i="21" s="1"/>
  <c r="M69" i="21"/>
  <c r="M71" i="21" s="1"/>
  <c r="L69" i="21"/>
  <c r="L71" i="21" s="1"/>
  <c r="L73" i="21" s="1"/>
  <c r="L74" i="21" s="1"/>
  <c r="K69" i="21"/>
  <c r="J69" i="21"/>
  <c r="E66" i="21"/>
  <c r="F66" i="21" s="1"/>
  <c r="G66" i="21" s="1"/>
  <c r="I66" i="21" s="1"/>
  <c r="H66" i="21" s="1"/>
  <c r="J66" i="21" s="1"/>
  <c r="E65" i="21"/>
  <c r="F65" i="21" s="1"/>
  <c r="G65" i="21" s="1"/>
  <c r="E64" i="21"/>
  <c r="F64" i="21" s="1"/>
  <c r="G64" i="21" s="1"/>
  <c r="K64" i="21" s="1"/>
  <c r="L64" i="21" s="1"/>
  <c r="E63" i="21"/>
  <c r="F63" i="21" s="1"/>
  <c r="G63" i="21" s="1"/>
  <c r="K63" i="21" s="1"/>
  <c r="L63" i="21" s="1"/>
  <c r="M63" i="21" s="1"/>
  <c r="N63" i="21" s="1"/>
  <c r="O63" i="21" s="1"/>
  <c r="P63" i="21" s="1"/>
  <c r="Q63" i="21" s="1"/>
  <c r="E62" i="21"/>
  <c r="E61" i="21"/>
  <c r="E60" i="21"/>
  <c r="F60" i="21" s="1"/>
  <c r="G60" i="21" s="1"/>
  <c r="K60" i="21" s="1"/>
  <c r="L60" i="21" s="1"/>
  <c r="M60" i="21" s="1"/>
  <c r="N60" i="21" s="1"/>
  <c r="O60" i="21" s="1"/>
  <c r="P60" i="21" s="1"/>
  <c r="Q60" i="21" s="1"/>
  <c r="E59" i="21"/>
  <c r="F59" i="21" s="1"/>
  <c r="G59" i="21" s="1"/>
  <c r="H59" i="21" s="1"/>
  <c r="I59" i="21" s="1"/>
  <c r="J59" i="21" s="1"/>
  <c r="K59" i="21" s="1"/>
  <c r="L59" i="21" s="1"/>
  <c r="M59" i="21" s="1"/>
  <c r="N59" i="21" s="1"/>
  <c r="O59" i="21" s="1"/>
  <c r="P59" i="21" s="1"/>
  <c r="Q59" i="21" s="1"/>
  <c r="R59" i="21" s="1"/>
  <c r="S59" i="21" s="1"/>
  <c r="T59" i="21" s="1"/>
  <c r="U59" i="21" s="1"/>
  <c r="E58" i="21"/>
  <c r="F58" i="21" s="1"/>
  <c r="G58" i="21" s="1"/>
  <c r="I58" i="21" s="1"/>
  <c r="H58" i="21" s="1"/>
  <c r="J58" i="21" s="1"/>
  <c r="E57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U50" i="21"/>
  <c r="T50" i="21"/>
  <c r="S50" i="21"/>
  <c r="R50" i="21"/>
  <c r="Q50" i="21"/>
  <c r="Q146" i="21" s="1"/>
  <c r="P50" i="21"/>
  <c r="O50" i="21"/>
  <c r="N50" i="21"/>
  <c r="N146" i="21" s="1"/>
  <c r="M50" i="21"/>
  <c r="L50" i="21"/>
  <c r="K50" i="21"/>
  <c r="J50" i="21"/>
  <c r="I50" i="21"/>
  <c r="H50" i="21"/>
  <c r="G50" i="21"/>
  <c r="F50" i="21"/>
  <c r="E50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U44" i="21"/>
  <c r="U148" i="21" s="1"/>
  <c r="U149" i="21" s="1"/>
  <c r="U131" i="21" s="1"/>
  <c r="T44" i="21"/>
  <c r="T148" i="21" s="1"/>
  <c r="T149" i="21" s="1"/>
  <c r="S44" i="21"/>
  <c r="S148" i="21" s="1"/>
  <c r="S149" i="21" s="1"/>
  <c r="S131" i="21" s="1"/>
  <c r="R44" i="21"/>
  <c r="R148" i="21" s="1"/>
  <c r="R149" i="21" s="1"/>
  <c r="Q44" i="21"/>
  <c r="Q148" i="21" s="1"/>
  <c r="Q149" i="21" s="1"/>
  <c r="P44" i="21"/>
  <c r="P148" i="21" s="1"/>
  <c r="P149" i="21" s="1"/>
  <c r="O44" i="21"/>
  <c r="O148" i="21" s="1"/>
  <c r="O149" i="21" s="1"/>
  <c r="O131" i="21" s="1"/>
  <c r="N44" i="21"/>
  <c r="N148" i="21" s="1"/>
  <c r="N149" i="21" s="1"/>
  <c r="M44" i="21"/>
  <c r="M148" i="21" s="1"/>
  <c r="M149" i="21" s="1"/>
  <c r="L44" i="21"/>
  <c r="L148" i="21" s="1"/>
  <c r="L149" i="21" s="1"/>
  <c r="L131" i="21" s="1"/>
  <c r="K44" i="21"/>
  <c r="K148" i="21" s="1"/>
  <c r="K149" i="21" s="1"/>
  <c r="K131" i="21" s="1"/>
  <c r="J44" i="21"/>
  <c r="J148" i="21" s="1"/>
  <c r="J149" i="21" s="1"/>
  <c r="I44" i="21"/>
  <c r="I148" i="21" s="1"/>
  <c r="I149" i="21" s="1"/>
  <c r="H44" i="21"/>
  <c r="H148" i="21" s="1"/>
  <c r="H149" i="21" s="1"/>
  <c r="G44" i="21"/>
  <c r="G148" i="21" s="1"/>
  <c r="G149" i="21" s="1"/>
  <c r="G131" i="21" s="1"/>
  <c r="F44" i="21"/>
  <c r="F148" i="21" s="1"/>
  <c r="F149" i="21" s="1"/>
  <c r="E44" i="21"/>
  <c r="E148" i="21" s="1"/>
  <c r="E149" i="21" s="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U35" i="21"/>
  <c r="U53" i="21" s="1"/>
  <c r="T35" i="21"/>
  <c r="S35" i="21"/>
  <c r="S49" i="21" s="1"/>
  <c r="R35" i="21"/>
  <c r="R55" i="21" s="1"/>
  <c r="Q35" i="21"/>
  <c r="Q53" i="21" s="1"/>
  <c r="P35" i="21"/>
  <c r="P55" i="21" s="1"/>
  <c r="O35" i="21"/>
  <c r="O49" i="21" s="1"/>
  <c r="N35" i="21"/>
  <c r="N49" i="21" s="1"/>
  <c r="M35" i="21"/>
  <c r="M53" i="21" s="1"/>
  <c r="L35" i="21"/>
  <c r="L55" i="21" s="1"/>
  <c r="K35" i="21"/>
  <c r="K49" i="21" s="1"/>
  <c r="J35" i="21"/>
  <c r="J55" i="21" s="1"/>
  <c r="I35" i="21"/>
  <c r="I53" i="21" s="1"/>
  <c r="H35" i="21"/>
  <c r="G35" i="21"/>
  <c r="G49" i="21" s="1"/>
  <c r="F35" i="21"/>
  <c r="F49" i="21" s="1"/>
  <c r="E35" i="21"/>
  <c r="E53" i="21" s="1"/>
  <c r="E114" i="13"/>
  <c r="F114" i="13" s="1"/>
  <c r="G114" i="13" s="1"/>
  <c r="H114" i="13" s="1"/>
  <c r="I114" i="13" s="1"/>
  <c r="J114" i="13" s="1"/>
  <c r="K114" i="13" s="1"/>
  <c r="L114" i="13" s="1"/>
  <c r="M114" i="13" s="1"/>
  <c r="N114" i="13" s="1"/>
  <c r="O114" i="13" s="1"/>
  <c r="P114" i="13" s="1"/>
  <c r="Q114" i="13" s="1"/>
  <c r="R114" i="13" s="1"/>
  <c r="S114" i="13" s="1"/>
  <c r="T114" i="13" s="1"/>
  <c r="U114" i="13" s="1"/>
  <c r="E113" i="13"/>
  <c r="F113" i="13" s="1"/>
  <c r="G113" i="13" s="1"/>
  <c r="H113" i="13" s="1"/>
  <c r="I113" i="13" s="1"/>
  <c r="J113" i="13" s="1"/>
  <c r="K113" i="13" s="1"/>
  <c r="L113" i="13" s="1"/>
  <c r="M113" i="13" s="1"/>
  <c r="N113" i="13" s="1"/>
  <c r="O113" i="13" s="1"/>
  <c r="P113" i="13" s="1"/>
  <c r="Q113" i="13" s="1"/>
  <c r="R113" i="13" s="1"/>
  <c r="S113" i="13" s="1"/>
  <c r="T113" i="13" s="1"/>
  <c r="U113" i="13" s="1"/>
  <c r="H39" i="13" l="1"/>
  <c r="G40" i="13"/>
  <c r="G45" i="13"/>
  <c r="F52" i="13"/>
  <c r="F56" i="13"/>
  <c r="G47" i="13"/>
  <c r="G51" i="13"/>
  <c r="H41" i="13"/>
  <c r="H47" i="13" s="1"/>
  <c r="H98" i="13"/>
  <c r="G99" i="13"/>
  <c r="I94" i="13"/>
  <c r="J93" i="13"/>
  <c r="J88" i="13"/>
  <c r="I89" i="13"/>
  <c r="I37" i="13"/>
  <c r="H38" i="13"/>
  <c r="I49" i="13"/>
  <c r="I36" i="13"/>
  <c r="J35" i="13"/>
  <c r="I53" i="13"/>
  <c r="F126" i="24"/>
  <c r="E200" i="24"/>
  <c r="E81" i="21"/>
  <c r="G62" i="24"/>
  <c r="L82" i="24"/>
  <c r="L83" i="24" s="1"/>
  <c r="J72" i="24"/>
  <c r="G126" i="22"/>
  <c r="G127" i="22" s="1"/>
  <c r="Q73" i="22"/>
  <c r="Q74" i="22" s="1"/>
  <c r="K73" i="22"/>
  <c r="K74" i="22" s="1"/>
  <c r="F139" i="22"/>
  <c r="F140" i="22" s="1"/>
  <c r="L126" i="22"/>
  <c r="L127" i="22" s="1"/>
  <c r="L61" i="22"/>
  <c r="E139" i="22"/>
  <c r="E140" i="22" s="1"/>
  <c r="K126" i="22"/>
  <c r="K127" i="22" s="1"/>
  <c r="G139" i="22"/>
  <c r="G187" i="22" s="1"/>
  <c r="K124" i="22"/>
  <c r="K116" i="22" s="1"/>
  <c r="K117" i="22" s="1"/>
  <c r="K118" i="22" s="1"/>
  <c r="K119" i="22" s="1"/>
  <c r="F62" i="21"/>
  <c r="O53" i="21"/>
  <c r="S45" i="21"/>
  <c r="O78" i="21"/>
  <c r="O80" i="21" s="1"/>
  <c r="O81" i="21" s="1"/>
  <c r="F108" i="21"/>
  <c r="F109" i="21" s="1"/>
  <c r="G53" i="21"/>
  <c r="T51" i="21"/>
  <c r="E124" i="21"/>
  <c r="E116" i="21" s="1"/>
  <c r="E117" i="21" s="1"/>
  <c r="E118" i="21" s="1"/>
  <c r="E119" i="21" s="1"/>
  <c r="E135" i="24"/>
  <c r="E139" i="24"/>
  <c r="E140" i="24" s="1"/>
  <c r="R73" i="24"/>
  <c r="R74" i="24" s="1"/>
  <c r="R72" i="24"/>
  <c r="E125" i="24"/>
  <c r="G126" i="24"/>
  <c r="F191" i="24"/>
  <c r="F188" i="24"/>
  <c r="F137" i="24"/>
  <c r="F133" i="24"/>
  <c r="G156" i="24"/>
  <c r="G157" i="24" s="1"/>
  <c r="G152" i="24"/>
  <c r="G132" i="24"/>
  <c r="M133" i="24"/>
  <c r="R152" i="24"/>
  <c r="R132" i="24"/>
  <c r="K147" i="24"/>
  <c r="K184" i="24"/>
  <c r="K186" i="24" s="1"/>
  <c r="Q132" i="24"/>
  <c r="Q152" i="24"/>
  <c r="K152" i="24"/>
  <c r="K132" i="24"/>
  <c r="T81" i="24"/>
  <c r="T82" i="24"/>
  <c r="T83" i="24" s="1"/>
  <c r="P188" i="24"/>
  <c r="G195" i="24"/>
  <c r="G193" i="24"/>
  <c r="K57" i="24"/>
  <c r="I57" i="24"/>
  <c r="R188" i="24"/>
  <c r="K62" i="24"/>
  <c r="I62" i="24"/>
  <c r="H62" i="24" s="1"/>
  <c r="S65" i="24"/>
  <c r="R65" i="24" s="1"/>
  <c r="T65" i="24" s="1"/>
  <c r="U65" i="24"/>
  <c r="E147" i="24"/>
  <c r="E184" i="24"/>
  <c r="E186" i="24" s="1"/>
  <c r="F127" i="24"/>
  <c r="F139" i="24"/>
  <c r="M82" i="24"/>
  <c r="M83" i="24" s="1"/>
  <c r="M81" i="24"/>
  <c r="J188" i="24"/>
  <c r="U60" i="24"/>
  <c r="S60" i="24"/>
  <c r="R60" i="24" s="1"/>
  <c r="T60" i="24" s="1"/>
  <c r="I125" i="24"/>
  <c r="I116" i="24"/>
  <c r="I117" i="24" s="1"/>
  <c r="I118" i="24" s="1"/>
  <c r="I119" i="24" s="1"/>
  <c r="I120" i="24"/>
  <c r="I121" i="24" s="1"/>
  <c r="I122" i="24" s="1"/>
  <c r="E222" i="24"/>
  <c r="E194" i="24"/>
  <c r="K61" i="24"/>
  <c r="I61" i="24"/>
  <c r="N82" i="24"/>
  <c r="N83" i="24" s="1"/>
  <c r="N81" i="24"/>
  <c r="M73" i="24"/>
  <c r="M74" i="24" s="1"/>
  <c r="M72" i="24"/>
  <c r="P133" i="24"/>
  <c r="L184" i="24"/>
  <c r="L186" i="24" s="1"/>
  <c r="L147" i="24"/>
  <c r="E153" i="24"/>
  <c r="U73" i="24"/>
  <c r="U74" i="24" s="1"/>
  <c r="U72" i="24"/>
  <c r="R133" i="24"/>
  <c r="O147" i="24"/>
  <c r="O184" i="24"/>
  <c r="O186" i="24" s="1"/>
  <c r="I126" i="24"/>
  <c r="H64" i="24"/>
  <c r="U147" i="24"/>
  <c r="U184" i="24"/>
  <c r="U186" i="24" s="1"/>
  <c r="N147" i="24"/>
  <c r="N184" i="24"/>
  <c r="N186" i="24" s="1"/>
  <c r="J133" i="24"/>
  <c r="U81" i="24"/>
  <c r="U82" i="24"/>
  <c r="U83" i="24" s="1"/>
  <c r="I184" i="24"/>
  <c r="I186" i="24" s="1"/>
  <c r="I147" i="24"/>
  <c r="I129" i="24" s="1"/>
  <c r="I130" i="24" s="1"/>
  <c r="T72" i="24"/>
  <c r="T73" i="24"/>
  <c r="T74" i="24" s="1"/>
  <c r="E196" i="24"/>
  <c r="E224" i="24"/>
  <c r="E201" i="24"/>
  <c r="N132" i="24"/>
  <c r="N152" i="24"/>
  <c r="S152" i="24"/>
  <c r="S132" i="24"/>
  <c r="S147" i="24"/>
  <c r="S184" i="24"/>
  <c r="S186" i="24" s="1"/>
  <c r="T153" i="24"/>
  <c r="F120" i="24"/>
  <c r="F121" i="24" s="1"/>
  <c r="F122" i="24" s="1"/>
  <c r="F129" i="24"/>
  <c r="F130" i="24" s="1"/>
  <c r="F116" i="24"/>
  <c r="F117" i="24" s="1"/>
  <c r="F118" i="24" s="1"/>
  <c r="F119" i="24" s="1"/>
  <c r="F125" i="24"/>
  <c r="T184" i="24"/>
  <c r="T186" i="24" s="1"/>
  <c r="T147" i="24"/>
  <c r="U153" i="24"/>
  <c r="J152" i="24"/>
  <c r="J132" i="24"/>
  <c r="Q72" i="24"/>
  <c r="Q73" i="24"/>
  <c r="Q74" i="24" s="1"/>
  <c r="L72" i="24"/>
  <c r="L73" i="24"/>
  <c r="L74" i="24" s="1"/>
  <c r="P152" i="24"/>
  <c r="P132" i="24"/>
  <c r="G125" i="24"/>
  <c r="G120" i="24"/>
  <c r="G121" i="24" s="1"/>
  <c r="G122" i="24" s="1"/>
  <c r="G116" i="24"/>
  <c r="G117" i="24" s="1"/>
  <c r="G118" i="24" s="1"/>
  <c r="G119" i="24" s="1"/>
  <c r="I135" i="24"/>
  <c r="O79" i="24"/>
  <c r="O80" i="24"/>
  <c r="H153" i="24"/>
  <c r="Q184" i="24"/>
  <c r="Q186" i="24" s="1"/>
  <c r="Q147" i="24"/>
  <c r="P72" i="24"/>
  <c r="P73" i="24"/>
  <c r="P74" i="24" s="1"/>
  <c r="F156" i="24"/>
  <c r="F157" i="24" s="1"/>
  <c r="F132" i="24"/>
  <c r="F152" i="24"/>
  <c r="J81" i="24"/>
  <c r="J82" i="24"/>
  <c r="J83" i="24" s="1"/>
  <c r="F194" i="24"/>
  <c r="F222" i="24"/>
  <c r="G136" i="24"/>
  <c r="G154" i="24"/>
  <c r="G155" i="24" s="1"/>
  <c r="M188" i="24"/>
  <c r="F154" i="24"/>
  <c r="F155" i="24" s="1"/>
  <c r="F136" i="24"/>
  <c r="U63" i="24"/>
  <c r="S63" i="24"/>
  <c r="R63" i="24" s="1"/>
  <c r="T63" i="24" s="1"/>
  <c r="I153" i="24"/>
  <c r="H184" i="24"/>
  <c r="H186" i="24" s="1"/>
  <c r="H147" i="24"/>
  <c r="M153" i="24"/>
  <c r="F196" i="24"/>
  <c r="F224" i="24"/>
  <c r="F200" i="24"/>
  <c r="F201" i="24" s="1"/>
  <c r="O152" i="24"/>
  <c r="O132" i="24"/>
  <c r="N70" i="24"/>
  <c r="N71" i="24"/>
  <c r="G186" i="24"/>
  <c r="G147" i="24"/>
  <c r="G129" i="24" s="1"/>
  <c r="G130" i="24" s="1"/>
  <c r="G184" i="24"/>
  <c r="L153" i="24"/>
  <c r="K124" i="24"/>
  <c r="L64" i="24"/>
  <c r="P81" i="24"/>
  <c r="P82" i="24"/>
  <c r="P83" i="24" s="1"/>
  <c r="E74" i="22"/>
  <c r="E193" i="22"/>
  <c r="E222" i="22" s="1"/>
  <c r="N79" i="22"/>
  <c r="N71" i="22"/>
  <c r="N73" i="22" s="1"/>
  <c r="N74" i="22" s="1"/>
  <c r="S188" i="22"/>
  <c r="T188" i="22"/>
  <c r="N188" i="22"/>
  <c r="L188" i="22"/>
  <c r="F184" i="22"/>
  <c r="F186" i="22" s="1"/>
  <c r="F147" i="22"/>
  <c r="F129" i="22" s="1"/>
  <c r="F130" i="22" s="1"/>
  <c r="F224" i="22"/>
  <c r="F196" i="22"/>
  <c r="E184" i="22"/>
  <c r="E186" i="22" s="1"/>
  <c r="E147" i="22"/>
  <c r="E129" i="22" s="1"/>
  <c r="E130" i="22" s="1"/>
  <c r="H147" i="22"/>
  <c r="H184" i="22"/>
  <c r="H186" i="22" s="1"/>
  <c r="T72" i="22"/>
  <c r="T73" i="22"/>
  <c r="T74" i="22" s="1"/>
  <c r="J188" i="22"/>
  <c r="S152" i="22"/>
  <c r="S132" i="22"/>
  <c r="S58" i="22"/>
  <c r="R58" i="22" s="1"/>
  <c r="T58" i="22" s="1"/>
  <c r="U58" i="22"/>
  <c r="I153" i="22"/>
  <c r="K125" i="22"/>
  <c r="K132" i="22"/>
  <c r="K152" i="22"/>
  <c r="U81" i="22"/>
  <c r="U82" i="22"/>
  <c r="U83" i="22" s="1"/>
  <c r="R188" i="22"/>
  <c r="I193" i="22"/>
  <c r="H57" i="22"/>
  <c r="I195" i="22"/>
  <c r="K184" i="22"/>
  <c r="K186" i="22" s="1"/>
  <c r="K147" i="22"/>
  <c r="P147" i="22"/>
  <c r="P184" i="22"/>
  <c r="P186" i="22" s="1"/>
  <c r="J133" i="22"/>
  <c r="I184" i="22"/>
  <c r="I186" i="22" s="1"/>
  <c r="I147" i="22"/>
  <c r="P73" i="22"/>
  <c r="P72" i="22"/>
  <c r="E154" i="22"/>
  <c r="E155" i="22" s="1"/>
  <c r="E136" i="22"/>
  <c r="U63" i="22"/>
  <c r="S63" i="22"/>
  <c r="R63" i="22" s="1"/>
  <c r="T63" i="22" s="1"/>
  <c r="J153" i="22"/>
  <c r="F132" i="22"/>
  <c r="F152" i="22"/>
  <c r="H124" i="22"/>
  <c r="J64" i="22"/>
  <c r="G154" i="22"/>
  <c r="G155" i="22" s="1"/>
  <c r="G136" i="22"/>
  <c r="S168" i="22"/>
  <c r="S134" i="22"/>
  <c r="L152" i="22"/>
  <c r="L132" i="22"/>
  <c r="R133" i="22"/>
  <c r="E125" i="22"/>
  <c r="E120" i="22"/>
  <c r="E121" i="22" s="1"/>
  <c r="E122" i="22" s="1"/>
  <c r="E116" i="22"/>
  <c r="E117" i="22" s="1"/>
  <c r="E118" i="22" s="1"/>
  <c r="E119" i="22" s="1"/>
  <c r="U57" i="22"/>
  <c r="Q195" i="22"/>
  <c r="S57" i="22"/>
  <c r="J82" i="22"/>
  <c r="J83" i="22" s="1"/>
  <c r="J81" i="22"/>
  <c r="H152" i="22"/>
  <c r="H132" i="22"/>
  <c r="M184" i="22"/>
  <c r="M186" i="22" s="1"/>
  <c r="M147" i="22"/>
  <c r="F125" i="22"/>
  <c r="F116" i="22"/>
  <c r="F117" i="22" s="1"/>
  <c r="F118" i="22" s="1"/>
  <c r="F119" i="22" s="1"/>
  <c r="F120" i="22"/>
  <c r="F121" i="22" s="1"/>
  <c r="F122" i="22" s="1"/>
  <c r="J73" i="22"/>
  <c r="J74" i="22" s="1"/>
  <c r="J72" i="22"/>
  <c r="R82" i="22"/>
  <c r="R83" i="22" s="1"/>
  <c r="R81" i="22"/>
  <c r="L72" i="22"/>
  <c r="L73" i="22"/>
  <c r="L74" i="22" s="1"/>
  <c r="S62" i="22"/>
  <c r="R62" i="22" s="1"/>
  <c r="T62" i="22" s="1"/>
  <c r="U62" i="22"/>
  <c r="E156" i="22"/>
  <c r="E157" i="22" s="1"/>
  <c r="E152" i="22"/>
  <c r="E132" i="22"/>
  <c r="M64" i="22"/>
  <c r="L124" i="22"/>
  <c r="U60" i="22"/>
  <c r="S60" i="22"/>
  <c r="R60" i="22" s="1"/>
  <c r="T60" i="22" s="1"/>
  <c r="G152" i="22"/>
  <c r="G132" i="22"/>
  <c r="G156" i="22"/>
  <c r="G157" i="22" s="1"/>
  <c r="R153" i="22"/>
  <c r="S66" i="22"/>
  <c r="R66" i="22" s="1"/>
  <c r="T66" i="22" s="1"/>
  <c r="U66" i="22"/>
  <c r="L195" i="22"/>
  <c r="G193" i="22"/>
  <c r="H126" i="22"/>
  <c r="M195" i="22"/>
  <c r="F135" i="22"/>
  <c r="K82" i="22"/>
  <c r="K83" i="22" s="1"/>
  <c r="K81" i="22"/>
  <c r="M73" i="22"/>
  <c r="M74" i="22" s="1"/>
  <c r="M72" i="22"/>
  <c r="O79" i="22"/>
  <c r="O80" i="22"/>
  <c r="U184" i="22"/>
  <c r="U186" i="22" s="1"/>
  <c r="U147" i="22"/>
  <c r="O184" i="22"/>
  <c r="O186" i="22" s="1"/>
  <c r="O147" i="22"/>
  <c r="N82" i="22"/>
  <c r="N83" i="22" s="1"/>
  <c r="N81" i="22"/>
  <c r="P132" i="22"/>
  <c r="P152" i="22"/>
  <c r="N133" i="22"/>
  <c r="G137" i="22"/>
  <c r="G133" i="22"/>
  <c r="G196" i="22"/>
  <c r="G224" i="22"/>
  <c r="G140" i="22"/>
  <c r="T152" i="22"/>
  <c r="T132" i="22"/>
  <c r="U153" i="22"/>
  <c r="P80" i="22"/>
  <c r="P79" i="22"/>
  <c r="F194" i="22"/>
  <c r="F222" i="22"/>
  <c r="T133" i="22"/>
  <c r="O132" i="22"/>
  <c r="O152" i="22"/>
  <c r="H61" i="22"/>
  <c r="L133" i="22"/>
  <c r="N153" i="22"/>
  <c r="Q184" i="22"/>
  <c r="Q186" i="22" s="1"/>
  <c r="Q147" i="22"/>
  <c r="M152" i="22"/>
  <c r="M132" i="22"/>
  <c r="G120" i="22"/>
  <c r="G121" i="22" s="1"/>
  <c r="G122" i="22" s="1"/>
  <c r="G125" i="22"/>
  <c r="G116" i="22"/>
  <c r="G117" i="22" s="1"/>
  <c r="G118" i="22" s="1"/>
  <c r="G119" i="22" s="1"/>
  <c r="G129" i="22"/>
  <c r="G130" i="22" s="1"/>
  <c r="O72" i="22"/>
  <c r="O73" i="22"/>
  <c r="O74" i="22" s="1"/>
  <c r="Q152" i="22"/>
  <c r="Q132" i="22"/>
  <c r="E195" i="22"/>
  <c r="I124" i="22"/>
  <c r="I126" i="22"/>
  <c r="N69" i="21"/>
  <c r="N70" i="21" s="1"/>
  <c r="G73" i="21"/>
  <c r="G74" i="21" s="1"/>
  <c r="U55" i="21"/>
  <c r="U70" i="21"/>
  <c r="I82" i="21"/>
  <c r="I83" i="21" s="1"/>
  <c r="K107" i="21"/>
  <c r="T47" i="21"/>
  <c r="I55" i="21"/>
  <c r="Q71" i="21"/>
  <c r="Q72" i="21" s="1"/>
  <c r="N108" i="21"/>
  <c r="N109" i="21" s="1"/>
  <c r="M72" i="21"/>
  <c r="M73" i="21"/>
  <c r="M74" i="21" s="1"/>
  <c r="F45" i="21"/>
  <c r="J49" i="21"/>
  <c r="R53" i="21"/>
  <c r="N55" i="21"/>
  <c r="J79" i="21"/>
  <c r="H81" i="21"/>
  <c r="F51" i="21"/>
  <c r="J51" i="21"/>
  <c r="N51" i="21"/>
  <c r="R51" i="21"/>
  <c r="Q47" i="21"/>
  <c r="R49" i="21"/>
  <c r="M51" i="21"/>
  <c r="F53" i="21"/>
  <c r="F55" i="21"/>
  <c r="M55" i="21"/>
  <c r="M70" i="21"/>
  <c r="F73" i="21"/>
  <c r="F74" i="21" s="1"/>
  <c r="H107" i="21"/>
  <c r="S107" i="21"/>
  <c r="F47" i="21"/>
  <c r="J47" i="21"/>
  <c r="N47" i="21"/>
  <c r="R47" i="21"/>
  <c r="I51" i="21"/>
  <c r="Q51" i="21"/>
  <c r="N45" i="21"/>
  <c r="L47" i="21"/>
  <c r="L51" i="21"/>
  <c r="N53" i="21"/>
  <c r="E55" i="21"/>
  <c r="Q55" i="21"/>
  <c r="H72" i="21"/>
  <c r="R79" i="21"/>
  <c r="J80" i="21"/>
  <c r="G107" i="21"/>
  <c r="P107" i="21"/>
  <c r="J108" i="21"/>
  <c r="J109" i="21" s="1"/>
  <c r="R108" i="21"/>
  <c r="R109" i="21" s="1"/>
  <c r="K126" i="21"/>
  <c r="K127" i="21" s="1"/>
  <c r="E47" i="21"/>
  <c r="M47" i="21"/>
  <c r="U47" i="21"/>
  <c r="K45" i="21"/>
  <c r="I47" i="21"/>
  <c r="E51" i="21"/>
  <c r="U51" i="21"/>
  <c r="J53" i="21"/>
  <c r="I63" i="21"/>
  <c r="H63" i="21" s="1"/>
  <c r="J63" i="21" s="1"/>
  <c r="O107" i="21"/>
  <c r="I65" i="21"/>
  <c r="H65" i="21" s="1"/>
  <c r="J65" i="21" s="1"/>
  <c r="K65" i="21"/>
  <c r="L65" i="21" s="1"/>
  <c r="M65" i="21" s="1"/>
  <c r="N65" i="21" s="1"/>
  <c r="O65" i="21" s="1"/>
  <c r="P65" i="21" s="1"/>
  <c r="Q65" i="21" s="1"/>
  <c r="H131" i="21"/>
  <c r="L126" i="21"/>
  <c r="L127" i="21" s="1"/>
  <c r="M64" i="21"/>
  <c r="N64" i="21" s="1"/>
  <c r="S60" i="21"/>
  <c r="R60" i="21" s="1"/>
  <c r="T60" i="21" s="1"/>
  <c r="U60" i="21"/>
  <c r="G152" i="21"/>
  <c r="G132" i="21"/>
  <c r="S63" i="21"/>
  <c r="R63" i="21" s="1"/>
  <c r="T63" i="21" s="1"/>
  <c r="U63" i="21"/>
  <c r="R146" i="21"/>
  <c r="U146" i="21"/>
  <c r="K71" i="21"/>
  <c r="K70" i="21"/>
  <c r="G81" i="21"/>
  <c r="G82" i="21"/>
  <c r="G83" i="21" s="1"/>
  <c r="K152" i="21"/>
  <c r="K132" i="21"/>
  <c r="H53" i="21"/>
  <c r="H49" i="21"/>
  <c r="H45" i="21"/>
  <c r="L53" i="21"/>
  <c r="L49" i="21"/>
  <c r="L45" i="21"/>
  <c r="P53" i="21"/>
  <c r="P49" i="21"/>
  <c r="P45" i="21"/>
  <c r="T53" i="21"/>
  <c r="T49" i="21"/>
  <c r="T45" i="21"/>
  <c r="L152" i="21"/>
  <c r="L132" i="21"/>
  <c r="T131" i="21"/>
  <c r="J71" i="21"/>
  <c r="P69" i="21"/>
  <c r="S71" i="21"/>
  <c r="S70" i="21"/>
  <c r="U72" i="21"/>
  <c r="U73" i="21"/>
  <c r="U74" i="21" s="1"/>
  <c r="M79" i="21"/>
  <c r="M80" i="21"/>
  <c r="F82" i="21"/>
  <c r="F83" i="21" s="1"/>
  <c r="F81" i="21"/>
  <c r="P92" i="21"/>
  <c r="U81" i="21"/>
  <c r="G126" i="21"/>
  <c r="G127" i="21" s="1"/>
  <c r="J45" i="21"/>
  <c r="R45" i="21"/>
  <c r="H47" i="21"/>
  <c r="P47" i="21"/>
  <c r="T55" i="21"/>
  <c r="J70" i="21"/>
  <c r="L124" i="21"/>
  <c r="F126" i="21"/>
  <c r="F127" i="21" s="1"/>
  <c r="J146" i="21"/>
  <c r="R131" i="21"/>
  <c r="F146" i="21"/>
  <c r="N147" i="21"/>
  <c r="N184" i="21"/>
  <c r="N186" i="21" s="1"/>
  <c r="E73" i="21"/>
  <c r="E74" i="21" s="1"/>
  <c r="E72" i="21"/>
  <c r="I72" i="21"/>
  <c r="I73" i="21"/>
  <c r="I74" i="21" s="1"/>
  <c r="O152" i="21"/>
  <c r="E146" i="21"/>
  <c r="I146" i="21"/>
  <c r="Q184" i="21"/>
  <c r="Q186" i="21" s="1"/>
  <c r="Q147" i="21"/>
  <c r="K81" i="21"/>
  <c r="K82" i="21"/>
  <c r="K83" i="21" s="1"/>
  <c r="G55" i="21"/>
  <c r="G51" i="21"/>
  <c r="G47" i="21"/>
  <c r="K55" i="21"/>
  <c r="K51" i="21"/>
  <c r="K47" i="21"/>
  <c r="O55" i="21"/>
  <c r="O51" i="21"/>
  <c r="O47" i="21"/>
  <c r="S55" i="21"/>
  <c r="S51" i="21"/>
  <c r="S47" i="21"/>
  <c r="S152" i="21"/>
  <c r="S132" i="21"/>
  <c r="R71" i="21"/>
  <c r="T73" i="21"/>
  <c r="T74" i="21" s="1"/>
  <c r="T72" i="21"/>
  <c r="L80" i="21"/>
  <c r="N78" i="21"/>
  <c r="Q79" i="21"/>
  <c r="U79" i="21"/>
  <c r="O92" i="21"/>
  <c r="J131" i="21"/>
  <c r="O69" i="21"/>
  <c r="M146" i="21"/>
  <c r="G45" i="21"/>
  <c r="O45" i="21"/>
  <c r="H51" i="21"/>
  <c r="P51" i="21"/>
  <c r="K53" i="21"/>
  <c r="S53" i="21"/>
  <c r="H55" i="21"/>
  <c r="K58" i="21"/>
  <c r="L58" i="21" s="1"/>
  <c r="M58" i="21" s="1"/>
  <c r="N58" i="21" s="1"/>
  <c r="O58" i="21" s="1"/>
  <c r="P58" i="21" s="1"/>
  <c r="Q58" i="21" s="1"/>
  <c r="I60" i="21"/>
  <c r="H60" i="21" s="1"/>
  <c r="J60" i="21" s="1"/>
  <c r="I64" i="21"/>
  <c r="H64" i="21" s="1"/>
  <c r="J64" i="21" s="1"/>
  <c r="J124" i="21" s="1"/>
  <c r="J135" i="21" s="1"/>
  <c r="K66" i="21"/>
  <c r="L66" i="21" s="1"/>
  <c r="M66" i="21" s="1"/>
  <c r="N66" i="21" s="1"/>
  <c r="O66" i="21" s="1"/>
  <c r="P66" i="21" s="1"/>
  <c r="Q66" i="21" s="1"/>
  <c r="L72" i="21"/>
  <c r="Q73" i="21"/>
  <c r="Q74" i="21" s="1"/>
  <c r="Q80" i="21"/>
  <c r="F124" i="21"/>
  <c r="P131" i="21"/>
  <c r="O132" i="21"/>
  <c r="E131" i="21"/>
  <c r="I131" i="21"/>
  <c r="M131" i="21"/>
  <c r="Q131" i="21"/>
  <c r="U152" i="21"/>
  <c r="U132" i="21"/>
  <c r="G146" i="21"/>
  <c r="K146" i="21"/>
  <c r="O146" i="21"/>
  <c r="S146" i="21"/>
  <c r="E195" i="21"/>
  <c r="F131" i="21"/>
  <c r="N131" i="21"/>
  <c r="H146" i="21"/>
  <c r="L146" i="21"/>
  <c r="P146" i="21"/>
  <c r="T146" i="21"/>
  <c r="P80" i="21"/>
  <c r="E107" i="21"/>
  <c r="E108" i="21"/>
  <c r="E109" i="21" s="1"/>
  <c r="I107" i="21"/>
  <c r="I108" i="21"/>
  <c r="I109" i="21" s="1"/>
  <c r="M107" i="21"/>
  <c r="M108" i="21"/>
  <c r="M109" i="21" s="1"/>
  <c r="Q107" i="21"/>
  <c r="Q108" i="21"/>
  <c r="Q109" i="21" s="1"/>
  <c r="U107" i="21"/>
  <c r="U108" i="21"/>
  <c r="U109" i="21" s="1"/>
  <c r="E45" i="21"/>
  <c r="I45" i="21"/>
  <c r="M45" i="21"/>
  <c r="Q45" i="21"/>
  <c r="U45" i="21"/>
  <c r="E49" i="21"/>
  <c r="I49" i="21"/>
  <c r="M49" i="21"/>
  <c r="Q49" i="21"/>
  <c r="U49" i="21"/>
  <c r="F57" i="21"/>
  <c r="F61" i="21"/>
  <c r="L70" i="21"/>
  <c r="T70" i="21"/>
  <c r="K79" i="21"/>
  <c r="P79" i="21"/>
  <c r="S80" i="21"/>
  <c r="R81" i="21"/>
  <c r="L107" i="21"/>
  <c r="T107" i="21"/>
  <c r="G124" i="21"/>
  <c r="K124" i="21"/>
  <c r="F92" i="21"/>
  <c r="E92" i="21"/>
  <c r="E61" i="13"/>
  <c r="E60" i="13"/>
  <c r="F60" i="13" s="1"/>
  <c r="G60" i="13" s="1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S60" i="13" s="1"/>
  <c r="T60" i="13" s="1"/>
  <c r="U60" i="13" s="1"/>
  <c r="E59" i="13"/>
  <c r="F59" i="13" s="1"/>
  <c r="G59" i="13" s="1"/>
  <c r="E58" i="13"/>
  <c r="F58" i="13" s="1"/>
  <c r="G58" i="13" s="1"/>
  <c r="E62" i="13"/>
  <c r="H42" i="13" l="1"/>
  <c r="H55" i="13"/>
  <c r="H51" i="13"/>
  <c r="I41" i="13"/>
  <c r="I42" i="13" s="1"/>
  <c r="I98" i="13"/>
  <c r="H99" i="13"/>
  <c r="H40" i="13"/>
  <c r="H45" i="13"/>
  <c r="I39" i="13"/>
  <c r="J94" i="13"/>
  <c r="K93" i="13"/>
  <c r="K88" i="13"/>
  <c r="J89" i="13"/>
  <c r="K35" i="13"/>
  <c r="J36" i="13"/>
  <c r="J49" i="13"/>
  <c r="J53" i="13"/>
  <c r="J37" i="13"/>
  <c r="I38" i="13"/>
  <c r="J41" i="13"/>
  <c r="J51" i="13" s="1"/>
  <c r="L135" i="21"/>
  <c r="L156" i="21" s="1"/>
  <c r="L157" i="21" s="1"/>
  <c r="G62" i="21"/>
  <c r="F198" i="24"/>
  <c r="J62" i="24"/>
  <c r="L62" i="24"/>
  <c r="G198" i="24"/>
  <c r="N195" i="22"/>
  <c r="K135" i="22"/>
  <c r="K154" i="22" s="1"/>
  <c r="K155" i="22" s="1"/>
  <c r="Q193" i="22"/>
  <c r="Q222" i="22" s="1"/>
  <c r="G191" i="22"/>
  <c r="K139" i="22"/>
  <c r="K187" i="22" s="1"/>
  <c r="K120" i="22"/>
  <c r="K121" i="22" s="1"/>
  <c r="K122" i="22" s="1"/>
  <c r="L191" i="22"/>
  <c r="E187" i="22"/>
  <c r="K193" i="22"/>
  <c r="K198" i="22" s="1"/>
  <c r="K199" i="22" s="1"/>
  <c r="F187" i="22"/>
  <c r="M61" i="22"/>
  <c r="L139" i="22"/>
  <c r="L140" i="22" s="1"/>
  <c r="L137" i="22"/>
  <c r="L170" i="22" s="1"/>
  <c r="L171" i="22" s="1"/>
  <c r="F198" i="22"/>
  <c r="F199" i="22" s="1"/>
  <c r="E194" i="22"/>
  <c r="M193" i="22"/>
  <c r="M222" i="22" s="1"/>
  <c r="N72" i="22"/>
  <c r="E120" i="21"/>
  <c r="E121" i="21" s="1"/>
  <c r="E122" i="21" s="1"/>
  <c r="O82" i="21"/>
  <c r="O83" i="21" s="1"/>
  <c r="H126" i="21"/>
  <c r="H127" i="21" s="1"/>
  <c r="O79" i="21"/>
  <c r="E135" i="21"/>
  <c r="E136" i="21" s="1"/>
  <c r="E125" i="21"/>
  <c r="N71" i="21"/>
  <c r="N73" i="21" s="1"/>
  <c r="N74" i="21" s="1"/>
  <c r="E193" i="21"/>
  <c r="E154" i="24"/>
  <c r="E136" i="24"/>
  <c r="E156" i="24"/>
  <c r="E157" i="24" s="1"/>
  <c r="E187" i="24"/>
  <c r="E189" i="24" s="1"/>
  <c r="G127" i="24"/>
  <c r="G139" i="24"/>
  <c r="O188" i="24"/>
  <c r="H188" i="24"/>
  <c r="T188" i="24"/>
  <c r="I188" i="24"/>
  <c r="I191" i="24"/>
  <c r="N188" i="24"/>
  <c r="L188" i="24"/>
  <c r="S133" i="24"/>
  <c r="U133" i="24"/>
  <c r="R168" i="24"/>
  <c r="R134" i="24"/>
  <c r="E199" i="24"/>
  <c r="F140" i="24"/>
  <c r="F187" i="24"/>
  <c r="E188" i="24"/>
  <c r="E191" i="24"/>
  <c r="G222" i="24"/>
  <c r="G194" i="24"/>
  <c r="G199" i="24"/>
  <c r="K153" i="24"/>
  <c r="F172" i="24"/>
  <c r="F173" i="24" s="1"/>
  <c r="F168" i="24"/>
  <c r="F134" i="24"/>
  <c r="K125" i="24"/>
  <c r="K120" i="24"/>
  <c r="K121" i="24" s="1"/>
  <c r="K122" i="24" s="1"/>
  <c r="K116" i="24"/>
  <c r="K117" i="24" s="1"/>
  <c r="K118" i="24" s="1"/>
  <c r="K119" i="24" s="1"/>
  <c r="K129" i="24"/>
  <c r="K130" i="24" s="1"/>
  <c r="K135" i="24"/>
  <c r="Q133" i="24"/>
  <c r="S153" i="24"/>
  <c r="I127" i="24"/>
  <c r="I139" i="24"/>
  <c r="L133" i="24"/>
  <c r="H61" i="24"/>
  <c r="E137" i="24"/>
  <c r="E133" i="24"/>
  <c r="E129" i="24"/>
  <c r="E130" i="24" s="1"/>
  <c r="L57" i="24"/>
  <c r="K195" i="24"/>
  <c r="K193" i="24"/>
  <c r="K188" i="24"/>
  <c r="K191" i="24"/>
  <c r="M168" i="24"/>
  <c r="M134" i="24"/>
  <c r="M64" i="24"/>
  <c r="L124" i="24"/>
  <c r="L137" i="24" s="1"/>
  <c r="L126" i="24"/>
  <c r="N73" i="24"/>
  <c r="N74" i="24" s="1"/>
  <c r="N72" i="24"/>
  <c r="O153" i="24"/>
  <c r="H133" i="24"/>
  <c r="F158" i="24"/>
  <c r="F153" i="24"/>
  <c r="F160" i="24"/>
  <c r="J168" i="24"/>
  <c r="J134" i="24"/>
  <c r="J64" i="24"/>
  <c r="H126" i="24"/>
  <c r="H124" i="24"/>
  <c r="I193" i="24"/>
  <c r="I198" i="24" s="1"/>
  <c r="H57" i="24"/>
  <c r="I195" i="24"/>
  <c r="Q153" i="24"/>
  <c r="K133" i="24"/>
  <c r="K137" i="24"/>
  <c r="R153" i="24"/>
  <c r="G153" i="24"/>
  <c r="G160" i="24"/>
  <c r="G158" i="24"/>
  <c r="K139" i="24"/>
  <c r="F199" i="24"/>
  <c r="G137" i="24"/>
  <c r="G133" i="24"/>
  <c r="Q188" i="24"/>
  <c r="I154" i="24"/>
  <c r="I136" i="24"/>
  <c r="I156" i="24"/>
  <c r="I157" i="24" s="1"/>
  <c r="L61" i="24"/>
  <c r="G188" i="24"/>
  <c r="G191" i="24"/>
  <c r="O82" i="24"/>
  <c r="O83" i="24" s="1"/>
  <c r="O81" i="24"/>
  <c r="P153" i="24"/>
  <c r="J153" i="24"/>
  <c r="T133" i="24"/>
  <c r="S188" i="24"/>
  <c r="N153" i="24"/>
  <c r="I137" i="24"/>
  <c r="I133" i="24"/>
  <c r="N133" i="24"/>
  <c r="U188" i="24"/>
  <c r="O133" i="24"/>
  <c r="P134" i="24"/>
  <c r="P168" i="24"/>
  <c r="G224" i="24"/>
  <c r="G200" i="24"/>
  <c r="G201" i="24" s="1"/>
  <c r="G196" i="24"/>
  <c r="F138" i="24"/>
  <c r="F170" i="24"/>
  <c r="F171" i="24" s="1"/>
  <c r="L193" i="22"/>
  <c r="U188" i="22"/>
  <c r="H188" i="22"/>
  <c r="H191" i="22"/>
  <c r="E191" i="22"/>
  <c r="E188" i="22"/>
  <c r="F188" i="22"/>
  <c r="F191" i="22"/>
  <c r="F189" i="22"/>
  <c r="M188" i="22"/>
  <c r="I127" i="22"/>
  <c r="I139" i="22"/>
  <c r="E196" i="22"/>
  <c r="E224" i="22"/>
  <c r="E200" i="22"/>
  <c r="E201" i="22" s="1"/>
  <c r="G172" i="22"/>
  <c r="G173" i="22" s="1"/>
  <c r="G168" i="22"/>
  <c r="G134" i="22"/>
  <c r="F154" i="22"/>
  <c r="F155" i="22" s="1"/>
  <c r="F136" i="22"/>
  <c r="L153" i="22"/>
  <c r="F153" i="22"/>
  <c r="I133" i="22"/>
  <c r="I137" i="22"/>
  <c r="J168" i="22"/>
  <c r="J134" i="22"/>
  <c r="K137" i="22"/>
  <c r="K133" i="22"/>
  <c r="H195" i="22"/>
  <c r="H193" i="22"/>
  <c r="J57" i="22"/>
  <c r="K153" i="22"/>
  <c r="S153" i="22"/>
  <c r="H137" i="22"/>
  <c r="H133" i="22"/>
  <c r="F137" i="22"/>
  <c r="F133" i="22"/>
  <c r="M153" i="22"/>
  <c r="L134" i="22"/>
  <c r="L168" i="22"/>
  <c r="L172" i="22"/>
  <c r="L173" i="22" s="1"/>
  <c r="P81" i="22"/>
  <c r="P82" i="22"/>
  <c r="O188" i="22"/>
  <c r="U133" i="22"/>
  <c r="M196" i="22"/>
  <c r="M224" i="22"/>
  <c r="L224" i="22"/>
  <c r="L196" i="22"/>
  <c r="G158" i="22"/>
  <c r="G153" i="22"/>
  <c r="G160" i="22"/>
  <c r="N64" i="22"/>
  <c r="M126" i="22"/>
  <c r="M124" i="22"/>
  <c r="U193" i="22"/>
  <c r="U195" i="22"/>
  <c r="H125" i="22"/>
  <c r="H120" i="22"/>
  <c r="H121" i="22" s="1"/>
  <c r="H122" i="22" s="1"/>
  <c r="H116" i="22"/>
  <c r="H117" i="22" s="1"/>
  <c r="H118" i="22" s="1"/>
  <c r="H119" i="22" s="1"/>
  <c r="H129" i="22"/>
  <c r="H130" i="22" s="1"/>
  <c r="H135" i="22"/>
  <c r="P74" i="22"/>
  <c r="P193" i="22"/>
  <c r="P188" i="22"/>
  <c r="I196" i="22"/>
  <c r="I224" i="22"/>
  <c r="E133" i="22"/>
  <c r="E137" i="22"/>
  <c r="I129" i="22"/>
  <c r="I130" i="22" s="1"/>
  <c r="I125" i="22"/>
  <c r="I120" i="22"/>
  <c r="I121" i="22" s="1"/>
  <c r="I122" i="22" s="1"/>
  <c r="I116" i="22"/>
  <c r="I117" i="22" s="1"/>
  <c r="I118" i="22" s="1"/>
  <c r="I119" i="22" s="1"/>
  <c r="I135" i="22"/>
  <c r="Q153" i="22"/>
  <c r="Q133" i="22"/>
  <c r="O153" i="22"/>
  <c r="P153" i="22"/>
  <c r="O82" i="22"/>
  <c r="O81" i="22"/>
  <c r="K222" i="22"/>
  <c r="L125" i="22"/>
  <c r="L120" i="22"/>
  <c r="L121" i="22" s="1"/>
  <c r="L122" i="22" s="1"/>
  <c r="L116" i="22"/>
  <c r="L117" i="22" s="1"/>
  <c r="L118" i="22" s="1"/>
  <c r="L119" i="22" s="1"/>
  <c r="L129" i="22"/>
  <c r="L130" i="22" s="1"/>
  <c r="L135" i="22"/>
  <c r="Q196" i="22"/>
  <c r="Q224" i="22"/>
  <c r="S169" i="22"/>
  <c r="J126" i="22"/>
  <c r="J124" i="22"/>
  <c r="P133" i="22"/>
  <c r="N193" i="22"/>
  <c r="O193" i="22"/>
  <c r="K156" i="22"/>
  <c r="K157" i="22" s="1"/>
  <c r="K195" i="22"/>
  <c r="F200" i="22"/>
  <c r="F201" i="22" s="1"/>
  <c r="L138" i="22"/>
  <c r="G190" i="22"/>
  <c r="G189" i="22"/>
  <c r="O133" i="22"/>
  <c r="R168" i="22"/>
  <c r="R134" i="22"/>
  <c r="N224" i="22"/>
  <c r="N196" i="22"/>
  <c r="Q194" i="22"/>
  <c r="Q188" i="22"/>
  <c r="J61" i="22"/>
  <c r="T134" i="22"/>
  <c r="T168" i="22"/>
  <c r="T153" i="22"/>
  <c r="G170" i="22"/>
  <c r="G171" i="22" s="1"/>
  <c r="G138" i="22"/>
  <c r="N168" i="22"/>
  <c r="N134" i="22"/>
  <c r="K140" i="22"/>
  <c r="H127" i="22"/>
  <c r="H139" i="22"/>
  <c r="G222" i="22"/>
  <c r="G194" i="22"/>
  <c r="G198" i="22"/>
  <c r="G199" i="22" s="1"/>
  <c r="E160" i="22"/>
  <c r="E158" i="22"/>
  <c r="E153" i="22"/>
  <c r="M133" i="22"/>
  <c r="M137" i="22"/>
  <c r="H153" i="22"/>
  <c r="R57" i="22"/>
  <c r="S193" i="22"/>
  <c r="S195" i="22"/>
  <c r="I191" i="22"/>
  <c r="I188" i="22"/>
  <c r="K191" i="22"/>
  <c r="K188" i="22"/>
  <c r="I222" i="22"/>
  <c r="I194" i="22"/>
  <c r="E198" i="22"/>
  <c r="G200" i="22"/>
  <c r="G201" i="22" s="1"/>
  <c r="F156" i="22"/>
  <c r="F157" i="22" s="1"/>
  <c r="K129" i="22"/>
  <c r="K130" i="22" s="1"/>
  <c r="N126" i="21"/>
  <c r="N127" i="21" s="1"/>
  <c r="J82" i="21"/>
  <c r="J83" i="21" s="1"/>
  <c r="J81" i="21"/>
  <c r="I124" i="21"/>
  <c r="I116" i="21" s="1"/>
  <c r="I117" i="21" s="1"/>
  <c r="I118" i="21" s="1"/>
  <c r="I119" i="21" s="1"/>
  <c r="E126" i="21"/>
  <c r="E127" i="21" s="1"/>
  <c r="Q188" i="21"/>
  <c r="G125" i="21"/>
  <c r="G120" i="21"/>
  <c r="G121" i="21" s="1"/>
  <c r="G122" i="21" s="1"/>
  <c r="G116" i="21"/>
  <c r="G117" i="21" s="1"/>
  <c r="G118" i="21" s="1"/>
  <c r="G119" i="21" s="1"/>
  <c r="E196" i="21"/>
  <c r="E217" i="21"/>
  <c r="I132" i="21"/>
  <c r="I152" i="21"/>
  <c r="F125" i="21"/>
  <c r="F120" i="21"/>
  <c r="F121" i="21" s="1"/>
  <c r="F122" i="21" s="1"/>
  <c r="F116" i="21"/>
  <c r="F117" i="21" s="1"/>
  <c r="F118" i="21" s="1"/>
  <c r="F119" i="21" s="1"/>
  <c r="U58" i="21"/>
  <c r="S58" i="21"/>
  <c r="R58" i="21" s="1"/>
  <c r="T58" i="21" s="1"/>
  <c r="J73" i="21"/>
  <c r="J74" i="21" s="1"/>
  <c r="J72" i="21"/>
  <c r="K125" i="21"/>
  <c r="K120" i="21"/>
  <c r="K121" i="21" s="1"/>
  <c r="K122" i="21" s="1"/>
  <c r="K116" i="21"/>
  <c r="K117" i="21" s="1"/>
  <c r="K118" i="21" s="1"/>
  <c r="K119" i="21" s="1"/>
  <c r="K135" i="21"/>
  <c r="F195" i="21"/>
  <c r="F200" i="21" s="1"/>
  <c r="G57" i="21"/>
  <c r="F193" i="21"/>
  <c r="T184" i="21"/>
  <c r="T186" i="21" s="1"/>
  <c r="T147" i="21"/>
  <c r="S147" i="21"/>
  <c r="S184" i="21"/>
  <c r="S186" i="21" s="1"/>
  <c r="U153" i="21"/>
  <c r="E154" i="21"/>
  <c r="E155" i="21" s="1"/>
  <c r="J154" i="21"/>
  <c r="J155" i="21" s="1"/>
  <c r="J136" i="21"/>
  <c r="N80" i="21"/>
  <c r="N79" i="21"/>
  <c r="E147" i="21"/>
  <c r="E184" i="21"/>
  <c r="E186" i="21" s="1"/>
  <c r="U147" i="21"/>
  <c r="U184" i="21"/>
  <c r="U186" i="21" s="1"/>
  <c r="G153" i="21"/>
  <c r="U65" i="21"/>
  <c r="S65" i="21"/>
  <c r="R65" i="21" s="1"/>
  <c r="T65" i="21" s="1"/>
  <c r="G61" i="21"/>
  <c r="N152" i="21"/>
  <c r="N132" i="21"/>
  <c r="M152" i="21"/>
  <c r="M132" i="21"/>
  <c r="E152" i="21"/>
  <c r="E132" i="21"/>
  <c r="E156" i="21"/>
  <c r="E157" i="21" s="1"/>
  <c r="P152" i="21"/>
  <c r="P132" i="21"/>
  <c r="J152" i="21"/>
  <c r="J156" i="21"/>
  <c r="J157" i="21" s="1"/>
  <c r="J132" i="21"/>
  <c r="S153" i="21"/>
  <c r="Q133" i="21"/>
  <c r="I184" i="21"/>
  <c r="I186" i="21" s="1"/>
  <c r="I147" i="21"/>
  <c r="I129" i="21" s="1"/>
  <c r="I130" i="21" s="1"/>
  <c r="N133" i="21"/>
  <c r="R152" i="21"/>
  <c r="R132" i="21"/>
  <c r="T152" i="21"/>
  <c r="T132" i="21"/>
  <c r="K72" i="21"/>
  <c r="K73" i="21"/>
  <c r="K74" i="21" s="1"/>
  <c r="G139" i="21"/>
  <c r="F139" i="21"/>
  <c r="M126" i="21"/>
  <c r="L139" i="21"/>
  <c r="K139" i="21"/>
  <c r="H124" i="21"/>
  <c r="S81" i="21"/>
  <c r="S82" i="21"/>
  <c r="S83" i="21" s="1"/>
  <c r="P81" i="21"/>
  <c r="P82" i="21"/>
  <c r="P83" i="21" s="1"/>
  <c r="F152" i="21"/>
  <c r="F132" i="21"/>
  <c r="Q132" i="21"/>
  <c r="Q152" i="21"/>
  <c r="L136" i="21"/>
  <c r="L154" i="21"/>
  <c r="L155" i="21" s="1"/>
  <c r="U66" i="21"/>
  <c r="S66" i="21"/>
  <c r="R66" i="21" s="1"/>
  <c r="T66" i="21" s="1"/>
  <c r="O71" i="21"/>
  <c r="O70" i="21"/>
  <c r="L82" i="21"/>
  <c r="L83" i="21" s="1"/>
  <c r="L81" i="21"/>
  <c r="J147" i="21"/>
  <c r="J129" i="21" s="1"/>
  <c r="J130" i="21" s="1"/>
  <c r="J184" i="21"/>
  <c r="J186" i="21" s="1"/>
  <c r="S73" i="21"/>
  <c r="S74" i="21" s="1"/>
  <c r="S72" i="21"/>
  <c r="K153" i="21"/>
  <c r="L184" i="21"/>
  <c r="L186" i="21" s="1"/>
  <c r="L147" i="21"/>
  <c r="K147" i="21"/>
  <c r="K129" i="21" s="1"/>
  <c r="K130" i="21" s="1"/>
  <c r="K184" i="21"/>
  <c r="K186" i="21" s="1"/>
  <c r="I125" i="21"/>
  <c r="R73" i="21"/>
  <c r="R74" i="21" s="1"/>
  <c r="R72" i="21"/>
  <c r="N188" i="21"/>
  <c r="P70" i="21"/>
  <c r="P71" i="21"/>
  <c r="O64" i="21"/>
  <c r="N124" i="21"/>
  <c r="N137" i="21" s="1"/>
  <c r="P184" i="21"/>
  <c r="P186" i="21" s="1"/>
  <c r="P147" i="21"/>
  <c r="H184" i="21"/>
  <c r="H186" i="21" s="1"/>
  <c r="H147" i="21"/>
  <c r="O147" i="21"/>
  <c r="O184" i="21"/>
  <c r="O186" i="21" s="1"/>
  <c r="G147" i="21"/>
  <c r="G184" i="21"/>
  <c r="G186" i="21" s="1"/>
  <c r="Q82" i="21"/>
  <c r="Q83" i="21" s="1"/>
  <c r="Q81" i="21"/>
  <c r="J125" i="21"/>
  <c r="J120" i="21"/>
  <c r="J121" i="21" s="1"/>
  <c r="J122" i="21" s="1"/>
  <c r="J116" i="21"/>
  <c r="J117" i="21" s="1"/>
  <c r="J118" i="21" s="1"/>
  <c r="J119" i="21" s="1"/>
  <c r="M147" i="21"/>
  <c r="M184" i="21"/>
  <c r="M186" i="21" s="1"/>
  <c r="O153" i="21"/>
  <c r="F147" i="21"/>
  <c r="F184" i="21"/>
  <c r="F186" i="21" s="1"/>
  <c r="L120" i="21"/>
  <c r="L121" i="21" s="1"/>
  <c r="L122" i="21" s="1"/>
  <c r="L125" i="21"/>
  <c r="L116" i="21"/>
  <c r="L117" i="21" s="1"/>
  <c r="L118" i="21" s="1"/>
  <c r="L119" i="21" s="1"/>
  <c r="M82" i="21"/>
  <c r="M83" i="21" s="1"/>
  <c r="M81" i="21"/>
  <c r="N72" i="21"/>
  <c r="L158" i="21"/>
  <c r="L153" i="21"/>
  <c r="R147" i="21"/>
  <c r="R184" i="21"/>
  <c r="R186" i="21" s="1"/>
  <c r="H152" i="21"/>
  <c r="H132" i="21"/>
  <c r="I126" i="21"/>
  <c r="F135" i="21"/>
  <c r="F156" i="21" s="1"/>
  <c r="F157" i="21" s="1"/>
  <c r="G135" i="21"/>
  <c r="J126" i="21"/>
  <c r="M124" i="21"/>
  <c r="K59" i="13"/>
  <c r="L59" i="13" s="1"/>
  <c r="M59" i="13" s="1"/>
  <c r="N59" i="13" s="1"/>
  <c r="O59" i="13" s="1"/>
  <c r="P59" i="13" s="1"/>
  <c r="Q59" i="13" s="1"/>
  <c r="U59" i="13" s="1"/>
  <c r="I59" i="13"/>
  <c r="H59" i="13" s="1"/>
  <c r="J59" i="13" s="1"/>
  <c r="I58" i="13"/>
  <c r="K58" i="13"/>
  <c r="L58" i="13" s="1"/>
  <c r="M58" i="13" s="1"/>
  <c r="N58" i="13" s="1"/>
  <c r="O58" i="13" s="1"/>
  <c r="P58" i="13" s="1"/>
  <c r="Q58" i="13" s="1"/>
  <c r="S58" i="13" s="1"/>
  <c r="R58" i="13" s="1"/>
  <c r="T58" i="13" s="1"/>
  <c r="E106" i="13"/>
  <c r="E105" i="13"/>
  <c r="F105" i="13" s="1"/>
  <c r="G105" i="13" s="1"/>
  <c r="H105" i="13" s="1"/>
  <c r="I105" i="13" s="1"/>
  <c r="J105" i="13" s="1"/>
  <c r="K105" i="13" s="1"/>
  <c r="L105" i="13" s="1"/>
  <c r="M105" i="13" s="1"/>
  <c r="N105" i="13" s="1"/>
  <c r="O105" i="13" s="1"/>
  <c r="P105" i="13" s="1"/>
  <c r="Q105" i="13" s="1"/>
  <c r="R105" i="13" s="1"/>
  <c r="S105" i="13" s="1"/>
  <c r="T105" i="13" s="1"/>
  <c r="U105" i="13" s="1"/>
  <c r="J39" i="13" l="1"/>
  <c r="J47" i="13" s="1"/>
  <c r="I45" i="13"/>
  <c r="I40" i="13"/>
  <c r="I47" i="13"/>
  <c r="I55" i="13"/>
  <c r="I51" i="13"/>
  <c r="I99" i="13"/>
  <c r="J98" i="13"/>
  <c r="E108" i="13"/>
  <c r="F108" i="13" s="1"/>
  <c r="G108" i="13" s="1"/>
  <c r="H108" i="13" s="1"/>
  <c r="I108" i="13" s="1"/>
  <c r="J108" i="13" s="1"/>
  <c r="K108" i="13" s="1"/>
  <c r="L108" i="13" s="1"/>
  <c r="M108" i="13" s="1"/>
  <c r="N108" i="13" s="1"/>
  <c r="O108" i="13" s="1"/>
  <c r="P108" i="13" s="1"/>
  <c r="Q108" i="13" s="1"/>
  <c r="R108" i="13" s="1"/>
  <c r="S108" i="13" s="1"/>
  <c r="T108" i="13" s="1"/>
  <c r="U108" i="13" s="1"/>
  <c r="F106" i="13"/>
  <c r="G106" i="13" s="1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S106" i="13" s="1"/>
  <c r="T106" i="13" s="1"/>
  <c r="U106" i="13" s="1"/>
  <c r="L93" i="13"/>
  <c r="K94" i="13"/>
  <c r="K89" i="13"/>
  <c r="L88" i="13"/>
  <c r="J55" i="13"/>
  <c r="J42" i="13"/>
  <c r="K41" i="13"/>
  <c r="K51" i="13" s="1"/>
  <c r="J38" i="13"/>
  <c r="K37" i="13"/>
  <c r="K49" i="13"/>
  <c r="K53" i="13"/>
  <c r="L35" i="13"/>
  <c r="K36" i="13"/>
  <c r="F198" i="21"/>
  <c r="I62" i="21"/>
  <c r="K62" i="21"/>
  <c r="E210" i="24"/>
  <c r="M62" i="24"/>
  <c r="K198" i="24"/>
  <c r="K136" i="22"/>
  <c r="F190" i="22"/>
  <c r="M191" i="22"/>
  <c r="E190" i="22"/>
  <c r="M194" i="22"/>
  <c r="K194" i="22"/>
  <c r="L187" i="22"/>
  <c r="K158" i="22"/>
  <c r="K159" i="22" s="1"/>
  <c r="E189" i="22"/>
  <c r="N61" i="22"/>
  <c r="I200" i="22"/>
  <c r="I201" i="22" s="1"/>
  <c r="L200" i="22"/>
  <c r="L201" i="22" s="1"/>
  <c r="F160" i="22"/>
  <c r="F161" i="22" s="1"/>
  <c r="E198" i="21"/>
  <c r="E200" i="21"/>
  <c r="E201" i="21" s="1"/>
  <c r="G140" i="24"/>
  <c r="G187" i="24"/>
  <c r="E155" i="24"/>
  <c r="E158" i="24"/>
  <c r="E159" i="24" s="1"/>
  <c r="E160" i="24"/>
  <c r="H191" i="24"/>
  <c r="L191" i="24"/>
  <c r="E190" i="24"/>
  <c r="T168" i="24"/>
  <c r="T134" i="24"/>
  <c r="G170" i="24"/>
  <c r="G171" i="24" s="1"/>
  <c r="G138" i="24"/>
  <c r="I196" i="24"/>
  <c r="I200" i="24"/>
  <c r="I224" i="24"/>
  <c r="M57" i="24"/>
  <c r="L195" i="24"/>
  <c r="L193" i="24"/>
  <c r="J61" i="24"/>
  <c r="I187" i="24"/>
  <c r="I140" i="24"/>
  <c r="F190" i="24"/>
  <c r="F210" i="24" s="1"/>
  <c r="F189" i="24"/>
  <c r="N168" i="24"/>
  <c r="N134" i="24"/>
  <c r="I155" i="24"/>
  <c r="I160" i="24"/>
  <c r="I158" i="24"/>
  <c r="G134" i="24"/>
  <c r="G168" i="24"/>
  <c r="G172" i="24"/>
  <c r="G173" i="24" s="1"/>
  <c r="K170" i="24"/>
  <c r="K171" i="24" s="1"/>
  <c r="K138" i="24"/>
  <c r="J124" i="24"/>
  <c r="J126" i="24"/>
  <c r="F162" i="24"/>
  <c r="F163" i="24" s="1"/>
  <c r="F161" i="24"/>
  <c r="M126" i="24"/>
  <c r="N64" i="24"/>
  <c r="M124" i="24"/>
  <c r="K224" i="24"/>
  <c r="K200" i="24"/>
  <c r="K201" i="24" s="1"/>
  <c r="K196" i="24"/>
  <c r="E170" i="24"/>
  <c r="E171" i="24" s="1"/>
  <c r="E138" i="24"/>
  <c r="L170" i="24"/>
  <c r="L171" i="24" s="1"/>
  <c r="L138" i="24"/>
  <c r="K154" i="24"/>
  <c r="K136" i="24"/>
  <c r="K156" i="24"/>
  <c r="K157" i="24" s="1"/>
  <c r="U168" i="24"/>
  <c r="U134" i="24"/>
  <c r="M61" i="24"/>
  <c r="K140" i="24"/>
  <c r="K187" i="24"/>
  <c r="G161" i="24"/>
  <c r="G162" i="24"/>
  <c r="G163" i="24" s="1"/>
  <c r="I199" i="24"/>
  <c r="I222" i="24"/>
  <c r="I194" i="24"/>
  <c r="H127" i="24"/>
  <c r="H139" i="24"/>
  <c r="H134" i="24"/>
  <c r="H168" i="24"/>
  <c r="L129" i="24"/>
  <c r="L130" i="24" s="1"/>
  <c r="L125" i="24"/>
  <c r="L120" i="24"/>
  <c r="L121" i="24" s="1"/>
  <c r="L122" i="24" s="1"/>
  <c r="L116" i="24"/>
  <c r="L117" i="24" s="1"/>
  <c r="L118" i="24" s="1"/>
  <c r="L119" i="24" s="1"/>
  <c r="L135" i="24"/>
  <c r="K222" i="24"/>
  <c r="K194" i="24"/>
  <c r="K199" i="24"/>
  <c r="E172" i="24"/>
  <c r="E173" i="24" s="1"/>
  <c r="E168" i="24"/>
  <c r="E134" i="24"/>
  <c r="L168" i="24"/>
  <c r="L134" i="24"/>
  <c r="L172" i="24"/>
  <c r="L173" i="24" s="1"/>
  <c r="S134" i="24"/>
  <c r="S168" i="24"/>
  <c r="H137" i="24"/>
  <c r="P169" i="24"/>
  <c r="I172" i="24"/>
  <c r="I173" i="24" s="1"/>
  <c r="I168" i="24"/>
  <c r="I134" i="24"/>
  <c r="K134" i="24"/>
  <c r="K172" i="24"/>
  <c r="K173" i="24" s="1"/>
  <c r="K168" i="24"/>
  <c r="O134" i="24"/>
  <c r="O168" i="24"/>
  <c r="I138" i="24"/>
  <c r="I170" i="24"/>
  <c r="I171" i="24" s="1"/>
  <c r="G159" i="24"/>
  <c r="H193" i="24"/>
  <c r="H195" i="24"/>
  <c r="J57" i="24"/>
  <c r="H129" i="24"/>
  <c r="H130" i="24" s="1"/>
  <c r="H125" i="24"/>
  <c r="H120" i="24"/>
  <c r="H121" i="24" s="1"/>
  <c r="H122" i="24" s="1"/>
  <c r="H116" i="24"/>
  <c r="H117" i="24" s="1"/>
  <c r="H118" i="24" s="1"/>
  <c r="H119" i="24" s="1"/>
  <c r="H135" i="24"/>
  <c r="J169" i="24"/>
  <c r="F164" i="24"/>
  <c r="F159" i="24"/>
  <c r="L127" i="24"/>
  <c r="L139" i="24"/>
  <c r="M169" i="24"/>
  <c r="Q168" i="24"/>
  <c r="Q134" i="24"/>
  <c r="F176" i="24"/>
  <c r="F174" i="24"/>
  <c r="F169" i="24"/>
  <c r="R169" i="24"/>
  <c r="L222" i="22"/>
  <c r="L198" i="22"/>
  <c r="L199" i="22" s="1"/>
  <c r="L194" i="22"/>
  <c r="M170" i="22"/>
  <c r="M171" i="22" s="1"/>
  <c r="M138" i="22"/>
  <c r="K196" i="22"/>
  <c r="K224" i="22"/>
  <c r="K200" i="22"/>
  <c r="K201" i="22" s="1"/>
  <c r="J127" i="22"/>
  <c r="J139" i="22"/>
  <c r="J191" i="22"/>
  <c r="G162" i="22"/>
  <c r="G163" i="22" s="1"/>
  <c r="G161" i="22"/>
  <c r="K172" i="22"/>
  <c r="K173" i="22" s="1"/>
  <c r="K168" i="22"/>
  <c r="K134" i="22"/>
  <c r="G176" i="22"/>
  <c r="G174" i="22"/>
  <c r="G169" i="22"/>
  <c r="S222" i="22"/>
  <c r="S194" i="22"/>
  <c r="I136" i="22"/>
  <c r="I154" i="22"/>
  <c r="I156" i="22"/>
  <c r="I157" i="22" s="1"/>
  <c r="U196" i="22"/>
  <c r="U224" i="22"/>
  <c r="F172" i="22"/>
  <c r="F173" i="22" s="1"/>
  <c r="F134" i="22"/>
  <c r="F168" i="22"/>
  <c r="S196" i="22"/>
  <c r="S224" i="22"/>
  <c r="N169" i="22"/>
  <c r="T169" i="22"/>
  <c r="Q168" i="22"/>
  <c r="Q134" i="22"/>
  <c r="M172" i="22"/>
  <c r="M173" i="22" s="1"/>
  <c r="M168" i="22"/>
  <c r="M134" i="22"/>
  <c r="H140" i="22"/>
  <c r="H187" i="22"/>
  <c r="R169" i="22"/>
  <c r="P134" i="22"/>
  <c r="P168" i="22"/>
  <c r="O83" i="22"/>
  <c r="O195" i="22"/>
  <c r="E172" i="22"/>
  <c r="E173" i="22" s="1"/>
  <c r="E168" i="22"/>
  <c r="E134" i="22"/>
  <c r="M129" i="22"/>
  <c r="M130" i="22" s="1"/>
  <c r="M125" i="22"/>
  <c r="M120" i="22"/>
  <c r="M116" i="22"/>
  <c r="M135" i="22"/>
  <c r="L169" i="22"/>
  <c r="L174" i="22"/>
  <c r="L176" i="22"/>
  <c r="H134" i="22"/>
  <c r="H172" i="22"/>
  <c r="H173" i="22" s="1"/>
  <c r="H168" i="22"/>
  <c r="J193" i="22"/>
  <c r="J195" i="22"/>
  <c r="K170" i="22"/>
  <c r="K171" i="22" s="1"/>
  <c r="K138" i="22"/>
  <c r="I170" i="22"/>
  <c r="I171" i="22" s="1"/>
  <c r="I138" i="22"/>
  <c r="I187" i="22"/>
  <c r="I140" i="22"/>
  <c r="K190" i="22"/>
  <c r="I198" i="22"/>
  <c r="I199" i="22" s="1"/>
  <c r="K189" i="22"/>
  <c r="F158" i="22"/>
  <c r="T57" i="22"/>
  <c r="R193" i="22"/>
  <c r="R195" i="22"/>
  <c r="E162" i="22"/>
  <c r="E163" i="22" s="1"/>
  <c r="E161" i="22"/>
  <c r="L190" i="22"/>
  <c r="L189" i="22"/>
  <c r="N194" i="22"/>
  <c r="N222" i="22"/>
  <c r="E170" i="22"/>
  <c r="E171" i="22" s="1"/>
  <c r="E138" i="22"/>
  <c r="P222" i="22"/>
  <c r="P194" i="22"/>
  <c r="U222" i="22"/>
  <c r="U194" i="22"/>
  <c r="F138" i="22"/>
  <c r="F170" i="22"/>
  <c r="F171" i="22" s="1"/>
  <c r="J169" i="22"/>
  <c r="E199" i="22"/>
  <c r="E159" i="22"/>
  <c r="J129" i="22"/>
  <c r="J130" i="22" s="1"/>
  <c r="J120" i="22"/>
  <c r="J121" i="22" s="1"/>
  <c r="J122" i="22" s="1"/>
  <c r="J125" i="22"/>
  <c r="J116" i="22"/>
  <c r="J117" i="22" s="1"/>
  <c r="J118" i="22" s="1"/>
  <c r="J119" i="22" s="1"/>
  <c r="J135" i="22"/>
  <c r="J137" i="22"/>
  <c r="L136" i="22"/>
  <c r="L154" i="22"/>
  <c r="L156" i="22"/>
  <c r="L157" i="22" s="1"/>
  <c r="O64" i="22"/>
  <c r="N126" i="22"/>
  <c r="N124" i="22"/>
  <c r="H224" i="22"/>
  <c r="H200" i="22"/>
  <c r="H201" i="22" s="1"/>
  <c r="H196" i="22"/>
  <c r="O168" i="22"/>
  <c r="O134" i="22"/>
  <c r="O222" i="22"/>
  <c r="O194" i="22"/>
  <c r="H136" i="22"/>
  <c r="H154" i="22"/>
  <c r="H156" i="22"/>
  <c r="H157" i="22" s="1"/>
  <c r="M127" i="22"/>
  <c r="M139" i="22"/>
  <c r="G159" i="22"/>
  <c r="U168" i="22"/>
  <c r="U134" i="22"/>
  <c r="P83" i="22"/>
  <c r="P195" i="22"/>
  <c r="H170" i="22"/>
  <c r="H171" i="22" s="1"/>
  <c r="H138" i="22"/>
  <c r="H198" i="22"/>
  <c r="H199" i="22" s="1"/>
  <c r="H222" i="22"/>
  <c r="H194" i="22"/>
  <c r="I172" i="22"/>
  <c r="I173" i="22" s="1"/>
  <c r="I168" i="22"/>
  <c r="I134" i="22"/>
  <c r="K160" i="22"/>
  <c r="N139" i="21"/>
  <c r="E139" i="21"/>
  <c r="E140" i="21" s="1"/>
  <c r="N191" i="21"/>
  <c r="I120" i="21"/>
  <c r="I121" i="21" s="1"/>
  <c r="I122" i="21" s="1"/>
  <c r="I135" i="21"/>
  <c r="I156" i="21" s="1"/>
  <c r="I157" i="21" s="1"/>
  <c r="T188" i="21"/>
  <c r="F191" i="21"/>
  <c r="F188" i="21"/>
  <c r="K188" i="21"/>
  <c r="K191" i="21"/>
  <c r="J191" i="21"/>
  <c r="J188" i="21"/>
  <c r="I188" i="21"/>
  <c r="I191" i="21"/>
  <c r="G136" i="21"/>
  <c r="G154" i="21"/>
  <c r="G156" i="21"/>
  <c r="G157" i="21" s="1"/>
  <c r="F137" i="21"/>
  <c r="F133" i="21"/>
  <c r="G188" i="21"/>
  <c r="G191" i="21"/>
  <c r="P188" i="21"/>
  <c r="P73" i="21"/>
  <c r="P74" i="21" s="1"/>
  <c r="P72" i="21"/>
  <c r="L137" i="21"/>
  <c r="L133" i="21"/>
  <c r="J137" i="21"/>
  <c r="J133" i="21"/>
  <c r="N172" i="21"/>
  <c r="N173" i="21" s="1"/>
  <c r="N168" i="21"/>
  <c r="N134" i="21"/>
  <c r="J158" i="21"/>
  <c r="J153" i="21"/>
  <c r="J160" i="21"/>
  <c r="P153" i="21"/>
  <c r="E158" i="21"/>
  <c r="E160" i="21"/>
  <c r="E153" i="21"/>
  <c r="S188" i="21"/>
  <c r="I153" i="21"/>
  <c r="N187" i="21"/>
  <c r="N140" i="21"/>
  <c r="F154" i="21"/>
  <c r="F155" i="21" s="1"/>
  <c r="F136" i="21"/>
  <c r="H153" i="21"/>
  <c r="M188" i="21"/>
  <c r="M191" i="21"/>
  <c r="O188" i="21"/>
  <c r="P133" i="21"/>
  <c r="P64" i="21"/>
  <c r="O126" i="21"/>
  <c r="O124" i="21"/>
  <c r="O137" i="21" s="1"/>
  <c r="L188" i="21"/>
  <c r="L191" i="21"/>
  <c r="Q153" i="21"/>
  <c r="F153" i="21"/>
  <c r="L187" i="21"/>
  <c r="L189" i="21" s="1"/>
  <c r="L140" i="21"/>
  <c r="G140" i="21"/>
  <c r="G187" i="21"/>
  <c r="T153" i="21"/>
  <c r="R153" i="21"/>
  <c r="M153" i="21"/>
  <c r="I61" i="21"/>
  <c r="K61" i="21"/>
  <c r="U133" i="21"/>
  <c r="E188" i="21"/>
  <c r="E191" i="21"/>
  <c r="S133" i="21"/>
  <c r="K136" i="21"/>
  <c r="K154" i="21"/>
  <c r="K156" i="21"/>
  <c r="K157" i="21" s="1"/>
  <c r="J127" i="21"/>
  <c r="J139" i="21"/>
  <c r="E215" i="21"/>
  <c r="E194" i="21"/>
  <c r="R133" i="21"/>
  <c r="M137" i="21"/>
  <c r="M133" i="21"/>
  <c r="O133" i="21"/>
  <c r="N125" i="21"/>
  <c r="N120" i="21"/>
  <c r="N121" i="21" s="1"/>
  <c r="N122" i="21" s="1"/>
  <c r="N116" i="21"/>
  <c r="N117" i="21" s="1"/>
  <c r="N118" i="21" s="1"/>
  <c r="N119" i="21" s="1"/>
  <c r="N129" i="21"/>
  <c r="N130" i="21" s="1"/>
  <c r="N135" i="21"/>
  <c r="K140" i="21"/>
  <c r="K187" i="21"/>
  <c r="I137" i="21"/>
  <c r="I133" i="21"/>
  <c r="E137" i="21"/>
  <c r="E133" i="21"/>
  <c r="E129" i="21"/>
  <c r="E130" i="21" s="1"/>
  <c r="F196" i="21"/>
  <c r="F217" i="21"/>
  <c r="F201" i="21"/>
  <c r="L160" i="21"/>
  <c r="L129" i="21"/>
  <c r="L130" i="21" s="1"/>
  <c r="H133" i="21"/>
  <c r="H137" i="21"/>
  <c r="M127" i="21"/>
  <c r="M139" i="21"/>
  <c r="U188" i="21"/>
  <c r="F194" i="21"/>
  <c r="F199" i="21"/>
  <c r="F215" i="21"/>
  <c r="R188" i="21"/>
  <c r="G133" i="21"/>
  <c r="G137" i="21"/>
  <c r="M120" i="21"/>
  <c r="M121" i="21" s="1"/>
  <c r="M122" i="21" s="1"/>
  <c r="M129" i="21"/>
  <c r="M130" i="21" s="1"/>
  <c r="M116" i="21"/>
  <c r="M117" i="21" s="1"/>
  <c r="M118" i="21" s="1"/>
  <c r="M119" i="21" s="1"/>
  <c r="M125" i="21"/>
  <c r="M135" i="21"/>
  <c r="I154" i="21"/>
  <c r="I155" i="21" s="1"/>
  <c r="I136" i="21"/>
  <c r="I127" i="21"/>
  <c r="I139" i="21"/>
  <c r="L159" i="21"/>
  <c r="H188" i="21"/>
  <c r="H191" i="21"/>
  <c r="K133" i="21"/>
  <c r="K137" i="21"/>
  <c r="O73" i="21"/>
  <c r="O74" i="21" s="1"/>
  <c r="O72" i="21"/>
  <c r="H129" i="21"/>
  <c r="H130" i="21" s="1"/>
  <c r="H125" i="21"/>
  <c r="H116" i="21"/>
  <c r="H117" i="21" s="1"/>
  <c r="H118" i="21" s="1"/>
  <c r="H119" i="21" s="1"/>
  <c r="H120" i="21"/>
  <c r="H121" i="21" s="1"/>
  <c r="H122" i="21" s="1"/>
  <c r="H135" i="21"/>
  <c r="H139" i="21"/>
  <c r="F140" i="21"/>
  <c r="F187" i="21"/>
  <c r="F189" i="21" s="1"/>
  <c r="N138" i="21"/>
  <c r="N170" i="21"/>
  <c r="N171" i="21" s="1"/>
  <c r="Q168" i="21"/>
  <c r="Q134" i="21"/>
  <c r="N153" i="21"/>
  <c r="N82" i="21"/>
  <c r="N83" i="21" s="1"/>
  <c r="N81" i="21"/>
  <c r="T133" i="21"/>
  <c r="G195" i="21"/>
  <c r="G193" i="21"/>
  <c r="G198" i="21" s="1"/>
  <c r="I57" i="21"/>
  <c r="K57" i="21"/>
  <c r="F129" i="21"/>
  <c r="F130" i="21" s="1"/>
  <c r="G129" i="21"/>
  <c r="G130" i="21" s="1"/>
  <c r="S59" i="13"/>
  <c r="R59" i="13" s="1"/>
  <c r="T59" i="13" s="1"/>
  <c r="H58" i="13"/>
  <c r="U58" i="13"/>
  <c r="E107" i="13"/>
  <c r="F107" i="13" s="1"/>
  <c r="G107" i="13" s="1"/>
  <c r="H107" i="13" s="1"/>
  <c r="I107" i="13" s="1"/>
  <c r="J107" i="13" s="1"/>
  <c r="K107" i="13" s="1"/>
  <c r="L107" i="13" s="1"/>
  <c r="M107" i="13" s="1"/>
  <c r="N107" i="13" s="1"/>
  <c r="O107" i="13" s="1"/>
  <c r="P107" i="13" s="1"/>
  <c r="Q107" i="13" s="1"/>
  <c r="R107" i="13" s="1"/>
  <c r="S107" i="13" s="1"/>
  <c r="T107" i="13" s="1"/>
  <c r="U107" i="13" s="1"/>
  <c r="E103" i="13"/>
  <c r="F103" i="13" s="1"/>
  <c r="G103" i="13" s="1"/>
  <c r="H103" i="13" s="1"/>
  <c r="I103" i="13" s="1"/>
  <c r="J103" i="13" s="1"/>
  <c r="K103" i="13" s="1"/>
  <c r="L103" i="13" s="1"/>
  <c r="M103" i="13" s="1"/>
  <c r="N103" i="13" s="1"/>
  <c r="O103" i="13" s="1"/>
  <c r="P103" i="13" s="1"/>
  <c r="Q103" i="13" s="1"/>
  <c r="R103" i="13" s="1"/>
  <c r="S103" i="13" s="1"/>
  <c r="T103" i="13" s="1"/>
  <c r="U103" i="13" s="1"/>
  <c r="E94" i="13"/>
  <c r="E89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F70" i="13"/>
  <c r="G70" i="13"/>
  <c r="H70" i="13"/>
  <c r="I70" i="13"/>
  <c r="E76" i="13"/>
  <c r="E70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F79" i="13"/>
  <c r="G79" i="13"/>
  <c r="H79" i="13"/>
  <c r="I79" i="13"/>
  <c r="E85" i="13"/>
  <c r="E79" i="13"/>
  <c r="K55" i="13" l="1"/>
  <c r="K98" i="13"/>
  <c r="J99" i="13"/>
  <c r="E109" i="13"/>
  <c r="F109" i="13" s="1"/>
  <c r="G109" i="13" s="1"/>
  <c r="H109" i="13" s="1"/>
  <c r="I109" i="13" s="1"/>
  <c r="J109" i="13" s="1"/>
  <c r="K109" i="13" s="1"/>
  <c r="L109" i="13" s="1"/>
  <c r="M109" i="13" s="1"/>
  <c r="N109" i="13" s="1"/>
  <c r="O109" i="13" s="1"/>
  <c r="P109" i="13" s="1"/>
  <c r="Q109" i="13" s="1"/>
  <c r="R109" i="13" s="1"/>
  <c r="S109" i="13" s="1"/>
  <c r="T109" i="13" s="1"/>
  <c r="U109" i="13" s="1"/>
  <c r="K39" i="13"/>
  <c r="J40" i="13"/>
  <c r="J45" i="13"/>
  <c r="L89" i="13"/>
  <c r="M88" i="13"/>
  <c r="M93" i="13"/>
  <c r="L94" i="13"/>
  <c r="K38" i="13"/>
  <c r="L37" i="13"/>
  <c r="L36" i="13"/>
  <c r="L49" i="13"/>
  <c r="L53" i="13"/>
  <c r="M35" i="13"/>
  <c r="K42" i="13"/>
  <c r="L41" i="13"/>
  <c r="L51" i="13" s="1"/>
  <c r="H198" i="24"/>
  <c r="L62" i="21"/>
  <c r="H62" i="21"/>
  <c r="N62" i="24"/>
  <c r="E226" i="24"/>
  <c r="E211" i="24"/>
  <c r="F211" i="24"/>
  <c r="F226" i="24"/>
  <c r="L198" i="24"/>
  <c r="F162" i="22"/>
  <c r="F163" i="22" s="1"/>
  <c r="G164" i="22"/>
  <c r="G141" i="22" s="1"/>
  <c r="E164" i="22"/>
  <c r="O61" i="22"/>
  <c r="I201" i="24"/>
  <c r="F160" i="21"/>
  <c r="E162" i="24"/>
  <c r="E161" i="24"/>
  <c r="G190" i="24"/>
  <c r="G210" i="24" s="1"/>
  <c r="G189" i="24"/>
  <c r="G164" i="24"/>
  <c r="G141" i="24" s="1"/>
  <c r="M127" i="24"/>
  <c r="M139" i="24"/>
  <c r="M191" i="24"/>
  <c r="J125" i="24"/>
  <c r="J116" i="24"/>
  <c r="J117" i="24" s="1"/>
  <c r="J118" i="24" s="1"/>
  <c r="J119" i="24" s="1"/>
  <c r="J129" i="24"/>
  <c r="J130" i="24" s="1"/>
  <c r="J120" i="24"/>
  <c r="J121" i="24" s="1"/>
  <c r="J122" i="24" s="1"/>
  <c r="J135" i="24"/>
  <c r="J137" i="24"/>
  <c r="G174" i="24"/>
  <c r="G176" i="24"/>
  <c r="G169" i="24"/>
  <c r="N57" i="24"/>
  <c r="M193" i="24"/>
  <c r="M195" i="24"/>
  <c r="T169" i="24"/>
  <c r="F175" i="24"/>
  <c r="L140" i="24"/>
  <c r="L187" i="24"/>
  <c r="J195" i="24"/>
  <c r="J193" i="24"/>
  <c r="J198" i="24" s="1"/>
  <c r="O169" i="24"/>
  <c r="L174" i="24"/>
  <c r="L169" i="24"/>
  <c r="L176" i="24"/>
  <c r="H169" i="24"/>
  <c r="N61" i="24"/>
  <c r="O64" i="24"/>
  <c r="N124" i="24"/>
  <c r="N126" i="24"/>
  <c r="J127" i="24"/>
  <c r="J139" i="24"/>
  <c r="J191" i="24"/>
  <c r="I162" i="24"/>
  <c r="I163" i="24" s="1"/>
  <c r="I161" i="24"/>
  <c r="I190" i="24"/>
  <c r="I210" i="24" s="1"/>
  <c r="I189" i="24"/>
  <c r="L196" i="24"/>
  <c r="L200" i="24"/>
  <c r="L201" i="24" s="1"/>
  <c r="L224" i="24"/>
  <c r="Q169" i="24"/>
  <c r="F165" i="24"/>
  <c r="F141" i="24"/>
  <c r="H154" i="24"/>
  <c r="H136" i="24"/>
  <c r="H156" i="24"/>
  <c r="H157" i="24" s="1"/>
  <c r="S169" i="24"/>
  <c r="L154" i="24"/>
  <c r="L136" i="24"/>
  <c r="L156" i="24"/>
  <c r="L157" i="24" s="1"/>
  <c r="H140" i="24"/>
  <c r="H187" i="24"/>
  <c r="U169" i="24"/>
  <c r="K155" i="24"/>
  <c r="K158" i="24"/>
  <c r="K160" i="24"/>
  <c r="M129" i="24"/>
  <c r="M130" i="24" s="1"/>
  <c r="M116" i="24"/>
  <c r="M117" i="24" s="1"/>
  <c r="M118" i="24" s="1"/>
  <c r="M119" i="24" s="1"/>
  <c r="M120" i="24"/>
  <c r="M121" i="24" s="1"/>
  <c r="M122" i="24" s="1"/>
  <c r="M125" i="24"/>
  <c r="M135" i="24"/>
  <c r="M137" i="24"/>
  <c r="I159" i="24"/>
  <c r="N169" i="24"/>
  <c r="L222" i="24"/>
  <c r="L194" i="24"/>
  <c r="L199" i="24"/>
  <c r="F177" i="24"/>
  <c r="F178" i="24"/>
  <c r="F179" i="24" s="1"/>
  <c r="H224" i="24"/>
  <c r="H200" i="24"/>
  <c r="H196" i="24"/>
  <c r="H170" i="24"/>
  <c r="H171" i="24" s="1"/>
  <c r="H138" i="24"/>
  <c r="H222" i="24"/>
  <c r="H194" i="24"/>
  <c r="H199" i="24"/>
  <c r="K174" i="24"/>
  <c r="K169" i="24"/>
  <c r="K176" i="24"/>
  <c r="I169" i="24"/>
  <c r="I176" i="24"/>
  <c r="I174" i="24"/>
  <c r="E169" i="24"/>
  <c r="E176" i="24"/>
  <c r="E174" i="24"/>
  <c r="K190" i="24"/>
  <c r="K210" i="24" s="1"/>
  <c r="K189" i="24"/>
  <c r="H172" i="24"/>
  <c r="H173" i="24" s="1"/>
  <c r="U169" i="22"/>
  <c r="M187" i="22"/>
  <c r="M140" i="22"/>
  <c r="N129" i="22"/>
  <c r="N130" i="22" s="1"/>
  <c r="N125" i="22"/>
  <c r="N116" i="22"/>
  <c r="N120" i="22"/>
  <c r="N135" i="22"/>
  <c r="N137" i="22"/>
  <c r="L155" i="22"/>
  <c r="L160" i="22"/>
  <c r="L158" i="22"/>
  <c r="T193" i="22"/>
  <c r="T195" i="22"/>
  <c r="H169" i="22"/>
  <c r="H174" i="22"/>
  <c r="H176" i="22"/>
  <c r="M121" i="22"/>
  <c r="M122" i="22" s="1"/>
  <c r="M200" i="22"/>
  <c r="M201" i="22" s="1"/>
  <c r="E174" i="22"/>
  <c r="E176" i="22"/>
  <c r="E169" i="22"/>
  <c r="H190" i="22"/>
  <c r="H189" i="22"/>
  <c r="K176" i="22"/>
  <c r="K174" i="22"/>
  <c r="K169" i="22"/>
  <c r="H155" i="22"/>
  <c r="H160" i="22"/>
  <c r="H158" i="22"/>
  <c r="J154" i="22"/>
  <c r="J136" i="22"/>
  <c r="J156" i="22"/>
  <c r="J157" i="22" s="1"/>
  <c r="R222" i="22"/>
  <c r="R194" i="22"/>
  <c r="L177" i="22"/>
  <c r="L178" i="22"/>
  <c r="L179" i="22" s="1"/>
  <c r="I155" i="22"/>
  <c r="I158" i="22"/>
  <c r="I160" i="22"/>
  <c r="P64" i="22"/>
  <c r="O124" i="22"/>
  <c r="O126" i="22"/>
  <c r="K162" i="22"/>
  <c r="K161" i="22"/>
  <c r="P224" i="22"/>
  <c r="P196" i="22"/>
  <c r="O169" i="22"/>
  <c r="N127" i="22"/>
  <c r="N139" i="22"/>
  <c r="N191" i="22"/>
  <c r="I190" i="22"/>
  <c r="I189" i="22"/>
  <c r="Q169" i="22"/>
  <c r="G175" i="22"/>
  <c r="J187" i="22"/>
  <c r="J140" i="22"/>
  <c r="L175" i="22"/>
  <c r="O196" i="22"/>
  <c r="O224" i="22"/>
  <c r="F169" i="22"/>
  <c r="F174" i="22"/>
  <c r="F176" i="22"/>
  <c r="J198" i="22"/>
  <c r="J199" i="22" s="1"/>
  <c r="J222" i="22"/>
  <c r="J194" i="22"/>
  <c r="M117" i="22"/>
  <c r="M198" i="22"/>
  <c r="M199" i="22" s="1"/>
  <c r="I174" i="22"/>
  <c r="I176" i="22"/>
  <c r="I169" i="22"/>
  <c r="J138" i="22"/>
  <c r="J170" i="22"/>
  <c r="J172" i="22"/>
  <c r="J173" i="22" s="1"/>
  <c r="R224" i="22"/>
  <c r="R196" i="22"/>
  <c r="F159" i="22"/>
  <c r="J224" i="22"/>
  <c r="J200" i="22"/>
  <c r="J201" i="22" s="1"/>
  <c r="J196" i="22"/>
  <c r="M136" i="22"/>
  <c r="M154" i="22"/>
  <c r="M156" i="22"/>
  <c r="M157" i="22" s="1"/>
  <c r="P169" i="22"/>
  <c r="M174" i="22"/>
  <c r="M176" i="22"/>
  <c r="M169" i="22"/>
  <c r="G178" i="22"/>
  <c r="G179" i="22" s="1"/>
  <c r="G177" i="22"/>
  <c r="E187" i="21"/>
  <c r="E190" i="21" s="1"/>
  <c r="E203" i="21" s="1"/>
  <c r="E204" i="21" s="1"/>
  <c r="O191" i="21"/>
  <c r="I158" i="21"/>
  <c r="I159" i="21" s="1"/>
  <c r="G190" i="21"/>
  <c r="K190" i="21"/>
  <c r="L190" i="21"/>
  <c r="I160" i="21"/>
  <c r="I161" i="21" s="1"/>
  <c r="O170" i="21"/>
  <c r="O171" i="21" s="1"/>
  <c r="O138" i="21"/>
  <c r="H140" i="21"/>
  <c r="H187" i="21"/>
  <c r="K170" i="21"/>
  <c r="K171" i="21" s="1"/>
  <c r="K138" i="21"/>
  <c r="G170" i="21"/>
  <c r="G171" i="21" s="1"/>
  <c r="G138" i="21"/>
  <c r="L161" i="21"/>
  <c r="L162" i="21"/>
  <c r="L170" i="21"/>
  <c r="L171" i="21" s="1"/>
  <c r="L138" i="21"/>
  <c r="I193" i="21"/>
  <c r="I198" i="21" s="1"/>
  <c r="I195" i="21"/>
  <c r="H57" i="21"/>
  <c r="I187" i="21"/>
  <c r="I140" i="21"/>
  <c r="M154" i="21"/>
  <c r="M136" i="21"/>
  <c r="M156" i="21"/>
  <c r="M157" i="21" s="1"/>
  <c r="M187" i="21"/>
  <c r="M140" i="21"/>
  <c r="I172" i="21"/>
  <c r="I173" i="21" s="1"/>
  <c r="I168" i="21"/>
  <c r="I134" i="21"/>
  <c r="O168" i="21"/>
  <c r="O134" i="21"/>
  <c r="O172" i="21"/>
  <c r="O173" i="21" s="1"/>
  <c r="E199" i="21"/>
  <c r="K155" i="21"/>
  <c r="K158" i="21"/>
  <c r="K160" i="21"/>
  <c r="Q64" i="21"/>
  <c r="P124" i="21"/>
  <c r="P126" i="21"/>
  <c r="I162" i="21"/>
  <c r="I163" i="21" s="1"/>
  <c r="E159" i="21"/>
  <c r="J162" i="21"/>
  <c r="J163" i="21" s="1"/>
  <c r="J161" i="21"/>
  <c r="N176" i="21"/>
  <c r="N174" i="21"/>
  <c r="N169" i="21"/>
  <c r="L168" i="21"/>
  <c r="L172" i="21"/>
  <c r="L173" i="21" s="1"/>
  <c r="L134" i="21"/>
  <c r="L57" i="21"/>
  <c r="K193" i="21"/>
  <c r="K198" i="21" s="1"/>
  <c r="K195" i="21"/>
  <c r="T168" i="21"/>
  <c r="T134" i="21"/>
  <c r="Q169" i="21"/>
  <c r="H172" i="21"/>
  <c r="H173" i="21" s="1"/>
  <c r="H168" i="21"/>
  <c r="H134" i="21"/>
  <c r="E138" i="21"/>
  <c r="E170" i="21"/>
  <c r="E171" i="21" s="1"/>
  <c r="R168" i="21"/>
  <c r="R134" i="21"/>
  <c r="S134" i="21"/>
  <c r="S168" i="21"/>
  <c r="U168" i="21"/>
  <c r="U134" i="21"/>
  <c r="O127" i="21"/>
  <c r="O139" i="21"/>
  <c r="N190" i="21"/>
  <c r="N189" i="21"/>
  <c r="E162" i="21"/>
  <c r="E163" i="21" s="1"/>
  <c r="E161" i="21"/>
  <c r="J170" i="21"/>
  <c r="J171" i="21" s="1"/>
  <c r="J138" i="21"/>
  <c r="F138" i="21"/>
  <c r="F170" i="21"/>
  <c r="F171" i="21" s="1"/>
  <c r="G189" i="21"/>
  <c r="F190" i="21"/>
  <c r="F203" i="21" s="1"/>
  <c r="F158" i="21"/>
  <c r="K189" i="21"/>
  <c r="G215" i="21"/>
  <c r="G194" i="21"/>
  <c r="G199" i="21"/>
  <c r="I138" i="21"/>
  <c r="I170" i="21"/>
  <c r="I171" i="21" s="1"/>
  <c r="M172" i="21"/>
  <c r="M173" i="21" s="1"/>
  <c r="M168" i="21"/>
  <c r="M134" i="21"/>
  <c r="J187" i="21"/>
  <c r="J140" i="21"/>
  <c r="L61" i="21"/>
  <c r="F161" i="21"/>
  <c r="G155" i="21"/>
  <c r="G158" i="21"/>
  <c r="G160" i="21"/>
  <c r="G217" i="21"/>
  <c r="G200" i="21"/>
  <c r="G201" i="21" s="1"/>
  <c r="G196" i="21"/>
  <c r="H154" i="21"/>
  <c r="H136" i="21"/>
  <c r="H156" i="21"/>
  <c r="H157" i="21" s="1"/>
  <c r="K172" i="21"/>
  <c r="K173" i="21" s="1"/>
  <c r="K134" i="21"/>
  <c r="K168" i="21"/>
  <c r="G168" i="21"/>
  <c r="G134" i="21"/>
  <c r="G172" i="21"/>
  <c r="G173" i="21" s="1"/>
  <c r="H170" i="21"/>
  <c r="H171" i="21" s="1"/>
  <c r="H138" i="21"/>
  <c r="E172" i="21"/>
  <c r="E173" i="21" s="1"/>
  <c r="E168" i="21"/>
  <c r="E134" i="21"/>
  <c r="N154" i="21"/>
  <c r="N136" i="21"/>
  <c r="N156" i="21"/>
  <c r="N157" i="21" s="1"/>
  <c r="M138" i="21"/>
  <c r="M170" i="21"/>
  <c r="M171" i="21" s="1"/>
  <c r="H61" i="21"/>
  <c r="O129" i="21"/>
  <c r="O130" i="21" s="1"/>
  <c r="O125" i="21"/>
  <c r="O120" i="21"/>
  <c r="O121" i="21" s="1"/>
  <c r="O122" i="21" s="1"/>
  <c r="O116" i="21"/>
  <c r="O117" i="21" s="1"/>
  <c r="O118" i="21" s="1"/>
  <c r="O119" i="21" s="1"/>
  <c r="O135" i="21"/>
  <c r="P168" i="21"/>
  <c r="P134" i="21"/>
  <c r="I164" i="21"/>
  <c r="J159" i="21"/>
  <c r="J172" i="21"/>
  <c r="J173" i="21" s="1"/>
  <c r="J168" i="21"/>
  <c r="J134" i="21"/>
  <c r="F172" i="21"/>
  <c r="F173" i="21" s="1"/>
  <c r="F168" i="21"/>
  <c r="F134" i="21"/>
  <c r="J58" i="13"/>
  <c r="U69" i="13"/>
  <c r="T69" i="13"/>
  <c r="S69" i="13"/>
  <c r="R69" i="13"/>
  <c r="Q69" i="13"/>
  <c r="U78" i="13"/>
  <c r="T78" i="13"/>
  <c r="S78" i="13"/>
  <c r="R78" i="13"/>
  <c r="Q78" i="13"/>
  <c r="M69" i="13"/>
  <c r="L69" i="13"/>
  <c r="K69" i="13"/>
  <c r="J69" i="13"/>
  <c r="M78" i="13"/>
  <c r="L78" i="13"/>
  <c r="K78" i="13"/>
  <c r="J78" i="13"/>
  <c r="I80" i="13"/>
  <c r="H80" i="13"/>
  <c r="G80" i="13"/>
  <c r="F80" i="13"/>
  <c r="E80" i="13"/>
  <c r="I71" i="13"/>
  <c r="H71" i="13"/>
  <c r="G71" i="13"/>
  <c r="F71" i="13"/>
  <c r="E71" i="13"/>
  <c r="J213" i="13"/>
  <c r="I213" i="13"/>
  <c r="E213" i="13"/>
  <c r="L39" i="13" l="1"/>
  <c r="K45" i="13"/>
  <c r="K40" i="13"/>
  <c r="K47" i="13"/>
  <c r="K99" i="13"/>
  <c r="L98" i="13"/>
  <c r="M89" i="13"/>
  <c r="N88" i="13"/>
  <c r="M94" i="13"/>
  <c r="N93" i="13"/>
  <c r="M41" i="13"/>
  <c r="M51" i="13" s="1"/>
  <c r="L42" i="13"/>
  <c r="M36" i="13"/>
  <c r="M49" i="13"/>
  <c r="M53" i="13"/>
  <c r="N35" i="13"/>
  <c r="M37" i="13"/>
  <c r="L38" i="13"/>
  <c r="L55" i="13"/>
  <c r="L47" i="13"/>
  <c r="M62" i="21"/>
  <c r="F204" i="21"/>
  <c r="G142" i="24"/>
  <c r="G204" i="24"/>
  <c r="G205" i="24" s="1"/>
  <c r="F142" i="24"/>
  <c r="F204" i="24"/>
  <c r="F205" i="24" s="1"/>
  <c r="J62" i="21"/>
  <c r="G203" i="21"/>
  <c r="K211" i="24"/>
  <c r="K226" i="24"/>
  <c r="I211" i="24"/>
  <c r="I226" i="24"/>
  <c r="H201" i="24"/>
  <c r="O62" i="24"/>
  <c r="G226" i="24"/>
  <c r="G211" i="24"/>
  <c r="M198" i="24"/>
  <c r="G142" i="22"/>
  <c r="G206" i="22"/>
  <c r="G207" i="22" s="1"/>
  <c r="F164" i="22"/>
  <c r="F141" i="22" s="1"/>
  <c r="G180" i="22"/>
  <c r="G181" i="22" s="1"/>
  <c r="G165" i="22"/>
  <c r="P61" i="22"/>
  <c r="E165" i="22"/>
  <c r="E141" i="22"/>
  <c r="I165" i="21"/>
  <c r="I141" i="21"/>
  <c r="I142" i="21" s="1"/>
  <c r="G204" i="21"/>
  <c r="E163" i="24"/>
  <c r="E164" i="24"/>
  <c r="I164" i="24"/>
  <c r="I141" i="24" s="1"/>
  <c r="G165" i="24"/>
  <c r="M154" i="24"/>
  <c r="M136" i="24"/>
  <c r="M156" i="24"/>
  <c r="M157" i="24" s="1"/>
  <c r="O61" i="24"/>
  <c r="O57" i="24"/>
  <c r="N195" i="24"/>
  <c r="N193" i="24"/>
  <c r="I177" i="24"/>
  <c r="I178" i="24"/>
  <c r="I179" i="24" s="1"/>
  <c r="K175" i="24"/>
  <c r="M138" i="24"/>
  <c r="M170" i="24"/>
  <c r="M172" i="24"/>
  <c r="M173" i="24" s="1"/>
  <c r="H190" i="24"/>
  <c r="H210" i="24" s="1"/>
  <c r="H189" i="24"/>
  <c r="L155" i="24"/>
  <c r="L158" i="24"/>
  <c r="L160" i="24"/>
  <c r="J187" i="24"/>
  <c r="J140" i="24"/>
  <c r="P64" i="24"/>
  <c r="O124" i="24"/>
  <c r="O126" i="24"/>
  <c r="L175" i="24"/>
  <c r="L190" i="24"/>
  <c r="L210" i="24" s="1"/>
  <c r="L189" i="24"/>
  <c r="M199" i="24"/>
  <c r="M222" i="24"/>
  <c r="M194" i="24"/>
  <c r="G175" i="24"/>
  <c r="M187" i="24"/>
  <c r="M140" i="24"/>
  <c r="E177" i="24"/>
  <c r="E178" i="24"/>
  <c r="E179" i="24" s="1"/>
  <c r="I175" i="24"/>
  <c r="K159" i="24"/>
  <c r="N120" i="24"/>
  <c r="N121" i="24" s="1"/>
  <c r="N122" i="24" s="1"/>
  <c r="N129" i="24"/>
  <c r="N130" i="24" s="1"/>
  <c r="N116" i="24"/>
  <c r="N117" i="24" s="1"/>
  <c r="N118" i="24" s="1"/>
  <c r="N119" i="24" s="1"/>
  <c r="N125" i="24"/>
  <c r="N135" i="24"/>
  <c r="N137" i="24"/>
  <c r="J196" i="24"/>
  <c r="J224" i="24"/>
  <c r="J200" i="24"/>
  <c r="M196" i="24"/>
  <c r="M224" i="24"/>
  <c r="M200" i="24"/>
  <c r="M201" i="24" s="1"/>
  <c r="G178" i="24"/>
  <c r="G179" i="24" s="1"/>
  <c r="G177" i="24"/>
  <c r="H174" i="24"/>
  <c r="H176" i="24"/>
  <c r="F180" i="24"/>
  <c r="J138" i="24"/>
  <c r="J170" i="24"/>
  <c r="J172" i="24"/>
  <c r="J173" i="24" s="1"/>
  <c r="E175" i="24"/>
  <c r="K178" i="24"/>
  <c r="K179" i="24" s="1"/>
  <c r="K177" i="24"/>
  <c r="I165" i="24"/>
  <c r="K161" i="24"/>
  <c r="K162" i="24"/>
  <c r="K163" i="24" s="1"/>
  <c r="H155" i="24"/>
  <c r="H158" i="24"/>
  <c r="H160" i="24"/>
  <c r="N127" i="24"/>
  <c r="N139" i="24"/>
  <c r="N191" i="24"/>
  <c r="L178" i="24"/>
  <c r="L179" i="24" s="1"/>
  <c r="L177" i="24"/>
  <c r="J222" i="24"/>
  <c r="J199" i="24"/>
  <c r="J194" i="24"/>
  <c r="J154" i="24"/>
  <c r="J136" i="24"/>
  <c r="J156" i="24"/>
  <c r="J157" i="24" s="1"/>
  <c r="F177" i="22"/>
  <c r="F178" i="22"/>
  <c r="F179" i="22" s="1"/>
  <c r="J190" i="22"/>
  <c r="J189" i="22"/>
  <c r="H159" i="22"/>
  <c r="E178" i="22"/>
  <c r="E179" i="22" s="1"/>
  <c r="E177" i="22"/>
  <c r="T194" i="22"/>
  <c r="T222" i="22"/>
  <c r="N138" i="22"/>
  <c r="N170" i="22"/>
  <c r="N172" i="22"/>
  <c r="N173" i="22" s="1"/>
  <c r="M178" i="22"/>
  <c r="M179" i="22" s="1"/>
  <c r="M177" i="22"/>
  <c r="K175" i="22"/>
  <c r="T224" i="22"/>
  <c r="T196" i="22"/>
  <c r="N117" i="22"/>
  <c r="N118" i="22" s="1"/>
  <c r="N119" i="22" s="1"/>
  <c r="N198" i="22"/>
  <c r="N199" i="22" s="1"/>
  <c r="M190" i="22"/>
  <c r="M189" i="22"/>
  <c r="I175" i="22"/>
  <c r="O127" i="22"/>
  <c r="O139" i="22"/>
  <c r="O191" i="22"/>
  <c r="I159" i="22"/>
  <c r="I178" i="22"/>
  <c r="I179" i="22" s="1"/>
  <c r="I177" i="22"/>
  <c r="F175" i="22"/>
  <c r="K163" i="22"/>
  <c r="K164" i="22"/>
  <c r="I162" i="22"/>
  <c r="I163" i="22" s="1"/>
  <c r="I161" i="22"/>
  <c r="H161" i="22"/>
  <c r="H162" i="22"/>
  <c r="H163" i="22" s="1"/>
  <c r="E175" i="22"/>
  <c r="H175" i="22"/>
  <c r="L159" i="22"/>
  <c r="N136" i="22"/>
  <c r="N154" i="22"/>
  <c r="N156" i="22"/>
  <c r="N157" i="22" s="1"/>
  <c r="L180" i="22"/>
  <c r="M175" i="22"/>
  <c r="M118" i="22"/>
  <c r="M119" i="22" s="1"/>
  <c r="N140" i="22"/>
  <c r="N187" i="22"/>
  <c r="Q64" i="22"/>
  <c r="P124" i="22"/>
  <c r="P126" i="22"/>
  <c r="K178" i="22"/>
  <c r="K179" i="22" s="1"/>
  <c r="K177" i="22"/>
  <c r="H177" i="22"/>
  <c r="H178" i="22"/>
  <c r="H179" i="22" s="1"/>
  <c r="M155" i="22"/>
  <c r="M158" i="22"/>
  <c r="M160" i="22"/>
  <c r="O125" i="22"/>
  <c r="O116" i="22"/>
  <c r="O129" i="22"/>
  <c r="O130" i="22" s="1"/>
  <c r="O120" i="22"/>
  <c r="O135" i="22"/>
  <c r="O137" i="22"/>
  <c r="J155" i="22"/>
  <c r="J160" i="22"/>
  <c r="J158" i="22"/>
  <c r="J171" i="22"/>
  <c r="J174" i="22"/>
  <c r="J176" i="22"/>
  <c r="L161" i="22"/>
  <c r="L162" i="22"/>
  <c r="L163" i="22" s="1"/>
  <c r="N121" i="22"/>
  <c r="N122" i="22" s="1"/>
  <c r="N200" i="22"/>
  <c r="N201" i="22" s="1"/>
  <c r="E189" i="21"/>
  <c r="J164" i="21"/>
  <c r="K174" i="21"/>
  <c r="K169" i="21"/>
  <c r="K176" i="21"/>
  <c r="H174" i="21"/>
  <c r="H169" i="21"/>
  <c r="H176" i="21"/>
  <c r="H193" i="21"/>
  <c r="H198" i="21" s="1"/>
  <c r="H195" i="21"/>
  <c r="J57" i="21"/>
  <c r="L163" i="21"/>
  <c r="L164" i="21"/>
  <c r="N155" i="21"/>
  <c r="N160" i="21"/>
  <c r="N158" i="21"/>
  <c r="G174" i="21"/>
  <c r="G176" i="21"/>
  <c r="G169" i="21"/>
  <c r="M169" i="21"/>
  <c r="M176" i="21"/>
  <c r="M174" i="21"/>
  <c r="F159" i="21"/>
  <c r="S169" i="21"/>
  <c r="R169" i="21"/>
  <c r="T169" i="21"/>
  <c r="N175" i="21"/>
  <c r="P127" i="21"/>
  <c r="P139" i="21"/>
  <c r="P191" i="21"/>
  <c r="K159" i="21"/>
  <c r="I169" i="21"/>
  <c r="I176" i="21"/>
  <c r="I174" i="21"/>
  <c r="I190" i="21"/>
  <c r="I189" i="21"/>
  <c r="P169" i="21"/>
  <c r="G159" i="21"/>
  <c r="M61" i="21"/>
  <c r="O140" i="21"/>
  <c r="O187" i="21"/>
  <c r="M57" i="21"/>
  <c r="L195" i="21"/>
  <c r="L193" i="21"/>
  <c r="L198" i="21" s="1"/>
  <c r="K161" i="21"/>
  <c r="K162" i="21"/>
  <c r="K163" i="21" s="1"/>
  <c r="M190" i="21"/>
  <c r="M189" i="21"/>
  <c r="I199" i="21"/>
  <c r="I215" i="21"/>
  <c r="I194" i="21"/>
  <c r="H190" i="21"/>
  <c r="H189" i="21"/>
  <c r="E164" i="21"/>
  <c r="F176" i="21"/>
  <c r="F174" i="21"/>
  <c r="F169" i="21"/>
  <c r="O136" i="21"/>
  <c r="O154" i="21"/>
  <c r="O156" i="21"/>
  <c r="O157" i="21" s="1"/>
  <c r="K217" i="21"/>
  <c r="K200" i="21"/>
  <c r="K201" i="21" s="1"/>
  <c r="K196" i="21"/>
  <c r="N177" i="21"/>
  <c r="N178" i="21"/>
  <c r="N179" i="21" s="1"/>
  <c r="P129" i="21"/>
  <c r="P130" i="21" s="1"/>
  <c r="P125" i="21"/>
  <c r="P116" i="21"/>
  <c r="P117" i="21" s="1"/>
  <c r="P118" i="21" s="1"/>
  <c r="P119" i="21" s="1"/>
  <c r="P120" i="21"/>
  <c r="P121" i="21" s="1"/>
  <c r="P122" i="21" s="1"/>
  <c r="P135" i="21"/>
  <c r="P137" i="21"/>
  <c r="J176" i="21"/>
  <c r="J174" i="21"/>
  <c r="J169" i="21"/>
  <c r="J61" i="21"/>
  <c r="E169" i="21"/>
  <c r="E176" i="21"/>
  <c r="E174" i="21"/>
  <c r="H155" i="21"/>
  <c r="H158" i="21"/>
  <c r="H160" i="21"/>
  <c r="G161" i="21"/>
  <c r="G162" i="21"/>
  <c r="G163" i="21" s="1"/>
  <c r="J190" i="21"/>
  <c r="J189" i="21"/>
  <c r="U169" i="21"/>
  <c r="K215" i="21"/>
  <c r="K194" i="21"/>
  <c r="K199" i="21"/>
  <c r="L174" i="21"/>
  <c r="L169" i="21"/>
  <c r="L176" i="21"/>
  <c r="S64" i="21"/>
  <c r="U64" i="21"/>
  <c r="Q124" i="21"/>
  <c r="Q126" i="21"/>
  <c r="O174" i="21"/>
  <c r="O176" i="21"/>
  <c r="O169" i="21"/>
  <c r="M155" i="21"/>
  <c r="M158" i="21"/>
  <c r="M160" i="21"/>
  <c r="I196" i="21"/>
  <c r="I200" i="21"/>
  <c r="I203" i="21" s="1"/>
  <c r="I217" i="21"/>
  <c r="F162" i="21"/>
  <c r="F163" i="21" s="1"/>
  <c r="F72" i="13"/>
  <c r="F73" i="13"/>
  <c r="F74" i="13" s="1"/>
  <c r="E81" i="13"/>
  <c r="E82" i="13"/>
  <c r="E83" i="13" s="1"/>
  <c r="I81" i="13"/>
  <c r="I82" i="13"/>
  <c r="I83" i="13" s="1"/>
  <c r="E72" i="13"/>
  <c r="E73" i="13"/>
  <c r="E74" i="13" s="1"/>
  <c r="I72" i="13"/>
  <c r="I73" i="13"/>
  <c r="I74" i="13" s="1"/>
  <c r="H81" i="13"/>
  <c r="H82" i="13"/>
  <c r="H83" i="13" s="1"/>
  <c r="H72" i="13"/>
  <c r="H73" i="13"/>
  <c r="H74" i="13" s="1"/>
  <c r="G81" i="13"/>
  <c r="G82" i="13"/>
  <c r="G83" i="13" s="1"/>
  <c r="G72" i="13"/>
  <c r="G73" i="13"/>
  <c r="G74" i="13" s="1"/>
  <c r="F81" i="13"/>
  <c r="F82" i="13"/>
  <c r="F83" i="13" s="1"/>
  <c r="L80" i="13"/>
  <c r="L79" i="13"/>
  <c r="L71" i="13"/>
  <c r="L70" i="13"/>
  <c r="S71" i="13"/>
  <c r="S70" i="13"/>
  <c r="M80" i="13"/>
  <c r="M79" i="13"/>
  <c r="T80" i="13"/>
  <c r="T79" i="13"/>
  <c r="J80" i="13"/>
  <c r="J79" i="13"/>
  <c r="P69" i="13"/>
  <c r="J70" i="13"/>
  <c r="Q80" i="13"/>
  <c r="Q79" i="13"/>
  <c r="U80" i="13"/>
  <c r="U79" i="13"/>
  <c r="U71" i="13"/>
  <c r="U70" i="13"/>
  <c r="O78" i="13"/>
  <c r="K79" i="13"/>
  <c r="K71" i="13"/>
  <c r="K70" i="13"/>
  <c r="R80" i="13"/>
  <c r="R79" i="13"/>
  <c r="R71" i="13"/>
  <c r="R70" i="13"/>
  <c r="S80" i="13"/>
  <c r="S79" i="13"/>
  <c r="M71" i="13"/>
  <c r="M70" i="13"/>
  <c r="T71" i="13"/>
  <c r="T70" i="13"/>
  <c r="Q71" i="13"/>
  <c r="Q70" i="13"/>
  <c r="J71" i="13"/>
  <c r="N78" i="13"/>
  <c r="O69" i="13"/>
  <c r="K80" i="13"/>
  <c r="N69" i="13"/>
  <c r="P78" i="13"/>
  <c r="M55" i="13" l="1"/>
  <c r="M98" i="13"/>
  <c r="L99" i="13"/>
  <c r="L40" i="13"/>
  <c r="L45" i="13"/>
  <c r="L148" i="13" s="1"/>
  <c r="L149" i="13" s="1"/>
  <c r="M39" i="13"/>
  <c r="O93" i="13"/>
  <c r="N94" i="13"/>
  <c r="O88" i="13"/>
  <c r="N89" i="13"/>
  <c r="O35" i="13"/>
  <c r="N49" i="13"/>
  <c r="N53" i="13"/>
  <c r="N36" i="13"/>
  <c r="N37" i="13"/>
  <c r="M38" i="13"/>
  <c r="N41" i="13"/>
  <c r="N51" i="13" s="1"/>
  <c r="M42" i="13"/>
  <c r="I142" i="24"/>
  <c r="I204" i="24"/>
  <c r="I205" i="24" s="1"/>
  <c r="N62" i="21"/>
  <c r="E180" i="24"/>
  <c r="K203" i="21"/>
  <c r="K204" i="21" s="1"/>
  <c r="L226" i="24"/>
  <c r="L211" i="24"/>
  <c r="H226" i="24"/>
  <c r="H211" i="24"/>
  <c r="J201" i="24"/>
  <c r="P62" i="24"/>
  <c r="N198" i="24"/>
  <c r="K164" i="24"/>
  <c r="F142" i="22"/>
  <c r="F206" i="22"/>
  <c r="F207" i="22" s="1"/>
  <c r="E142" i="22"/>
  <c r="E206" i="22"/>
  <c r="E207" i="22" s="1"/>
  <c r="G143" i="22"/>
  <c r="G212" i="22" s="1"/>
  <c r="H164" i="22"/>
  <c r="H165" i="22" s="1"/>
  <c r="F165" i="22"/>
  <c r="Q61" i="22"/>
  <c r="M180" i="22"/>
  <c r="M181" i="22" s="1"/>
  <c r="H180" i="22"/>
  <c r="H143" i="22" s="1"/>
  <c r="K165" i="22"/>
  <c r="K141" i="22"/>
  <c r="L164" i="22"/>
  <c r="L165" i="21"/>
  <c r="L141" i="21"/>
  <c r="L142" i="21" s="1"/>
  <c r="E165" i="21"/>
  <c r="E141" i="21"/>
  <c r="E142" i="21" s="1"/>
  <c r="J165" i="21"/>
  <c r="J141" i="21"/>
  <c r="J142" i="21" s="1"/>
  <c r="I201" i="21"/>
  <c r="I204" i="21"/>
  <c r="K180" i="24"/>
  <c r="K143" i="24" s="1"/>
  <c r="E165" i="24"/>
  <c r="E141" i="24"/>
  <c r="I180" i="24"/>
  <c r="I143" i="24" s="1"/>
  <c r="H159" i="24"/>
  <c r="N138" i="24"/>
  <c r="N170" i="24"/>
  <c r="N172" i="24"/>
  <c r="N173" i="24" s="1"/>
  <c r="O125" i="24"/>
  <c r="O120" i="24"/>
  <c r="O121" i="24" s="1"/>
  <c r="O122" i="24" s="1"/>
  <c r="O116" i="24"/>
  <c r="O117" i="24" s="1"/>
  <c r="O118" i="24" s="1"/>
  <c r="O119" i="24" s="1"/>
  <c r="O129" i="24"/>
  <c r="O130" i="24" s="1"/>
  <c r="O135" i="24"/>
  <c r="O137" i="24"/>
  <c r="K181" i="24"/>
  <c r="N194" i="24"/>
  <c r="N222" i="24"/>
  <c r="P61" i="24"/>
  <c r="H162" i="24"/>
  <c r="H163" i="24" s="1"/>
  <c r="H161" i="24"/>
  <c r="J171" i="24"/>
  <c r="J176" i="24"/>
  <c r="J174" i="24"/>
  <c r="H175" i="24"/>
  <c r="K165" i="24"/>
  <c r="K141" i="24"/>
  <c r="O127" i="24"/>
  <c r="O139" i="24"/>
  <c r="O191" i="24"/>
  <c r="J190" i="24"/>
  <c r="J210" i="24" s="1"/>
  <c r="J189" i="24"/>
  <c r="M155" i="24"/>
  <c r="M158" i="24"/>
  <c r="M160" i="24"/>
  <c r="J155" i="24"/>
  <c r="J158" i="24"/>
  <c r="J160" i="24"/>
  <c r="H178" i="24"/>
  <c r="H179" i="24" s="1"/>
  <c r="H177" i="24"/>
  <c r="M171" i="24"/>
  <c r="M176" i="24"/>
  <c r="M174" i="24"/>
  <c r="P57" i="24"/>
  <c r="O193" i="24"/>
  <c r="O198" i="24" s="1"/>
  <c r="O195" i="24"/>
  <c r="G180" i="24"/>
  <c r="L161" i="24"/>
  <c r="L162" i="24"/>
  <c r="L163" i="24" s="1"/>
  <c r="N187" i="24"/>
  <c r="N140" i="24"/>
  <c r="E181" i="24"/>
  <c r="E143" i="24"/>
  <c r="F181" i="24"/>
  <c r="F143" i="24"/>
  <c r="N154" i="24"/>
  <c r="N136" i="24"/>
  <c r="N156" i="24"/>
  <c r="N157" i="24" s="1"/>
  <c r="I181" i="24"/>
  <c r="M190" i="24"/>
  <c r="M210" i="24" s="1"/>
  <c r="M189" i="24"/>
  <c r="Q64" i="24"/>
  <c r="P124" i="24"/>
  <c r="P126" i="24"/>
  <c r="L159" i="24"/>
  <c r="N196" i="24"/>
  <c r="N224" i="24"/>
  <c r="N200" i="24"/>
  <c r="N201" i="24" s="1"/>
  <c r="L180" i="24"/>
  <c r="O140" i="22"/>
  <c r="O187" i="22"/>
  <c r="J175" i="22"/>
  <c r="U64" i="22"/>
  <c r="S64" i="22"/>
  <c r="Q124" i="22"/>
  <c r="Q126" i="22"/>
  <c r="H181" i="22"/>
  <c r="J161" i="22"/>
  <c r="J162" i="22"/>
  <c r="J163" i="22" s="1"/>
  <c r="M162" i="22"/>
  <c r="M163" i="22" s="1"/>
  <c r="M161" i="22"/>
  <c r="J159" i="22"/>
  <c r="O154" i="22"/>
  <c r="O136" i="22"/>
  <c r="O156" i="22"/>
  <c r="O157" i="22" s="1"/>
  <c r="P127" i="22"/>
  <c r="P139" i="22"/>
  <c r="P191" i="22"/>
  <c r="L181" i="22"/>
  <c r="L143" i="22"/>
  <c r="N171" i="22"/>
  <c r="N176" i="22"/>
  <c r="N174" i="22"/>
  <c r="E180" i="22"/>
  <c r="I164" i="22"/>
  <c r="F180" i="22"/>
  <c r="I180" i="22"/>
  <c r="O170" i="22"/>
  <c r="O138" i="22"/>
  <c r="O172" i="22"/>
  <c r="O173" i="22" s="1"/>
  <c r="O117" i="22"/>
  <c r="O118" i="22" s="1"/>
  <c r="O119" i="22" s="1"/>
  <c r="O198" i="22"/>
  <c r="O199" i="22" s="1"/>
  <c r="N190" i="22"/>
  <c r="N189" i="22"/>
  <c r="M159" i="22"/>
  <c r="N155" i="22"/>
  <c r="N160" i="22"/>
  <c r="N158" i="22"/>
  <c r="J177" i="22"/>
  <c r="J178" i="22"/>
  <c r="J179" i="22" s="1"/>
  <c r="O121" i="22"/>
  <c r="O122" i="22" s="1"/>
  <c r="O200" i="22"/>
  <c r="O201" i="22" s="1"/>
  <c r="P125" i="22"/>
  <c r="P120" i="22"/>
  <c r="P116" i="22"/>
  <c r="P129" i="22"/>
  <c r="P130" i="22" s="1"/>
  <c r="P135" i="22"/>
  <c r="P137" i="22"/>
  <c r="K180" i="22"/>
  <c r="F164" i="21"/>
  <c r="L178" i="21"/>
  <c r="L179" i="21" s="1"/>
  <c r="L177" i="21"/>
  <c r="F177" i="21"/>
  <c r="F178" i="21"/>
  <c r="F179" i="21" s="1"/>
  <c r="L196" i="21"/>
  <c r="L200" i="21"/>
  <c r="L201" i="21" s="1"/>
  <c r="L217" i="21"/>
  <c r="N61" i="21"/>
  <c r="N159" i="21"/>
  <c r="H178" i="21"/>
  <c r="H179" i="21" s="1"/>
  <c r="H177" i="21"/>
  <c r="M159" i="21"/>
  <c r="O175" i="21"/>
  <c r="R64" i="21"/>
  <c r="S126" i="21"/>
  <c r="S124" i="21"/>
  <c r="J178" i="21"/>
  <c r="J179" i="21" s="1"/>
  <c r="J177" i="21"/>
  <c r="F175" i="21"/>
  <c r="L215" i="21"/>
  <c r="L194" i="21"/>
  <c r="L199" i="21"/>
  <c r="P140" i="21"/>
  <c r="P187" i="21"/>
  <c r="M177" i="21"/>
  <c r="M178" i="21"/>
  <c r="M179" i="21" s="1"/>
  <c r="G175" i="21"/>
  <c r="H215" i="21"/>
  <c r="H194" i="21"/>
  <c r="H199" i="21"/>
  <c r="K178" i="21"/>
  <c r="K179" i="21" s="1"/>
  <c r="K177" i="21"/>
  <c r="M162" i="21"/>
  <c r="M163" i="21" s="1"/>
  <c r="M161" i="21"/>
  <c r="O178" i="21"/>
  <c r="O179" i="21" s="1"/>
  <c r="O177" i="21"/>
  <c r="U124" i="21"/>
  <c r="U126" i="21"/>
  <c r="L175" i="21"/>
  <c r="L180" i="21"/>
  <c r="H159" i="21"/>
  <c r="J175" i="21"/>
  <c r="O190" i="21"/>
  <c r="O189" i="21"/>
  <c r="I177" i="21"/>
  <c r="I178" i="21"/>
  <c r="I179" i="21" s="1"/>
  <c r="M175" i="21"/>
  <c r="G178" i="21"/>
  <c r="G179" i="21" s="1"/>
  <c r="G177" i="21"/>
  <c r="H217" i="21"/>
  <c r="H200" i="21"/>
  <c r="H201" i="21" s="1"/>
  <c r="H196" i="21"/>
  <c r="H175" i="21"/>
  <c r="G164" i="21"/>
  <c r="N180" i="21"/>
  <c r="Q127" i="21"/>
  <c r="Q139" i="21"/>
  <c r="Q191" i="21"/>
  <c r="E175" i="21"/>
  <c r="P170" i="21"/>
  <c r="P138" i="21"/>
  <c r="P172" i="21"/>
  <c r="P173" i="21" s="1"/>
  <c r="O155" i="21"/>
  <c r="O158" i="21"/>
  <c r="O160" i="21"/>
  <c r="Q125" i="21"/>
  <c r="Q116" i="21"/>
  <c r="Q117" i="21" s="1"/>
  <c r="Q118" i="21" s="1"/>
  <c r="Q119" i="21" s="1"/>
  <c r="Q120" i="21"/>
  <c r="Q121" i="21" s="1"/>
  <c r="Q122" i="21" s="1"/>
  <c r="Q129" i="21"/>
  <c r="Q130" i="21" s="1"/>
  <c r="Q135" i="21"/>
  <c r="Q137" i="21"/>
  <c r="H162" i="21"/>
  <c r="H163" i="21" s="1"/>
  <c r="H161" i="21"/>
  <c r="E177" i="21"/>
  <c r="E178" i="21"/>
  <c r="E179" i="21" s="1"/>
  <c r="P154" i="21"/>
  <c r="P136" i="21"/>
  <c r="P156" i="21"/>
  <c r="P157" i="21" s="1"/>
  <c r="N57" i="21"/>
  <c r="M195" i="21"/>
  <c r="M193" i="21"/>
  <c r="M198" i="21" s="1"/>
  <c r="I180" i="21"/>
  <c r="I175" i="21"/>
  <c r="N162" i="21"/>
  <c r="N163" i="21" s="1"/>
  <c r="N161" i="21"/>
  <c r="J193" i="21"/>
  <c r="J198" i="21" s="1"/>
  <c r="J195" i="21"/>
  <c r="K175" i="21"/>
  <c r="K180" i="21"/>
  <c r="K164" i="21"/>
  <c r="Q72" i="13"/>
  <c r="Q73" i="13"/>
  <c r="Q74" i="13" s="1"/>
  <c r="M72" i="13"/>
  <c r="M73" i="13"/>
  <c r="M74" i="13" s="1"/>
  <c r="R72" i="13"/>
  <c r="R73" i="13"/>
  <c r="R74" i="13" s="1"/>
  <c r="K72" i="13"/>
  <c r="K73" i="13"/>
  <c r="K74" i="13" s="1"/>
  <c r="U72" i="13"/>
  <c r="U73" i="13"/>
  <c r="U74" i="13" s="1"/>
  <c r="Q81" i="13"/>
  <c r="Q82" i="13"/>
  <c r="Q83" i="13" s="1"/>
  <c r="J81" i="13"/>
  <c r="J82" i="13"/>
  <c r="J83" i="13" s="1"/>
  <c r="M81" i="13"/>
  <c r="M82" i="13"/>
  <c r="M83" i="13" s="1"/>
  <c r="L72" i="13"/>
  <c r="L73" i="13"/>
  <c r="L74" i="13" s="1"/>
  <c r="K81" i="13"/>
  <c r="K82" i="13"/>
  <c r="K83" i="13" s="1"/>
  <c r="J72" i="13"/>
  <c r="J73" i="13"/>
  <c r="J74" i="13" s="1"/>
  <c r="T72" i="13"/>
  <c r="T73" i="13"/>
  <c r="T74" i="13" s="1"/>
  <c r="S81" i="13"/>
  <c r="S82" i="13"/>
  <c r="S83" i="13" s="1"/>
  <c r="R81" i="13"/>
  <c r="R82" i="13"/>
  <c r="R83" i="13" s="1"/>
  <c r="U81" i="13"/>
  <c r="U82" i="13"/>
  <c r="U83" i="13" s="1"/>
  <c r="P70" i="13"/>
  <c r="T81" i="13"/>
  <c r="T82" i="13"/>
  <c r="T83" i="13" s="1"/>
  <c r="S72" i="13"/>
  <c r="S73" i="13"/>
  <c r="S74" i="13" s="1"/>
  <c r="L81" i="13"/>
  <c r="L82" i="13"/>
  <c r="L83" i="13" s="1"/>
  <c r="P80" i="13"/>
  <c r="P79" i="13"/>
  <c r="N71" i="13"/>
  <c r="N70" i="13"/>
  <c r="O71" i="13"/>
  <c r="O70" i="13"/>
  <c r="O80" i="13"/>
  <c r="O79" i="13"/>
  <c r="P71" i="13"/>
  <c r="N80" i="13"/>
  <c r="N79" i="13"/>
  <c r="N213" i="13"/>
  <c r="M213" i="13"/>
  <c r="L213" i="13"/>
  <c r="K213" i="13"/>
  <c r="H213" i="13"/>
  <c r="G213" i="13"/>
  <c r="F213" i="13"/>
  <c r="E112" i="13"/>
  <c r="F112" i="13" s="1"/>
  <c r="G112" i="13" s="1"/>
  <c r="H112" i="13" s="1"/>
  <c r="I112" i="13" s="1"/>
  <c r="J112" i="13" s="1"/>
  <c r="K112" i="13" s="1"/>
  <c r="L112" i="13" s="1"/>
  <c r="M112" i="13" s="1"/>
  <c r="N112" i="13" s="1"/>
  <c r="O112" i="13" s="1"/>
  <c r="P112" i="13" s="1"/>
  <c r="Q112" i="13" s="1"/>
  <c r="R112" i="13" s="1"/>
  <c r="S112" i="13" s="1"/>
  <c r="T112" i="13" s="1"/>
  <c r="U112" i="13" s="1"/>
  <c r="E111" i="13"/>
  <c r="F111" i="13" s="1"/>
  <c r="G111" i="13" s="1"/>
  <c r="H111" i="13" s="1"/>
  <c r="I111" i="13" s="1"/>
  <c r="J111" i="13" s="1"/>
  <c r="K111" i="13" s="1"/>
  <c r="L111" i="13" s="1"/>
  <c r="M111" i="13" s="1"/>
  <c r="N111" i="13" s="1"/>
  <c r="O111" i="13" s="1"/>
  <c r="P111" i="13" s="1"/>
  <c r="Q111" i="13" s="1"/>
  <c r="R111" i="13" s="1"/>
  <c r="S111" i="13" s="1"/>
  <c r="T111" i="13" s="1"/>
  <c r="U111" i="13" s="1"/>
  <c r="E99" i="13"/>
  <c r="E96" i="13"/>
  <c r="F96" i="13" s="1"/>
  <c r="E91" i="13"/>
  <c r="F91" i="13" s="1"/>
  <c r="E66" i="13"/>
  <c r="F66" i="13" s="1"/>
  <c r="G66" i="13" s="1"/>
  <c r="K66" i="13" s="1"/>
  <c r="L66" i="13" s="1"/>
  <c r="M66" i="13" s="1"/>
  <c r="N66" i="13" s="1"/>
  <c r="O66" i="13" s="1"/>
  <c r="P66" i="13" s="1"/>
  <c r="Q66" i="13" s="1"/>
  <c r="E65" i="13"/>
  <c r="F65" i="13" s="1"/>
  <c r="G65" i="13" s="1"/>
  <c r="K65" i="13" s="1"/>
  <c r="E63" i="13"/>
  <c r="F62" i="13"/>
  <c r="F61" i="13"/>
  <c r="G61" i="13" s="1"/>
  <c r="K61" i="13" s="1"/>
  <c r="L61" i="13" s="1"/>
  <c r="M61" i="13" s="1"/>
  <c r="N61" i="13" s="1"/>
  <c r="O61" i="13" s="1"/>
  <c r="P61" i="13" s="1"/>
  <c r="Q61" i="13" s="1"/>
  <c r="E55" i="13"/>
  <c r="E53" i="13"/>
  <c r="M146" i="13"/>
  <c r="L146" i="13"/>
  <c r="L184" i="13" s="1"/>
  <c r="I146" i="13"/>
  <c r="I184" i="13" s="1"/>
  <c r="H146" i="13"/>
  <c r="E51" i="13"/>
  <c r="E146" i="13" s="1"/>
  <c r="E49" i="13"/>
  <c r="E47" i="13"/>
  <c r="K148" i="13"/>
  <c r="K149" i="13" s="1"/>
  <c r="J148" i="13"/>
  <c r="J149" i="13" s="1"/>
  <c r="I148" i="13"/>
  <c r="I149" i="13" s="1"/>
  <c r="H148" i="13"/>
  <c r="H149" i="13" s="1"/>
  <c r="G148" i="13"/>
  <c r="G149" i="13" s="1"/>
  <c r="F148" i="13"/>
  <c r="F149" i="13" s="1"/>
  <c r="E45" i="13"/>
  <c r="E42" i="13"/>
  <c r="E38" i="13"/>
  <c r="E36" i="13"/>
  <c r="F97" i="13" l="1"/>
  <c r="G96" i="13"/>
  <c r="E148" i="13"/>
  <c r="E149" i="13" s="1"/>
  <c r="E131" i="13" s="1"/>
  <c r="F92" i="13"/>
  <c r="G91" i="13"/>
  <c r="M40" i="13"/>
  <c r="M47" i="13"/>
  <c r="N39" i="13"/>
  <c r="N47" i="13" s="1"/>
  <c r="M45" i="13"/>
  <c r="M148" i="13" s="1"/>
  <c r="M149" i="13" s="1"/>
  <c r="M99" i="13"/>
  <c r="N98" i="13"/>
  <c r="O89" i="13"/>
  <c r="P88" i="13"/>
  <c r="O213" i="13"/>
  <c r="P93" i="13"/>
  <c r="O94" i="13"/>
  <c r="N38" i="13"/>
  <c r="O37" i="13"/>
  <c r="O49" i="13"/>
  <c r="O53" i="13"/>
  <c r="P35" i="13"/>
  <c r="O36" i="13"/>
  <c r="N42" i="13"/>
  <c r="O41" i="13"/>
  <c r="N55" i="13"/>
  <c r="F48" i="13"/>
  <c r="F46" i="13"/>
  <c r="E46" i="13"/>
  <c r="E142" i="24"/>
  <c r="E204" i="24"/>
  <c r="E205" i="24" s="1"/>
  <c r="F180" i="21"/>
  <c r="K142" i="24"/>
  <c r="K204" i="24"/>
  <c r="K205" i="24" s="1"/>
  <c r="L203" i="21"/>
  <c r="L204" i="21" s="1"/>
  <c r="O62" i="21"/>
  <c r="H203" i="21"/>
  <c r="H204" i="21" s="1"/>
  <c r="J226" i="24"/>
  <c r="J211" i="24"/>
  <c r="M211" i="24"/>
  <c r="M226" i="24"/>
  <c r="Q62" i="24"/>
  <c r="H164" i="24"/>
  <c r="H141" i="24" s="1"/>
  <c r="N199" i="24"/>
  <c r="M143" i="22"/>
  <c r="M212" i="22" s="1"/>
  <c r="K142" i="22"/>
  <c r="K206" i="22"/>
  <c r="K207" i="22" s="1"/>
  <c r="G144" i="22"/>
  <c r="H141" i="22"/>
  <c r="J164" i="22"/>
  <c r="J141" i="22" s="1"/>
  <c r="I165" i="22"/>
  <c r="I141" i="22"/>
  <c r="M144" i="22"/>
  <c r="G216" i="22"/>
  <c r="G226" i="22"/>
  <c r="G213" i="22"/>
  <c r="H144" i="22"/>
  <c r="H212" i="22"/>
  <c r="L165" i="22"/>
  <c r="L141" i="22"/>
  <c r="U61" i="22"/>
  <c r="S61" i="22"/>
  <c r="L144" i="22"/>
  <c r="L212" i="22"/>
  <c r="J165" i="22"/>
  <c r="H131" i="13"/>
  <c r="G131" i="13"/>
  <c r="F131" i="13"/>
  <c r="I131" i="13"/>
  <c r="M131" i="13"/>
  <c r="L131" i="13"/>
  <c r="K131" i="13"/>
  <c r="J131" i="13"/>
  <c r="F165" i="21"/>
  <c r="F141" i="21"/>
  <c r="F142" i="21" s="1"/>
  <c r="H164" i="21"/>
  <c r="K165" i="21"/>
  <c r="K141" i="21"/>
  <c r="K142" i="21" s="1"/>
  <c r="G165" i="21"/>
  <c r="G141" i="21"/>
  <c r="G142" i="21" s="1"/>
  <c r="H180" i="24"/>
  <c r="H143" i="24" s="1"/>
  <c r="Q126" i="24"/>
  <c r="U64" i="24"/>
  <c r="S64" i="24"/>
  <c r="Q124" i="24"/>
  <c r="F144" i="24"/>
  <c r="G181" i="24"/>
  <c r="G143" i="24"/>
  <c r="Q57" i="24"/>
  <c r="P193" i="24"/>
  <c r="P198" i="24" s="1"/>
  <c r="P195" i="24"/>
  <c r="K144" i="24"/>
  <c r="P129" i="24"/>
  <c r="P130" i="24" s="1"/>
  <c r="P125" i="24"/>
  <c r="P120" i="24"/>
  <c r="P121" i="24" s="1"/>
  <c r="P122" i="24" s="1"/>
  <c r="P116" i="24"/>
  <c r="P117" i="24" s="1"/>
  <c r="P118" i="24" s="1"/>
  <c r="P119" i="24" s="1"/>
  <c r="P135" i="24"/>
  <c r="P137" i="24"/>
  <c r="I144" i="24"/>
  <c r="N155" i="24"/>
  <c r="N158" i="24"/>
  <c r="N160" i="24"/>
  <c r="O222" i="24"/>
  <c r="O194" i="24"/>
  <c r="O199" i="24"/>
  <c r="J159" i="24"/>
  <c r="O140" i="24"/>
  <c r="O187" i="24"/>
  <c r="P127" i="24"/>
  <c r="P139" i="24"/>
  <c r="P191" i="24"/>
  <c r="E144" i="24"/>
  <c r="O224" i="24"/>
  <c r="O200" i="24"/>
  <c r="O201" i="24" s="1"/>
  <c r="O196" i="24"/>
  <c r="M177" i="24"/>
  <c r="M178" i="24"/>
  <c r="M179" i="24" s="1"/>
  <c r="J162" i="24"/>
  <c r="J163" i="24" s="1"/>
  <c r="J161" i="24"/>
  <c r="M159" i="24"/>
  <c r="J178" i="24"/>
  <c r="J179" i="24" s="1"/>
  <c r="J177" i="24"/>
  <c r="Q61" i="24"/>
  <c r="O154" i="24"/>
  <c r="O136" i="24"/>
  <c r="O156" i="24"/>
  <c r="O157" i="24" s="1"/>
  <c r="N190" i="24"/>
  <c r="N210" i="24" s="1"/>
  <c r="N189" i="24"/>
  <c r="M175" i="24"/>
  <c r="M162" i="24"/>
  <c r="M163" i="24" s="1"/>
  <c r="M161" i="24"/>
  <c r="J175" i="24"/>
  <c r="O170" i="24"/>
  <c r="O138" i="24"/>
  <c r="O172" i="24"/>
  <c r="O173" i="24" s="1"/>
  <c r="L164" i="24"/>
  <c r="L181" i="24"/>
  <c r="L143" i="24"/>
  <c r="H181" i="24"/>
  <c r="N171" i="24"/>
  <c r="N176" i="24"/>
  <c r="N174" i="24"/>
  <c r="I143" i="22"/>
  <c r="I181" i="22"/>
  <c r="Q127" i="22"/>
  <c r="Q139" i="22"/>
  <c r="Q191" i="22"/>
  <c r="K143" i="22"/>
  <c r="K181" i="22"/>
  <c r="N161" i="22"/>
  <c r="N162" i="22"/>
  <c r="N163" i="22" s="1"/>
  <c r="O171" i="22"/>
  <c r="O176" i="22"/>
  <c r="O174" i="22"/>
  <c r="U126" i="22"/>
  <c r="U124" i="22"/>
  <c r="N159" i="22"/>
  <c r="N175" i="22"/>
  <c r="R64" i="22"/>
  <c r="S124" i="22"/>
  <c r="S126" i="22"/>
  <c r="O190" i="22"/>
  <c r="O189" i="22"/>
  <c r="J180" i="22"/>
  <c r="M164" i="22"/>
  <c r="P170" i="22"/>
  <c r="P138" i="22"/>
  <c r="P172" i="22"/>
  <c r="P173" i="22" s="1"/>
  <c r="P121" i="22"/>
  <c r="P122" i="22" s="1"/>
  <c r="P200" i="22"/>
  <c r="P201" i="22" s="1"/>
  <c r="E181" i="22"/>
  <c r="E143" i="22"/>
  <c r="P140" i="22"/>
  <c r="P187" i="22"/>
  <c r="O155" i="22"/>
  <c r="O160" i="22"/>
  <c r="O158" i="22"/>
  <c r="P117" i="22"/>
  <c r="P118" i="22" s="1"/>
  <c r="P119" i="22" s="1"/>
  <c r="P198" i="22"/>
  <c r="P199" i="22" s="1"/>
  <c r="N177" i="22"/>
  <c r="N178" i="22"/>
  <c r="N179" i="22" s="1"/>
  <c r="P136" i="22"/>
  <c r="P154" i="22"/>
  <c r="P156" i="22"/>
  <c r="P157" i="22" s="1"/>
  <c r="F181" i="22"/>
  <c r="F143" i="22"/>
  <c r="Q129" i="22"/>
  <c r="Q130" i="22" s="1"/>
  <c r="Q125" i="22"/>
  <c r="Q120" i="22"/>
  <c r="Q116" i="22"/>
  <c r="Q135" i="22"/>
  <c r="Q137" i="22"/>
  <c r="M180" i="21"/>
  <c r="M181" i="21" s="1"/>
  <c r="J180" i="21"/>
  <c r="J143" i="21" s="1"/>
  <c r="J144" i="21" s="1"/>
  <c r="H180" i="21"/>
  <c r="H181" i="21" s="1"/>
  <c r="J196" i="21"/>
  <c r="J217" i="21"/>
  <c r="J200" i="21"/>
  <c r="J201" i="21" s="1"/>
  <c r="O57" i="21"/>
  <c r="N193" i="21"/>
  <c r="N198" i="21" s="1"/>
  <c r="N195" i="21"/>
  <c r="U120" i="21"/>
  <c r="U121" i="21" s="1"/>
  <c r="U122" i="21" s="1"/>
  <c r="U129" i="21"/>
  <c r="U130" i="21" s="1"/>
  <c r="U125" i="21"/>
  <c r="U116" i="21"/>
  <c r="U117" i="21" s="1"/>
  <c r="U118" i="21" s="1"/>
  <c r="U119" i="21" s="1"/>
  <c r="U135" i="21"/>
  <c r="U137" i="21"/>
  <c r="F143" i="21"/>
  <c r="F144" i="21" s="1"/>
  <c r="F181" i="21"/>
  <c r="M196" i="21"/>
  <c r="M200" i="21"/>
  <c r="M201" i="21" s="1"/>
  <c r="M217" i="21"/>
  <c r="P155" i="21"/>
  <c r="P158" i="21"/>
  <c r="P160" i="21"/>
  <c r="O159" i="21"/>
  <c r="P171" i="21"/>
  <c r="P176" i="21"/>
  <c r="P174" i="21"/>
  <c r="Q187" i="21"/>
  <c r="Q140" i="21"/>
  <c r="U127" i="21"/>
  <c r="U139" i="21"/>
  <c r="U191" i="21"/>
  <c r="S129" i="21"/>
  <c r="S130" i="21" s="1"/>
  <c r="S125" i="21"/>
  <c r="S120" i="21"/>
  <c r="S121" i="21" s="1"/>
  <c r="S122" i="21" s="1"/>
  <c r="S116" i="21"/>
  <c r="S117" i="21" s="1"/>
  <c r="S118" i="21" s="1"/>
  <c r="S119" i="21" s="1"/>
  <c r="S135" i="21"/>
  <c r="S137" i="21"/>
  <c r="K143" i="21"/>
  <c r="K144" i="21" s="1"/>
  <c r="K181" i="21"/>
  <c r="M199" i="21"/>
  <c r="M215" i="21"/>
  <c r="M194" i="21"/>
  <c r="O161" i="21"/>
  <c r="O162" i="21"/>
  <c r="O163" i="21" s="1"/>
  <c r="P190" i="21"/>
  <c r="P189" i="21"/>
  <c r="O61" i="21"/>
  <c r="M164" i="21"/>
  <c r="G180" i="21"/>
  <c r="O180" i="21"/>
  <c r="Q138" i="21"/>
  <c r="Q170" i="21"/>
  <c r="Q172" i="21"/>
  <c r="Q173" i="21" s="1"/>
  <c r="S127" i="21"/>
  <c r="S139" i="21"/>
  <c r="S191" i="21"/>
  <c r="J215" i="21"/>
  <c r="J199" i="21"/>
  <c r="J194" i="21"/>
  <c r="I181" i="21"/>
  <c r="I143" i="21"/>
  <c r="I144" i="21" s="1"/>
  <c r="Q154" i="21"/>
  <c r="Q136" i="21"/>
  <c r="Q156" i="21"/>
  <c r="Q157" i="21" s="1"/>
  <c r="N143" i="21"/>
  <c r="N144" i="21" s="1"/>
  <c r="N181" i="21"/>
  <c r="L181" i="21"/>
  <c r="L143" i="21"/>
  <c r="L144" i="21" s="1"/>
  <c r="R124" i="21"/>
  <c r="T64" i="21"/>
  <c r="R126" i="21"/>
  <c r="E180" i="21"/>
  <c r="N164" i="21"/>
  <c r="G62" i="13"/>
  <c r="N81" i="13"/>
  <c r="N82" i="13"/>
  <c r="N83" i="13" s="1"/>
  <c r="N72" i="13"/>
  <c r="N73" i="13"/>
  <c r="N74" i="13" s="1"/>
  <c r="F64" i="13"/>
  <c r="E195" i="13"/>
  <c r="E193" i="13"/>
  <c r="E92" i="13"/>
  <c r="O81" i="13"/>
  <c r="O82" i="13"/>
  <c r="O83" i="13" s="1"/>
  <c r="P72" i="13"/>
  <c r="P73" i="13"/>
  <c r="P74" i="13" s="1"/>
  <c r="O72" i="13"/>
  <c r="O73" i="13"/>
  <c r="O74" i="13" s="1"/>
  <c r="P81" i="13"/>
  <c r="P82" i="13"/>
  <c r="P83" i="13" s="1"/>
  <c r="H147" i="13"/>
  <c r="H133" i="13" s="1"/>
  <c r="H184" i="13"/>
  <c r="E124" i="13"/>
  <c r="E126" i="13"/>
  <c r="E127" i="13" s="1"/>
  <c r="M147" i="13"/>
  <c r="M133" i="13" s="1"/>
  <c r="M184" i="13"/>
  <c r="E97" i="13"/>
  <c r="U61" i="13"/>
  <c r="S61" i="13"/>
  <c r="R61" i="13" s="1"/>
  <c r="T61" i="13" s="1"/>
  <c r="U66" i="13"/>
  <c r="S66" i="13"/>
  <c r="R66" i="13" s="1"/>
  <c r="T66" i="13" s="1"/>
  <c r="E50" i="13"/>
  <c r="E56" i="13"/>
  <c r="I61" i="13"/>
  <c r="H61" i="13" s="1"/>
  <c r="J61" i="13" s="1"/>
  <c r="I66" i="13"/>
  <c r="H66" i="13" s="1"/>
  <c r="J66" i="13" s="1"/>
  <c r="E48" i="13"/>
  <c r="F146" i="13"/>
  <c r="F184" i="13" s="1"/>
  <c r="J146" i="13"/>
  <c r="J184" i="13" s="1"/>
  <c r="N146" i="13"/>
  <c r="N184" i="13" s="1"/>
  <c r="F63" i="13"/>
  <c r="G63" i="13" s="1"/>
  <c r="L147" i="13"/>
  <c r="L133" i="13" s="1"/>
  <c r="G146" i="13"/>
  <c r="G184" i="13" s="1"/>
  <c r="K146" i="13"/>
  <c r="K184" i="13" s="1"/>
  <c r="L65" i="13"/>
  <c r="M65" i="13" s="1"/>
  <c r="M126" i="13" s="1"/>
  <c r="M127" i="13" s="1"/>
  <c r="E52" i="13"/>
  <c r="I65" i="13"/>
  <c r="I124" i="13" s="1"/>
  <c r="I147" i="13"/>
  <c r="I133" i="13" s="1"/>
  <c r="E54" i="13"/>
  <c r="K124" i="13"/>
  <c r="K135" i="13" s="1"/>
  <c r="F124" i="13"/>
  <c r="F135" i="13" s="1"/>
  <c r="F126" i="13"/>
  <c r="F127" i="13" s="1"/>
  <c r="G124" i="13"/>
  <c r="G135" i="13" s="1"/>
  <c r="G126" i="13"/>
  <c r="G127" i="13" s="1"/>
  <c r="K126" i="13"/>
  <c r="K127" i="13" s="1"/>
  <c r="O98" i="13" l="1"/>
  <c r="N99" i="13"/>
  <c r="G92" i="13"/>
  <c r="H91" i="13"/>
  <c r="H96" i="13"/>
  <c r="G97" i="13"/>
  <c r="E135" i="13"/>
  <c r="E154" i="13" s="1"/>
  <c r="E155" i="13" s="1"/>
  <c r="I135" i="13"/>
  <c r="I136" i="13" s="1"/>
  <c r="N45" i="13"/>
  <c r="N148" i="13" s="1"/>
  <c r="N149" i="13" s="1"/>
  <c r="N131" i="13" s="1"/>
  <c r="O39" i="13"/>
  <c r="N40" i="13"/>
  <c r="P89" i="13"/>
  <c r="Q88" i="13"/>
  <c r="P213" i="13"/>
  <c r="P94" i="13"/>
  <c r="Q93" i="13"/>
  <c r="O42" i="13"/>
  <c r="P41" i="13"/>
  <c r="O55" i="13"/>
  <c r="O47" i="13"/>
  <c r="O51" i="13"/>
  <c r="O38" i="13"/>
  <c r="P37" i="13"/>
  <c r="O146" i="13"/>
  <c r="P36" i="13"/>
  <c r="P49" i="13"/>
  <c r="P51" i="13"/>
  <c r="P53" i="13"/>
  <c r="P55" i="13"/>
  <c r="Q35" i="13"/>
  <c r="G48" i="13"/>
  <c r="G52" i="13"/>
  <c r="G56" i="13"/>
  <c r="G54" i="13"/>
  <c r="G46" i="13"/>
  <c r="G50" i="13"/>
  <c r="H143" i="21"/>
  <c r="H144" i="21" s="1"/>
  <c r="M203" i="21"/>
  <c r="H142" i="24"/>
  <c r="H204" i="24"/>
  <c r="H205" i="24" s="1"/>
  <c r="P62" i="21"/>
  <c r="J203" i="21"/>
  <c r="N211" i="24"/>
  <c r="N226" i="24"/>
  <c r="U62" i="24"/>
  <c r="S62" i="24"/>
  <c r="H165" i="24"/>
  <c r="L142" i="22"/>
  <c r="L206" i="22"/>
  <c r="L207" i="22" s="1"/>
  <c r="H142" i="22"/>
  <c r="H206" i="22"/>
  <c r="H207" i="22" s="1"/>
  <c r="J142" i="22"/>
  <c r="J206" i="22"/>
  <c r="J207" i="22" s="1"/>
  <c r="I142" i="22"/>
  <c r="I206" i="22"/>
  <c r="I207" i="22" s="1"/>
  <c r="L226" i="22"/>
  <c r="L213" i="22"/>
  <c r="L216" i="22"/>
  <c r="I144" i="22"/>
  <c r="I212" i="22"/>
  <c r="H226" i="22"/>
  <c r="H216" i="22"/>
  <c r="H213" i="22"/>
  <c r="E144" i="22"/>
  <c r="E212" i="22"/>
  <c r="K144" i="22"/>
  <c r="K212" i="22"/>
  <c r="R61" i="22"/>
  <c r="N180" i="22"/>
  <c r="N181" i="22" s="1"/>
  <c r="M216" i="22"/>
  <c r="M226" i="22"/>
  <c r="M213" i="22"/>
  <c r="F144" i="22"/>
  <c r="F212" i="22"/>
  <c r="M165" i="22"/>
  <c r="M141" i="22"/>
  <c r="F136" i="13"/>
  <c r="F154" i="13"/>
  <c r="F155" i="13" s="1"/>
  <c r="G136" i="13"/>
  <c r="G154" i="13"/>
  <c r="G155" i="13" s="1"/>
  <c r="K154" i="13"/>
  <c r="K155" i="13" s="1"/>
  <c r="K136" i="13"/>
  <c r="J152" i="13"/>
  <c r="J132" i="13"/>
  <c r="L152" i="13"/>
  <c r="L132" i="13"/>
  <c r="F152" i="13"/>
  <c r="F156" i="13"/>
  <c r="F157" i="13" s="1"/>
  <c r="F132" i="13"/>
  <c r="E152" i="13"/>
  <c r="E132" i="13"/>
  <c r="G156" i="13"/>
  <c r="G157" i="13" s="1"/>
  <c r="G132" i="13"/>
  <c r="G152" i="13"/>
  <c r="K156" i="13"/>
  <c r="K157" i="13" s="1"/>
  <c r="K132" i="13"/>
  <c r="K152" i="13"/>
  <c r="M132" i="13"/>
  <c r="M152" i="13"/>
  <c r="H152" i="13"/>
  <c r="H132" i="13"/>
  <c r="I152" i="13"/>
  <c r="I132" i="13"/>
  <c r="N152" i="13"/>
  <c r="N132" i="13"/>
  <c r="N165" i="21"/>
  <c r="N141" i="21"/>
  <c r="N142" i="21" s="1"/>
  <c r="H165" i="21"/>
  <c r="H141" i="21"/>
  <c r="H142" i="21" s="1"/>
  <c r="M165" i="21"/>
  <c r="M141" i="21"/>
  <c r="M142" i="21" s="1"/>
  <c r="M204" i="21"/>
  <c r="M143" i="21"/>
  <c r="M144" i="21" s="1"/>
  <c r="J204" i="21"/>
  <c r="P154" i="24"/>
  <c r="P136" i="24"/>
  <c r="P156" i="24"/>
  <c r="P157" i="24" s="1"/>
  <c r="H144" i="24"/>
  <c r="L141" i="24"/>
  <c r="L165" i="24"/>
  <c r="O171" i="24"/>
  <c r="O176" i="24"/>
  <c r="O174" i="24"/>
  <c r="S61" i="24"/>
  <c r="U61" i="24"/>
  <c r="P140" i="24"/>
  <c r="P187" i="24"/>
  <c r="O190" i="24"/>
  <c r="O210" i="24" s="1"/>
  <c r="O189" i="24"/>
  <c r="N159" i="24"/>
  <c r="P170" i="24"/>
  <c r="P138" i="24"/>
  <c r="P172" i="24"/>
  <c r="P173" i="24" s="1"/>
  <c r="P224" i="24"/>
  <c r="P196" i="24"/>
  <c r="P200" i="24"/>
  <c r="P201" i="24" s="1"/>
  <c r="S124" i="24"/>
  <c r="R64" i="24"/>
  <c r="S126" i="24"/>
  <c r="O155" i="24"/>
  <c r="O160" i="24"/>
  <c r="O158" i="24"/>
  <c r="N162" i="24"/>
  <c r="N163" i="24" s="1"/>
  <c r="N161" i="24"/>
  <c r="G144" i="24"/>
  <c r="Q129" i="24"/>
  <c r="Q130" i="24" s="1"/>
  <c r="Q125" i="24"/>
  <c r="Q116" i="24"/>
  <c r="Q117" i="24" s="1"/>
  <c r="Q118" i="24" s="1"/>
  <c r="Q119" i="24" s="1"/>
  <c r="Q120" i="24"/>
  <c r="Q121" i="24" s="1"/>
  <c r="Q122" i="24" s="1"/>
  <c r="Q135" i="24"/>
  <c r="Q137" i="24"/>
  <c r="N177" i="24"/>
  <c r="N178" i="24"/>
  <c r="N179" i="24" s="1"/>
  <c r="L144" i="24"/>
  <c r="Q195" i="24"/>
  <c r="S57" i="24"/>
  <c r="U57" i="24"/>
  <c r="Q193" i="24"/>
  <c r="Q198" i="24" s="1"/>
  <c r="Q127" i="24"/>
  <c r="Q139" i="24"/>
  <c r="Q191" i="24"/>
  <c r="J180" i="24"/>
  <c r="M180" i="24"/>
  <c r="J164" i="24"/>
  <c r="N175" i="24"/>
  <c r="P222" i="24"/>
  <c r="P194" i="24"/>
  <c r="P199" i="24"/>
  <c r="U126" i="24"/>
  <c r="U124" i="24"/>
  <c r="M164" i="24"/>
  <c r="Q154" i="22"/>
  <c r="Q136" i="22"/>
  <c r="Q156" i="22"/>
  <c r="Q157" i="22" s="1"/>
  <c r="P155" i="22"/>
  <c r="P158" i="22"/>
  <c r="P160" i="22"/>
  <c r="O159" i="22"/>
  <c r="U127" i="22"/>
  <c r="U139" i="22"/>
  <c r="U191" i="22"/>
  <c r="Q170" i="22"/>
  <c r="Q138" i="22"/>
  <c r="Q172" i="22"/>
  <c r="Q173" i="22" s="1"/>
  <c r="P190" i="22"/>
  <c r="P189" i="22"/>
  <c r="P171" i="22"/>
  <c r="P176" i="22"/>
  <c r="P174" i="22"/>
  <c r="R126" i="22"/>
  <c r="T64" i="22"/>
  <c r="R124" i="22"/>
  <c r="U129" i="22"/>
  <c r="U130" i="22" s="1"/>
  <c r="U125" i="22"/>
  <c r="U120" i="22"/>
  <c r="U116" i="22"/>
  <c r="U135" i="22"/>
  <c r="U137" i="22"/>
  <c r="Q121" i="22"/>
  <c r="Q122" i="22" s="1"/>
  <c r="Q200" i="22"/>
  <c r="Q201" i="22" s="1"/>
  <c r="J181" i="22"/>
  <c r="J143" i="22"/>
  <c r="S129" i="22"/>
  <c r="S130" i="22" s="1"/>
  <c r="S125" i="22"/>
  <c r="S116" i="22"/>
  <c r="S120" i="22"/>
  <c r="S135" i="22"/>
  <c r="S137" i="22"/>
  <c r="O178" i="22"/>
  <c r="O179" i="22" s="1"/>
  <c r="O177" i="22"/>
  <c r="Q117" i="22"/>
  <c r="Q198" i="22"/>
  <c r="Q199" i="22" s="1"/>
  <c r="O162" i="22"/>
  <c r="O163" i="22" s="1"/>
  <c r="O161" i="22"/>
  <c r="S127" i="22"/>
  <c r="S139" i="22"/>
  <c r="S191" i="22"/>
  <c r="O175" i="22"/>
  <c r="Q187" i="22"/>
  <c r="Q140" i="22"/>
  <c r="N164" i="22"/>
  <c r="J181" i="21"/>
  <c r="E181" i="21"/>
  <c r="E143" i="21"/>
  <c r="E144" i="21" s="1"/>
  <c r="R125" i="21"/>
  <c r="R120" i="21"/>
  <c r="R121" i="21" s="1"/>
  <c r="R122" i="21" s="1"/>
  <c r="R116" i="21"/>
  <c r="R117" i="21" s="1"/>
  <c r="R118" i="21" s="1"/>
  <c r="R119" i="21" s="1"/>
  <c r="R129" i="21"/>
  <c r="R130" i="21" s="1"/>
  <c r="R135" i="21"/>
  <c r="R137" i="21"/>
  <c r="O181" i="21"/>
  <c r="O143" i="21"/>
  <c r="O144" i="21" s="1"/>
  <c r="P61" i="21"/>
  <c r="U187" i="21"/>
  <c r="U140" i="21"/>
  <c r="P175" i="21"/>
  <c r="T126" i="21"/>
  <c r="T124" i="21"/>
  <c r="S140" i="21"/>
  <c r="S187" i="21"/>
  <c r="Q190" i="21"/>
  <c r="Q189" i="21"/>
  <c r="P57" i="21"/>
  <c r="O195" i="21"/>
  <c r="O193" i="21"/>
  <c r="O198" i="21" s="1"/>
  <c r="O164" i="21"/>
  <c r="Q155" i="21"/>
  <c r="Q158" i="21"/>
  <c r="Q160" i="21"/>
  <c r="G181" i="21"/>
  <c r="G143" i="21"/>
  <c r="G144" i="21" s="1"/>
  <c r="S170" i="21"/>
  <c r="S138" i="21"/>
  <c r="S172" i="21"/>
  <c r="S173" i="21" s="1"/>
  <c r="P178" i="21"/>
  <c r="P179" i="21" s="1"/>
  <c r="P177" i="21"/>
  <c r="P162" i="21"/>
  <c r="P163" i="21" s="1"/>
  <c r="P161" i="21"/>
  <c r="U138" i="21"/>
  <c r="U170" i="21"/>
  <c r="U172" i="21"/>
  <c r="U173" i="21" s="1"/>
  <c r="N196" i="21"/>
  <c r="N217" i="21"/>
  <c r="N200" i="21"/>
  <c r="N201" i="21" s="1"/>
  <c r="R127" i="21"/>
  <c r="R139" i="21"/>
  <c r="R191" i="21"/>
  <c r="Q171" i="21"/>
  <c r="Q174" i="21"/>
  <c r="Q176" i="21"/>
  <c r="S136" i="21"/>
  <c r="S154" i="21"/>
  <c r="S156" i="21"/>
  <c r="S157" i="21" s="1"/>
  <c r="P159" i="21"/>
  <c r="U154" i="21"/>
  <c r="U136" i="21"/>
  <c r="U156" i="21"/>
  <c r="U157" i="21" s="1"/>
  <c r="N194" i="21"/>
  <c r="N199" i="21"/>
  <c r="N215" i="21"/>
  <c r="E125" i="13"/>
  <c r="E116" i="13"/>
  <c r="K62" i="13"/>
  <c r="I62" i="13"/>
  <c r="G125" i="13"/>
  <c r="G116" i="13"/>
  <c r="G117" i="13" s="1"/>
  <c r="G120" i="13"/>
  <c r="K125" i="13"/>
  <c r="K116" i="13"/>
  <c r="K117" i="13" s="1"/>
  <c r="K120" i="13"/>
  <c r="G64" i="13"/>
  <c r="F195" i="13"/>
  <c r="F193" i="13"/>
  <c r="F125" i="13"/>
  <c r="F116" i="13"/>
  <c r="F117" i="13" s="1"/>
  <c r="F120" i="13"/>
  <c r="I125" i="13"/>
  <c r="I116" i="13"/>
  <c r="I117" i="13" s="1"/>
  <c r="I120" i="13"/>
  <c r="E139" i="13"/>
  <c r="E187" i="13" s="1"/>
  <c r="E120" i="13"/>
  <c r="E147" i="13"/>
  <c r="E184" i="13"/>
  <c r="E186" i="13" s="1"/>
  <c r="I137" i="13"/>
  <c r="E215" i="13"/>
  <c r="E194" i="13"/>
  <c r="E217" i="13"/>
  <c r="E196" i="13"/>
  <c r="G139" i="13"/>
  <c r="G187" i="13" s="1"/>
  <c r="L124" i="13"/>
  <c r="L135" i="13" s="1"/>
  <c r="K139" i="13"/>
  <c r="F139" i="13"/>
  <c r="F187" i="13" s="1"/>
  <c r="I129" i="13"/>
  <c r="I130" i="13" s="1"/>
  <c r="K147" i="13"/>
  <c r="K133" i="13" s="1"/>
  <c r="K63" i="13"/>
  <c r="I63" i="13"/>
  <c r="H63" i="13" s="1"/>
  <c r="J63" i="13" s="1"/>
  <c r="N65" i="13"/>
  <c r="O65" i="13" s="1"/>
  <c r="M124" i="13"/>
  <c r="M135" i="13" s="1"/>
  <c r="M156" i="13" s="1"/>
  <c r="M157" i="13" s="1"/>
  <c r="I126" i="13"/>
  <c r="H65" i="13"/>
  <c r="G147" i="13"/>
  <c r="G133" i="13" s="1"/>
  <c r="J147" i="13"/>
  <c r="J133" i="13" s="1"/>
  <c r="L126" i="13"/>
  <c r="L127" i="13" s="1"/>
  <c r="N147" i="13"/>
  <c r="N133" i="13" s="1"/>
  <c r="F147" i="13"/>
  <c r="F133" i="13" s="1"/>
  <c r="I154" i="13" l="1"/>
  <c r="I155" i="13" s="1"/>
  <c r="E136" i="13"/>
  <c r="E156" i="13"/>
  <c r="E157" i="13" s="1"/>
  <c r="P39" i="13"/>
  <c r="O40" i="13"/>
  <c r="O45" i="13"/>
  <c r="O148" i="13" s="1"/>
  <c r="O149" i="13" s="1"/>
  <c r="O131" i="13" s="1"/>
  <c r="H92" i="13"/>
  <c r="I91" i="13"/>
  <c r="I156" i="13"/>
  <c r="I157" i="13" s="1"/>
  <c r="I96" i="13"/>
  <c r="H97" i="13"/>
  <c r="P98" i="13"/>
  <c r="O99" i="13"/>
  <c r="F198" i="13"/>
  <c r="F199" i="13" s="1"/>
  <c r="Q89" i="13"/>
  <c r="R88" i="13"/>
  <c r="Q213" i="13"/>
  <c r="Q94" i="13"/>
  <c r="R93" i="13"/>
  <c r="Q49" i="13"/>
  <c r="Q36" i="13"/>
  <c r="R35" i="13"/>
  <c r="Q53" i="13"/>
  <c r="O184" i="13"/>
  <c r="O147" i="13"/>
  <c r="O133" i="13" s="1"/>
  <c r="Q41" i="13"/>
  <c r="Q51" i="13" s="1"/>
  <c r="P42" i="13"/>
  <c r="Q37" i="13"/>
  <c r="P38" i="13"/>
  <c r="P146" i="13"/>
  <c r="I46" i="13"/>
  <c r="I50" i="13"/>
  <c r="I54" i="13"/>
  <c r="I48" i="13"/>
  <c r="I56" i="13"/>
  <c r="I52" i="13"/>
  <c r="H46" i="13"/>
  <c r="H50" i="13"/>
  <c r="H48" i="13"/>
  <c r="H52" i="13"/>
  <c r="H56" i="13"/>
  <c r="H54" i="13"/>
  <c r="E200" i="13"/>
  <c r="E201" i="13" s="1"/>
  <c r="H62" i="13"/>
  <c r="J62" i="13" s="1"/>
  <c r="Q62" i="21"/>
  <c r="L142" i="24"/>
  <c r="L204" i="24"/>
  <c r="L205" i="24" s="1"/>
  <c r="N203" i="21"/>
  <c r="R62" i="24"/>
  <c r="O211" i="24"/>
  <c r="O226" i="24"/>
  <c r="M142" i="22"/>
  <c r="M206" i="22"/>
  <c r="M207" i="22" s="1"/>
  <c r="N143" i="22"/>
  <c r="N144" i="22" s="1"/>
  <c r="F213" i="22"/>
  <c r="F226" i="22"/>
  <c r="F216" i="22"/>
  <c r="E213" i="22"/>
  <c r="E216" i="22"/>
  <c r="E226" i="22"/>
  <c r="N165" i="22"/>
  <c r="N141" i="22"/>
  <c r="J144" i="22"/>
  <c r="J212" i="22"/>
  <c r="N212" i="22"/>
  <c r="O180" i="22"/>
  <c r="O181" i="22" s="1"/>
  <c r="I226" i="22"/>
  <c r="I213" i="22"/>
  <c r="I216" i="22"/>
  <c r="T61" i="22"/>
  <c r="Q118" i="22"/>
  <c r="Q119" i="22" s="1"/>
  <c r="K213" i="22"/>
  <c r="K226" i="22"/>
  <c r="K216" i="22"/>
  <c r="N153" i="13"/>
  <c r="M153" i="13"/>
  <c r="G153" i="13"/>
  <c r="G158" i="13"/>
  <c r="G160" i="13"/>
  <c r="F153" i="13"/>
  <c r="F158" i="13"/>
  <c r="F160" i="13"/>
  <c r="I153" i="13"/>
  <c r="I158" i="13"/>
  <c r="H153" i="13"/>
  <c r="L153" i="13"/>
  <c r="E133" i="13"/>
  <c r="E168" i="13" s="1"/>
  <c r="E137" i="13"/>
  <c r="E158" i="13"/>
  <c r="E160" i="13"/>
  <c r="E153" i="13"/>
  <c r="M136" i="13"/>
  <c r="M154" i="13"/>
  <c r="M155" i="13" s="1"/>
  <c r="L136" i="13"/>
  <c r="L154" i="13"/>
  <c r="L155" i="13" s="1"/>
  <c r="K153" i="13"/>
  <c r="K158" i="13"/>
  <c r="K160" i="13"/>
  <c r="J153" i="13"/>
  <c r="L156" i="13"/>
  <c r="L157" i="13" s="1"/>
  <c r="N204" i="21"/>
  <c r="O165" i="21"/>
  <c r="O141" i="21"/>
  <c r="O142" i="21" s="1"/>
  <c r="Q199" i="24"/>
  <c r="Q222" i="24"/>
  <c r="Q194" i="24"/>
  <c r="T64" i="24"/>
  <c r="R124" i="24"/>
  <c r="R126" i="24"/>
  <c r="P190" i="24"/>
  <c r="P210" i="24" s="1"/>
  <c r="P189" i="24"/>
  <c r="M181" i="24"/>
  <c r="M143" i="24"/>
  <c r="Q196" i="24"/>
  <c r="Q200" i="24"/>
  <c r="Q224" i="24"/>
  <c r="M165" i="24"/>
  <c r="M141" i="24"/>
  <c r="J165" i="24"/>
  <c r="J141" i="24"/>
  <c r="Q187" i="24"/>
  <c r="Q140" i="24"/>
  <c r="S193" i="24"/>
  <c r="R57" i="24"/>
  <c r="S195" i="24"/>
  <c r="Q170" i="24"/>
  <c r="Q138" i="24"/>
  <c r="Q172" i="24"/>
  <c r="Q173" i="24" s="1"/>
  <c r="O178" i="24"/>
  <c r="O179" i="24" s="1"/>
  <c r="O177" i="24"/>
  <c r="U127" i="24"/>
  <c r="U139" i="24"/>
  <c r="U191" i="24"/>
  <c r="J143" i="24"/>
  <c r="J181" i="24"/>
  <c r="O159" i="24"/>
  <c r="U129" i="24"/>
  <c r="U130" i="24" s="1"/>
  <c r="U120" i="24"/>
  <c r="U121" i="24" s="1"/>
  <c r="U122" i="24" s="1"/>
  <c r="U125" i="24"/>
  <c r="U116" i="24"/>
  <c r="U117" i="24" s="1"/>
  <c r="U118" i="24" s="1"/>
  <c r="U119" i="24" s="1"/>
  <c r="U135" i="24"/>
  <c r="U137" i="24"/>
  <c r="Q154" i="24"/>
  <c r="Q136" i="24"/>
  <c r="Q156" i="24"/>
  <c r="Q157" i="24" s="1"/>
  <c r="S127" i="24"/>
  <c r="S139" i="24"/>
  <c r="S191" i="24"/>
  <c r="P171" i="24"/>
  <c r="P174" i="24"/>
  <c r="P176" i="24"/>
  <c r="R61" i="24"/>
  <c r="U195" i="24"/>
  <c r="U193" i="24"/>
  <c r="O161" i="24"/>
  <c r="O162" i="24"/>
  <c r="O163" i="24" s="1"/>
  <c r="S125" i="24"/>
  <c r="S120" i="24"/>
  <c r="S121" i="24" s="1"/>
  <c r="S122" i="24" s="1"/>
  <c r="S116" i="24"/>
  <c r="S117" i="24" s="1"/>
  <c r="S118" i="24" s="1"/>
  <c r="S119" i="24" s="1"/>
  <c r="S129" i="24"/>
  <c r="S130" i="24" s="1"/>
  <c r="S135" i="24"/>
  <c r="S137" i="24"/>
  <c r="O175" i="24"/>
  <c r="P155" i="24"/>
  <c r="P158" i="24"/>
  <c r="P160" i="24"/>
  <c r="N180" i="24"/>
  <c r="N164" i="24"/>
  <c r="S154" i="22"/>
  <c r="S136" i="22"/>
  <c r="S156" i="22"/>
  <c r="S157" i="22" s="1"/>
  <c r="U121" i="22"/>
  <c r="U122" i="22" s="1"/>
  <c r="U200" i="22"/>
  <c r="U201" i="22" s="1"/>
  <c r="T124" i="22"/>
  <c r="T126" i="22"/>
  <c r="U117" i="22"/>
  <c r="U198" i="22"/>
  <c r="U199" i="22" s="1"/>
  <c r="R129" i="22"/>
  <c r="R130" i="22" s="1"/>
  <c r="R120" i="22"/>
  <c r="R125" i="22"/>
  <c r="R116" i="22"/>
  <c r="R135" i="22"/>
  <c r="R137" i="22"/>
  <c r="U187" i="22"/>
  <c r="U140" i="22"/>
  <c r="Q190" i="22"/>
  <c r="Q189" i="22"/>
  <c r="S187" i="22"/>
  <c r="S140" i="22"/>
  <c r="S121" i="22"/>
  <c r="S122" i="22" s="1"/>
  <c r="S200" i="22"/>
  <c r="S201" i="22" s="1"/>
  <c r="U170" i="22"/>
  <c r="U138" i="22"/>
  <c r="U172" i="22"/>
  <c r="U173" i="22" s="1"/>
  <c r="R127" i="22"/>
  <c r="R139" i="22"/>
  <c r="R191" i="22"/>
  <c r="Q171" i="22"/>
  <c r="Q174" i="22"/>
  <c r="Q176" i="22"/>
  <c r="P161" i="22"/>
  <c r="P162" i="22"/>
  <c r="P163" i="22" s="1"/>
  <c r="O164" i="22"/>
  <c r="S170" i="22"/>
  <c r="S138" i="22"/>
  <c r="S172" i="22"/>
  <c r="S173" i="22" s="1"/>
  <c r="P177" i="22"/>
  <c r="P178" i="22"/>
  <c r="P179" i="22" s="1"/>
  <c r="S117" i="22"/>
  <c r="S198" i="22"/>
  <c r="S199" i="22" s="1"/>
  <c r="U154" i="22"/>
  <c r="U136" i="22"/>
  <c r="U156" i="22"/>
  <c r="U157" i="22" s="1"/>
  <c r="P175" i="22"/>
  <c r="P159" i="22"/>
  <c r="Q155" i="22"/>
  <c r="Q160" i="22"/>
  <c r="Q158" i="22"/>
  <c r="P164" i="21"/>
  <c r="S155" i="21"/>
  <c r="S160" i="21"/>
  <c r="S158" i="21"/>
  <c r="T129" i="21"/>
  <c r="T130" i="21" s="1"/>
  <c r="T120" i="21"/>
  <c r="T121" i="21" s="1"/>
  <c r="T122" i="21" s="1"/>
  <c r="T116" i="21"/>
  <c r="T117" i="21" s="1"/>
  <c r="T118" i="21" s="1"/>
  <c r="T119" i="21" s="1"/>
  <c r="T125" i="21"/>
  <c r="T135" i="21"/>
  <c r="T137" i="21"/>
  <c r="U171" i="21"/>
  <c r="U174" i="21"/>
  <c r="U176" i="21"/>
  <c r="S171" i="21"/>
  <c r="S176" i="21"/>
  <c r="S174" i="21"/>
  <c r="Q57" i="21"/>
  <c r="P195" i="21"/>
  <c r="P193" i="21"/>
  <c r="P198" i="21" s="1"/>
  <c r="R154" i="21"/>
  <c r="R136" i="21"/>
  <c r="R156" i="21"/>
  <c r="R157" i="21" s="1"/>
  <c r="Q175" i="21"/>
  <c r="Q159" i="21"/>
  <c r="O217" i="21"/>
  <c r="O200" i="21"/>
  <c r="O201" i="21" s="1"/>
  <c r="O196" i="21"/>
  <c r="S190" i="21"/>
  <c r="S189" i="21"/>
  <c r="Q61" i="21"/>
  <c r="Q177" i="21"/>
  <c r="Q178" i="21"/>
  <c r="Q179" i="21" s="1"/>
  <c r="R187" i="21"/>
  <c r="R140" i="21"/>
  <c r="Q162" i="21"/>
  <c r="Q163" i="21" s="1"/>
  <c r="Q161" i="21"/>
  <c r="O215" i="21"/>
  <c r="O194" i="21"/>
  <c r="O199" i="21"/>
  <c r="T127" i="21"/>
  <c r="T139" i="21"/>
  <c r="T191" i="21"/>
  <c r="U190" i="21"/>
  <c r="U189" i="21"/>
  <c r="U155" i="21"/>
  <c r="U158" i="21"/>
  <c r="U160" i="21"/>
  <c r="R170" i="21"/>
  <c r="R138" i="21"/>
  <c r="R172" i="21"/>
  <c r="R173" i="21" s="1"/>
  <c r="P180" i="21"/>
  <c r="E129" i="13"/>
  <c r="E130" i="13" s="1"/>
  <c r="F196" i="13"/>
  <c r="F200" i="13"/>
  <c r="F201" i="13" s="1"/>
  <c r="F194" i="13"/>
  <c r="L62" i="13"/>
  <c r="E191" i="13"/>
  <c r="E188" i="13"/>
  <c r="E189" i="13"/>
  <c r="I64" i="13"/>
  <c r="G193" i="13"/>
  <c r="G198" i="13" s="1"/>
  <c r="G195" i="13"/>
  <c r="K64" i="13"/>
  <c r="M116" i="13"/>
  <c r="M117" i="13" s="1"/>
  <c r="M120" i="13"/>
  <c r="L137" i="13"/>
  <c r="L138" i="13" s="1"/>
  <c r="L120" i="13"/>
  <c r="L116" i="13"/>
  <c r="L117" i="13" s="1"/>
  <c r="M125" i="13"/>
  <c r="M137" i="13"/>
  <c r="M138" i="13" s="1"/>
  <c r="G129" i="13"/>
  <c r="G130" i="13" s="1"/>
  <c r="G137" i="13"/>
  <c r="K129" i="13"/>
  <c r="K130" i="13" s="1"/>
  <c r="K137" i="13"/>
  <c r="K138" i="13" s="1"/>
  <c r="F129" i="13"/>
  <c r="F130" i="13" s="1"/>
  <c r="F137" i="13"/>
  <c r="G140" i="13"/>
  <c r="L129" i="13"/>
  <c r="L130" i="13" s="1"/>
  <c r="L125" i="13"/>
  <c r="I139" i="13"/>
  <c r="I127" i="13"/>
  <c r="E140" i="13"/>
  <c r="F140" i="13"/>
  <c r="K140" i="13"/>
  <c r="P65" i="13"/>
  <c r="O124" i="13"/>
  <c r="O135" i="13" s="1"/>
  <c r="O126" i="13"/>
  <c r="O127" i="13" s="1"/>
  <c r="L139" i="13"/>
  <c r="K134" i="13"/>
  <c r="M134" i="13"/>
  <c r="F215" i="13"/>
  <c r="N124" i="13"/>
  <c r="N135" i="13" s="1"/>
  <c r="N126" i="13"/>
  <c r="N127" i="13" s="1"/>
  <c r="L63" i="13"/>
  <c r="M129" i="13"/>
  <c r="M130" i="13" s="1"/>
  <c r="N134" i="13"/>
  <c r="F217" i="13"/>
  <c r="I138" i="13"/>
  <c r="I134" i="13"/>
  <c r="M139" i="13"/>
  <c r="J65" i="13"/>
  <c r="H126" i="13"/>
  <c r="H127" i="13" s="1"/>
  <c r="H124" i="13"/>
  <c r="H135" i="13" s="1"/>
  <c r="L134" i="13"/>
  <c r="I187" i="13" l="1"/>
  <c r="J96" i="13"/>
  <c r="I97" i="13"/>
  <c r="O152" i="13"/>
  <c r="O153" i="13" s="1"/>
  <c r="O132" i="13"/>
  <c r="I160" i="13"/>
  <c r="Q98" i="13"/>
  <c r="P99" i="13"/>
  <c r="J91" i="13"/>
  <c r="I92" i="13"/>
  <c r="P40" i="13"/>
  <c r="P45" i="13"/>
  <c r="P148" i="13" s="1"/>
  <c r="P149" i="13" s="1"/>
  <c r="P131" i="13" s="1"/>
  <c r="P152" i="13" s="1"/>
  <c r="P153" i="13" s="1"/>
  <c r="Q39" i="13"/>
  <c r="P47" i="13"/>
  <c r="S88" i="13"/>
  <c r="R89" i="13"/>
  <c r="R213" i="13"/>
  <c r="R94" i="13"/>
  <c r="S93" i="13"/>
  <c r="Q55" i="13"/>
  <c r="R37" i="13"/>
  <c r="Q38" i="13"/>
  <c r="Q146" i="13"/>
  <c r="P132" i="13"/>
  <c r="P184" i="13"/>
  <c r="P147" i="13"/>
  <c r="P133" i="13" s="1"/>
  <c r="P134" i="13" s="1"/>
  <c r="R41" i="13"/>
  <c r="R55" i="13" s="1"/>
  <c r="Q42" i="13"/>
  <c r="S35" i="13"/>
  <c r="R36" i="13"/>
  <c r="R49" i="13"/>
  <c r="R53" i="13"/>
  <c r="J46" i="13"/>
  <c r="J50" i="13"/>
  <c r="J54" i="13"/>
  <c r="J48" i="13"/>
  <c r="J52" i="13"/>
  <c r="J56" i="13"/>
  <c r="G199" i="13"/>
  <c r="M142" i="24"/>
  <c r="M204" i="24"/>
  <c r="M205" i="24" s="1"/>
  <c r="J142" i="24"/>
  <c r="J204" i="24"/>
  <c r="J205" i="24" s="1"/>
  <c r="S62" i="21"/>
  <c r="U62" i="21"/>
  <c r="O203" i="21"/>
  <c r="O204" i="21" s="1"/>
  <c r="E190" i="13"/>
  <c r="P226" i="24"/>
  <c r="P211" i="24"/>
  <c r="T62" i="24"/>
  <c r="U198" i="24"/>
  <c r="S198" i="24"/>
  <c r="O164" i="24"/>
  <c r="N142" i="22"/>
  <c r="N206" i="22"/>
  <c r="N207" i="22" s="1"/>
  <c r="S118" i="22"/>
  <c r="S119" i="22" s="1"/>
  <c r="O165" i="22"/>
  <c r="O141" i="22"/>
  <c r="U118" i="22"/>
  <c r="U119" i="22" s="1"/>
  <c r="J216" i="22"/>
  <c r="J226" i="22"/>
  <c r="J213" i="22"/>
  <c r="O143" i="22"/>
  <c r="P164" i="22"/>
  <c r="N213" i="22"/>
  <c r="N226" i="22"/>
  <c r="N216" i="22"/>
  <c r="H136" i="13"/>
  <c r="H154" i="13"/>
  <c r="H156" i="13"/>
  <c r="H157" i="13" s="1"/>
  <c r="N136" i="13"/>
  <c r="N154" i="13"/>
  <c r="N156" i="13"/>
  <c r="N157" i="13" s="1"/>
  <c r="I161" i="13"/>
  <c r="I162" i="13"/>
  <c r="I163" i="13" s="1"/>
  <c r="G161" i="13"/>
  <c r="G162" i="13"/>
  <c r="G163" i="13" s="1"/>
  <c r="K161" i="13"/>
  <c r="K162" i="13"/>
  <c r="K163" i="13" s="1"/>
  <c r="E162" i="13"/>
  <c r="E163" i="13" s="1"/>
  <c r="E161" i="13"/>
  <c r="I159" i="13"/>
  <c r="F159" i="13"/>
  <c r="E170" i="13"/>
  <c r="M160" i="13"/>
  <c r="L158" i="13"/>
  <c r="K159" i="13"/>
  <c r="E159" i="13"/>
  <c r="O154" i="13"/>
  <c r="O136" i="13"/>
  <c r="O156" i="13"/>
  <c r="O157" i="13" s="1"/>
  <c r="F161" i="13"/>
  <c r="F162" i="13"/>
  <c r="F163" i="13" s="1"/>
  <c r="G159" i="13"/>
  <c r="L160" i="13"/>
  <c r="M158" i="13"/>
  <c r="Q201" i="24"/>
  <c r="P165" i="21"/>
  <c r="P141" i="21"/>
  <c r="P142" i="21" s="1"/>
  <c r="N143" i="24"/>
  <c r="N181" i="24"/>
  <c r="U196" i="24"/>
  <c r="U224" i="24"/>
  <c r="U200" i="24"/>
  <c r="U201" i="24" s="1"/>
  <c r="P159" i="24"/>
  <c r="P178" i="24"/>
  <c r="P179" i="24" s="1"/>
  <c r="P177" i="24"/>
  <c r="S187" i="24"/>
  <c r="S140" i="24"/>
  <c r="Q155" i="24"/>
  <c r="Q160" i="24"/>
  <c r="Q158" i="24"/>
  <c r="U187" i="24"/>
  <c r="U140" i="24"/>
  <c r="S222" i="24"/>
  <c r="S194" i="24"/>
  <c r="S199" i="24"/>
  <c r="T126" i="24"/>
  <c r="T124" i="24"/>
  <c r="P162" i="24"/>
  <c r="P163" i="24" s="1"/>
  <c r="P161" i="24"/>
  <c r="T57" i="24"/>
  <c r="R193" i="24"/>
  <c r="R195" i="24"/>
  <c r="T61" i="24"/>
  <c r="U154" i="24"/>
  <c r="U136" i="24"/>
  <c r="U156" i="24"/>
  <c r="U157" i="24" s="1"/>
  <c r="J144" i="24"/>
  <c r="Q171" i="24"/>
  <c r="Q176" i="24"/>
  <c r="Q174" i="24"/>
  <c r="S224" i="24"/>
  <c r="S200" i="24"/>
  <c r="S201" i="24" s="1"/>
  <c r="S196" i="24"/>
  <c r="Q190" i="24"/>
  <c r="Q210" i="24" s="1"/>
  <c r="Q189" i="24"/>
  <c r="M144" i="24"/>
  <c r="R127" i="24"/>
  <c r="R139" i="24"/>
  <c r="R191" i="24"/>
  <c r="O180" i="24"/>
  <c r="S154" i="24"/>
  <c r="S136" i="24"/>
  <c r="S156" i="24"/>
  <c r="S157" i="24" s="1"/>
  <c r="P180" i="24"/>
  <c r="P175" i="24"/>
  <c r="U170" i="24"/>
  <c r="U138" i="24"/>
  <c r="U172" i="24"/>
  <c r="U173" i="24" s="1"/>
  <c r="N165" i="24"/>
  <c r="N141" i="24"/>
  <c r="S170" i="24"/>
  <c r="S138" i="24"/>
  <c r="S172" i="24"/>
  <c r="S173" i="24" s="1"/>
  <c r="U199" i="24"/>
  <c r="U222" i="24"/>
  <c r="U194" i="24"/>
  <c r="O165" i="24"/>
  <c r="O141" i="24"/>
  <c r="R125" i="24"/>
  <c r="R116" i="24"/>
  <c r="R117" i="24" s="1"/>
  <c r="R118" i="24" s="1"/>
  <c r="R119" i="24" s="1"/>
  <c r="R129" i="24"/>
  <c r="R130" i="24" s="1"/>
  <c r="R120" i="24"/>
  <c r="R121" i="24" s="1"/>
  <c r="R122" i="24" s="1"/>
  <c r="R135" i="24"/>
  <c r="R137" i="24"/>
  <c r="T125" i="22"/>
  <c r="T120" i="22"/>
  <c r="T116" i="22"/>
  <c r="T129" i="22"/>
  <c r="T130" i="22" s="1"/>
  <c r="T135" i="22"/>
  <c r="T137" i="22"/>
  <c r="Q175" i="22"/>
  <c r="R138" i="22"/>
  <c r="R170" i="22"/>
  <c r="R172" i="22"/>
  <c r="R173" i="22" s="1"/>
  <c r="R121" i="22"/>
  <c r="R122" i="22" s="1"/>
  <c r="R200" i="22"/>
  <c r="R201" i="22" s="1"/>
  <c r="Q159" i="22"/>
  <c r="U155" i="22"/>
  <c r="U158" i="22"/>
  <c r="U160" i="22"/>
  <c r="R117" i="22"/>
  <c r="R198" i="22"/>
  <c r="R199" i="22" s="1"/>
  <c r="S155" i="22"/>
  <c r="S158" i="22"/>
  <c r="S160" i="22"/>
  <c r="P180" i="22"/>
  <c r="S171" i="22"/>
  <c r="S174" i="22"/>
  <c r="S176" i="22"/>
  <c r="R136" i="22"/>
  <c r="R154" i="22"/>
  <c r="R156" i="22"/>
  <c r="R157" i="22" s="1"/>
  <c r="T127" i="22"/>
  <c r="T139" i="22"/>
  <c r="T191" i="22"/>
  <c r="Q162" i="22"/>
  <c r="Q163" i="22" s="1"/>
  <c r="Q161" i="22"/>
  <c r="Q178" i="22"/>
  <c r="Q179" i="22" s="1"/>
  <c r="Q177" i="22"/>
  <c r="R187" i="22"/>
  <c r="R140" i="22"/>
  <c r="U171" i="22"/>
  <c r="U174" i="22"/>
  <c r="U176" i="22"/>
  <c r="S190" i="22"/>
  <c r="S189" i="22"/>
  <c r="U190" i="22"/>
  <c r="U189" i="22"/>
  <c r="R190" i="21"/>
  <c r="R189" i="21"/>
  <c r="P215" i="21"/>
  <c r="P194" i="21"/>
  <c r="P199" i="21"/>
  <c r="S161" i="21"/>
  <c r="S162" i="21"/>
  <c r="S163" i="21" s="1"/>
  <c r="U159" i="21"/>
  <c r="U61" i="21"/>
  <c r="S61" i="21"/>
  <c r="S175" i="21"/>
  <c r="U175" i="21"/>
  <c r="S159" i="21"/>
  <c r="R171" i="21"/>
  <c r="R176" i="21"/>
  <c r="R174" i="21"/>
  <c r="P217" i="21"/>
  <c r="P196" i="21"/>
  <c r="P200" i="21"/>
  <c r="P201" i="21" s="1"/>
  <c r="T170" i="21"/>
  <c r="T138" i="21"/>
  <c r="T172" i="21"/>
  <c r="T173" i="21" s="1"/>
  <c r="T187" i="21"/>
  <c r="T140" i="21"/>
  <c r="R155" i="21"/>
  <c r="R158" i="21"/>
  <c r="R160" i="21"/>
  <c r="S178" i="21"/>
  <c r="S179" i="21" s="1"/>
  <c r="S177" i="21"/>
  <c r="P181" i="21"/>
  <c r="P143" i="21"/>
  <c r="P144" i="21" s="1"/>
  <c r="U162" i="21"/>
  <c r="U163" i="21" s="1"/>
  <c r="U161" i="21"/>
  <c r="U57" i="21"/>
  <c r="S57" i="21"/>
  <c r="Q193" i="21"/>
  <c r="Q198" i="21" s="1"/>
  <c r="Q195" i="21"/>
  <c r="U177" i="21"/>
  <c r="U178" i="21"/>
  <c r="U179" i="21" s="1"/>
  <c r="T136" i="21"/>
  <c r="T154" i="21"/>
  <c r="T156" i="21"/>
  <c r="T157" i="21" s="1"/>
  <c r="Q180" i="21"/>
  <c r="Q164" i="21"/>
  <c r="E172" i="13"/>
  <c r="G196" i="13"/>
  <c r="G200" i="13"/>
  <c r="G201" i="13" s="1"/>
  <c r="G194" i="13"/>
  <c r="M62" i="13"/>
  <c r="O137" i="13"/>
  <c r="O138" i="13" s="1"/>
  <c r="O116" i="13"/>
  <c r="O117" i="13" s="1"/>
  <c r="O120" i="13"/>
  <c r="H120" i="13"/>
  <c r="H116" i="13"/>
  <c r="H117" i="13" s="1"/>
  <c r="N137" i="13"/>
  <c r="N138" i="13" s="1"/>
  <c r="N116" i="13"/>
  <c r="N117" i="13" s="1"/>
  <c r="N120" i="13"/>
  <c r="L64" i="13"/>
  <c r="K193" i="13"/>
  <c r="K195" i="13"/>
  <c r="K200" i="13" s="1"/>
  <c r="K201" i="13" s="1"/>
  <c r="H64" i="13"/>
  <c r="I193" i="13"/>
  <c r="I198" i="13" s="1"/>
  <c r="I195" i="13"/>
  <c r="I200" i="13" s="1"/>
  <c r="I201" i="13" s="1"/>
  <c r="H125" i="13"/>
  <c r="H137" i="13"/>
  <c r="H138" i="13" s="1"/>
  <c r="F186" i="13"/>
  <c r="I140" i="13"/>
  <c r="N125" i="13"/>
  <c r="M140" i="13"/>
  <c r="L140" i="13"/>
  <c r="O129" i="13"/>
  <c r="O130" i="13" s="1"/>
  <c r="O125" i="13"/>
  <c r="Q65" i="13"/>
  <c r="P126" i="13"/>
  <c r="P127" i="13" s="1"/>
  <c r="P124" i="13"/>
  <c r="O139" i="13"/>
  <c r="O134" i="13"/>
  <c r="L170" i="13"/>
  <c r="L171" i="13" s="1"/>
  <c r="I170" i="13"/>
  <c r="I171" i="13" s="1"/>
  <c r="M170" i="13"/>
  <c r="M171" i="13" s="1"/>
  <c r="K170" i="13"/>
  <c r="K171" i="13" s="1"/>
  <c r="H139" i="13"/>
  <c r="H187" i="13" s="1"/>
  <c r="N139" i="13"/>
  <c r="G217" i="13"/>
  <c r="I168" i="13"/>
  <c r="I169" i="13" s="1"/>
  <c r="I172" i="13"/>
  <c r="I173" i="13" s="1"/>
  <c r="G138" i="13"/>
  <c r="G134" i="13"/>
  <c r="N168" i="13"/>
  <c r="N169" i="13" s="1"/>
  <c r="L168" i="13"/>
  <c r="L169" i="13" s="1"/>
  <c r="L172" i="13"/>
  <c r="L173" i="13" s="1"/>
  <c r="H129" i="13"/>
  <c r="H130" i="13" s="1"/>
  <c r="E134" i="13"/>
  <c r="E138" i="13"/>
  <c r="J134" i="13"/>
  <c r="N129" i="13"/>
  <c r="N130" i="13" s="1"/>
  <c r="M172" i="13"/>
  <c r="M173" i="13" s="1"/>
  <c r="M168" i="13"/>
  <c r="M169" i="13" s="1"/>
  <c r="J126" i="13"/>
  <c r="J127" i="13" s="1"/>
  <c r="J124" i="13"/>
  <c r="J135" i="13" s="1"/>
  <c r="F138" i="13"/>
  <c r="F134" i="13"/>
  <c r="K186" i="13"/>
  <c r="G215" i="13"/>
  <c r="H134" i="13"/>
  <c r="M63" i="13"/>
  <c r="K172" i="13"/>
  <c r="K173" i="13" s="1"/>
  <c r="K168" i="13"/>
  <c r="K169" i="13" s="1"/>
  <c r="P135" i="13" l="1"/>
  <c r="R51" i="13"/>
  <c r="Q99" i="13"/>
  <c r="R98" i="13"/>
  <c r="Q47" i="13"/>
  <c r="Q45" i="13"/>
  <c r="Q148" i="13" s="1"/>
  <c r="Q149" i="13" s="1"/>
  <c r="Q131" i="13" s="1"/>
  <c r="Q152" i="13" s="1"/>
  <c r="Q153" i="13" s="1"/>
  <c r="Q40" i="13"/>
  <c r="R39" i="13"/>
  <c r="J92" i="13"/>
  <c r="K91" i="13"/>
  <c r="K96" i="13"/>
  <c r="J97" i="13"/>
  <c r="K198" i="13"/>
  <c r="K199" i="13" s="1"/>
  <c r="T93" i="13"/>
  <c r="S94" i="13"/>
  <c r="T88" i="13"/>
  <c r="S89" i="13"/>
  <c r="S213" i="13"/>
  <c r="P168" i="13"/>
  <c r="P169" i="13" s="1"/>
  <c r="R42" i="13"/>
  <c r="S41" i="13"/>
  <c r="S55" i="13" s="1"/>
  <c r="R38" i="13"/>
  <c r="S37" i="13"/>
  <c r="R146" i="13"/>
  <c r="Q184" i="13"/>
  <c r="Q147" i="13"/>
  <c r="Q133" i="13" s="1"/>
  <c r="Q134" i="13" s="1"/>
  <c r="S49" i="13"/>
  <c r="S53" i="13"/>
  <c r="T35" i="13"/>
  <c r="S36" i="13"/>
  <c r="Q132" i="13"/>
  <c r="K48" i="13"/>
  <c r="K52" i="13"/>
  <c r="K56" i="13"/>
  <c r="K46" i="13"/>
  <c r="K50" i="13"/>
  <c r="K54" i="13"/>
  <c r="I199" i="13"/>
  <c r="F164" i="13"/>
  <c r="F165" i="13" s="1"/>
  <c r="R62" i="21"/>
  <c r="O142" i="24"/>
  <c r="O204" i="24"/>
  <c r="O205" i="24" s="1"/>
  <c r="N142" i="24"/>
  <c r="N204" i="24"/>
  <c r="N205" i="24" s="1"/>
  <c r="P203" i="21"/>
  <c r="P204" i="21" s="1"/>
  <c r="K164" i="13"/>
  <c r="K165" i="13" s="1"/>
  <c r="I164" i="13"/>
  <c r="I165" i="13" s="1"/>
  <c r="E164" i="13"/>
  <c r="E165" i="13" s="1"/>
  <c r="Q211" i="24"/>
  <c r="Q226" i="24"/>
  <c r="R198" i="24"/>
  <c r="O142" i="22"/>
  <c r="O206" i="22"/>
  <c r="O207" i="22" s="1"/>
  <c r="R118" i="22"/>
  <c r="R119" i="22" s="1"/>
  <c r="O144" i="22"/>
  <c r="O212" i="22"/>
  <c r="Q180" i="22"/>
  <c r="Q181" i="22" s="1"/>
  <c r="P165" i="22"/>
  <c r="P141" i="22"/>
  <c r="L161" i="13"/>
  <c r="L162" i="13"/>
  <c r="L163" i="13" s="1"/>
  <c r="L159" i="13"/>
  <c r="J136" i="13"/>
  <c r="J154" i="13"/>
  <c r="J156" i="13"/>
  <c r="J157" i="13" s="1"/>
  <c r="P136" i="13"/>
  <c r="P154" i="13"/>
  <c r="P156" i="13"/>
  <c r="P157" i="13" s="1"/>
  <c r="M161" i="13"/>
  <c r="M162" i="13"/>
  <c r="M163" i="13" s="1"/>
  <c r="N155" i="13"/>
  <c r="N160" i="13"/>
  <c r="N158" i="13"/>
  <c r="G164" i="13"/>
  <c r="H155" i="13"/>
  <c r="H158" i="13"/>
  <c r="H160" i="13"/>
  <c r="M159" i="13"/>
  <c r="O155" i="13"/>
  <c r="O158" i="13"/>
  <c r="O160" i="13"/>
  <c r="Q165" i="21"/>
  <c r="Q141" i="21"/>
  <c r="Q142" i="21" s="1"/>
  <c r="S155" i="24"/>
  <c r="S158" i="24"/>
  <c r="S160" i="24"/>
  <c r="R187" i="24"/>
  <c r="R140" i="24"/>
  <c r="U155" i="24"/>
  <c r="U158" i="24"/>
  <c r="U160" i="24"/>
  <c r="T129" i="24"/>
  <c r="T130" i="24" s="1"/>
  <c r="T125" i="24"/>
  <c r="T120" i="24"/>
  <c r="T121" i="24" s="1"/>
  <c r="T122" i="24" s="1"/>
  <c r="T116" i="24"/>
  <c r="T117" i="24" s="1"/>
  <c r="T118" i="24" s="1"/>
  <c r="T119" i="24" s="1"/>
  <c r="T135" i="24"/>
  <c r="T137" i="24"/>
  <c r="Q162" i="24"/>
  <c r="Q163" i="24" s="1"/>
  <c r="Q161" i="24"/>
  <c r="U171" i="24"/>
  <c r="U176" i="24"/>
  <c r="U174" i="24"/>
  <c r="R196" i="24"/>
  <c r="R224" i="24"/>
  <c r="R200" i="24"/>
  <c r="R201" i="24" s="1"/>
  <c r="Q159" i="24"/>
  <c r="S190" i="24"/>
  <c r="S210" i="24" s="1"/>
  <c r="S189" i="24"/>
  <c r="R154" i="24"/>
  <c r="R136" i="24"/>
  <c r="R156" i="24"/>
  <c r="R157" i="24" s="1"/>
  <c r="S171" i="24"/>
  <c r="S174" i="24"/>
  <c r="S176" i="24"/>
  <c r="Q177" i="24"/>
  <c r="Q178" i="24"/>
  <c r="Q179" i="24" s="1"/>
  <c r="U190" i="24"/>
  <c r="U210" i="24" s="1"/>
  <c r="U189" i="24"/>
  <c r="R138" i="24"/>
  <c r="R170" i="24"/>
  <c r="R172" i="24"/>
  <c r="R173" i="24" s="1"/>
  <c r="P181" i="24"/>
  <c r="P143" i="24"/>
  <c r="O181" i="24"/>
  <c r="O143" i="24"/>
  <c r="Q175" i="24"/>
  <c r="T195" i="24"/>
  <c r="T193" i="24"/>
  <c r="T127" i="24"/>
  <c r="T139" i="24"/>
  <c r="T191" i="24"/>
  <c r="P164" i="24"/>
  <c r="R222" i="24"/>
  <c r="R194" i="24"/>
  <c r="R199" i="24"/>
  <c r="N144" i="24"/>
  <c r="U178" i="22"/>
  <c r="U179" i="22" s="1"/>
  <c r="U177" i="22"/>
  <c r="S175" i="22"/>
  <c r="S162" i="22"/>
  <c r="S163" i="22" s="1"/>
  <c r="S161" i="22"/>
  <c r="P181" i="22"/>
  <c r="P143" i="22"/>
  <c r="T140" i="22"/>
  <c r="T187" i="22"/>
  <c r="T136" i="22"/>
  <c r="T154" i="22"/>
  <c r="T156" i="22"/>
  <c r="T157" i="22" s="1"/>
  <c r="U175" i="22"/>
  <c r="R155" i="22"/>
  <c r="R160" i="22"/>
  <c r="R158" i="22"/>
  <c r="S164" i="22"/>
  <c r="S159" i="22"/>
  <c r="U162" i="22"/>
  <c r="U163" i="22" s="1"/>
  <c r="U161" i="22"/>
  <c r="R171" i="22"/>
  <c r="R176" i="22"/>
  <c r="R174" i="22"/>
  <c r="T170" i="22"/>
  <c r="T138" i="22"/>
  <c r="T172" i="22"/>
  <c r="T173" i="22" s="1"/>
  <c r="T121" i="22"/>
  <c r="T122" i="22" s="1"/>
  <c r="T200" i="22"/>
  <c r="T201" i="22" s="1"/>
  <c r="Q164" i="22"/>
  <c r="R190" i="22"/>
  <c r="R189" i="22"/>
  <c r="T117" i="22"/>
  <c r="T118" i="22" s="1"/>
  <c r="T119" i="22" s="1"/>
  <c r="T198" i="22"/>
  <c r="T199" i="22" s="1"/>
  <c r="S178" i="22"/>
  <c r="S179" i="22" s="1"/>
  <c r="S177" i="22"/>
  <c r="U159" i="22"/>
  <c r="U180" i="21"/>
  <c r="U143" i="21" s="1"/>
  <c r="U144" i="21" s="1"/>
  <c r="S180" i="21"/>
  <c r="S181" i="21" s="1"/>
  <c r="T155" i="21"/>
  <c r="T158" i="21"/>
  <c r="T160" i="21"/>
  <c r="U195" i="21"/>
  <c r="U193" i="21"/>
  <c r="U198" i="21" s="1"/>
  <c r="R159" i="21"/>
  <c r="R57" i="21"/>
  <c r="S195" i="21"/>
  <c r="S193" i="21"/>
  <c r="S198" i="21" s="1"/>
  <c r="R162" i="21"/>
  <c r="R163" i="21" s="1"/>
  <c r="R161" i="21"/>
  <c r="R178" i="21"/>
  <c r="R179" i="21" s="1"/>
  <c r="R177" i="21"/>
  <c r="R61" i="21"/>
  <c r="Q199" i="21"/>
  <c r="Q215" i="21"/>
  <c r="Q194" i="21"/>
  <c r="T171" i="21"/>
  <c r="T174" i="21"/>
  <c r="T176" i="21"/>
  <c r="R175" i="21"/>
  <c r="S164" i="21"/>
  <c r="U164" i="21"/>
  <c r="Q196" i="21"/>
  <c r="Q200" i="21"/>
  <c r="Q203" i="21" s="1"/>
  <c r="Q217" i="21"/>
  <c r="Q181" i="21"/>
  <c r="Q143" i="21"/>
  <c r="Q144" i="21" s="1"/>
  <c r="T190" i="21"/>
  <c r="T189" i="21"/>
  <c r="N62" i="13"/>
  <c r="P120" i="13"/>
  <c r="P116" i="13"/>
  <c r="P117" i="13" s="1"/>
  <c r="K191" i="13"/>
  <c r="K188" i="13"/>
  <c r="F191" i="13"/>
  <c r="F188" i="13"/>
  <c r="F189" i="13"/>
  <c r="J64" i="13"/>
  <c r="H193" i="13"/>
  <c r="H198" i="13" s="1"/>
  <c r="H195" i="13"/>
  <c r="J116" i="13"/>
  <c r="J117" i="13" s="1"/>
  <c r="J120" i="13"/>
  <c r="M64" i="13"/>
  <c r="L193" i="13"/>
  <c r="L195" i="13"/>
  <c r="L200" i="13" s="1"/>
  <c r="L201" i="13" s="1"/>
  <c r="P125" i="13"/>
  <c r="P137" i="13"/>
  <c r="P138" i="13" s="1"/>
  <c r="J125" i="13"/>
  <c r="J137" i="13"/>
  <c r="K217" i="13"/>
  <c r="K196" i="13"/>
  <c r="K215" i="13"/>
  <c r="K194" i="13"/>
  <c r="I217" i="13"/>
  <c r="I196" i="13"/>
  <c r="I215" i="13"/>
  <c r="I194" i="13"/>
  <c r="G186" i="13"/>
  <c r="N172" i="13"/>
  <c r="N173" i="13" s="1"/>
  <c r="L186" i="13"/>
  <c r="N170" i="13"/>
  <c r="N171" i="13" s="1"/>
  <c r="H140" i="13"/>
  <c r="N140" i="13"/>
  <c r="O140" i="13"/>
  <c r="O170" i="13"/>
  <c r="O171" i="13" s="1"/>
  <c r="P139" i="13"/>
  <c r="P129" i="13"/>
  <c r="P130" i="13" s="1"/>
  <c r="S65" i="13"/>
  <c r="U65" i="13"/>
  <c r="Q124" i="13"/>
  <c r="Q135" i="13" s="1"/>
  <c r="Q126" i="13"/>
  <c r="Q127" i="13" s="1"/>
  <c r="O172" i="13"/>
  <c r="O173" i="13" s="1"/>
  <c r="O168" i="13"/>
  <c r="O169" i="13" s="1"/>
  <c r="Q168" i="13"/>
  <c r="Q169" i="13" s="1"/>
  <c r="F170" i="13"/>
  <c r="F171" i="13" s="1"/>
  <c r="G170" i="13"/>
  <c r="G171" i="13" s="1"/>
  <c r="J139" i="13"/>
  <c r="J187" i="13" s="1"/>
  <c r="K121" i="13"/>
  <c r="K122" i="13" s="1"/>
  <c r="K118" i="13"/>
  <c r="K119" i="13" s="1"/>
  <c r="J168" i="13"/>
  <c r="J169" i="13" s="1"/>
  <c r="J129" i="13"/>
  <c r="J130" i="13" s="1"/>
  <c r="F118" i="13"/>
  <c r="F119" i="13" s="1"/>
  <c r="F121" i="13"/>
  <c r="F122" i="13" s="1"/>
  <c r="E173" i="13"/>
  <c r="E169" i="13"/>
  <c r="G172" i="13"/>
  <c r="G173" i="13" s="1"/>
  <c r="G168" i="13"/>
  <c r="G169" i="13" s="1"/>
  <c r="K176" i="13"/>
  <c r="K177" i="13" s="1"/>
  <c r="K174" i="13"/>
  <c r="K175" i="13" s="1"/>
  <c r="F172" i="13"/>
  <c r="F173" i="13" s="1"/>
  <c r="F168" i="13"/>
  <c r="F169" i="13" s="1"/>
  <c r="L174" i="13"/>
  <c r="L175" i="13" s="1"/>
  <c r="L176" i="13"/>
  <c r="L177" i="13" s="1"/>
  <c r="I174" i="13"/>
  <c r="I175" i="13" s="1"/>
  <c r="I176" i="13"/>
  <c r="I177" i="13" s="1"/>
  <c r="H170" i="13"/>
  <c r="H171" i="13" s="1"/>
  <c r="E171" i="13"/>
  <c r="H172" i="13"/>
  <c r="H173" i="13" s="1"/>
  <c r="H168" i="13"/>
  <c r="H169" i="13" s="1"/>
  <c r="M176" i="13"/>
  <c r="M177" i="13" s="1"/>
  <c r="M174" i="13"/>
  <c r="M175" i="13" s="1"/>
  <c r="N63" i="13"/>
  <c r="O63" i="13" s="1"/>
  <c r="P63" i="13" s="1"/>
  <c r="Q63" i="13" s="1"/>
  <c r="S98" i="13" l="1"/>
  <c r="R99" i="13"/>
  <c r="K92" i="13"/>
  <c r="L91" i="13"/>
  <c r="K187" i="13"/>
  <c r="K189" i="13" s="1"/>
  <c r="L96" i="13"/>
  <c r="K97" i="13"/>
  <c r="S39" i="13"/>
  <c r="R47" i="13"/>
  <c r="R40" i="13"/>
  <c r="R45" i="13"/>
  <c r="R148" i="13" s="1"/>
  <c r="R149" i="13" s="1"/>
  <c r="R131" i="13" s="1"/>
  <c r="R152" i="13" s="1"/>
  <c r="R153" i="13" s="1"/>
  <c r="L198" i="13"/>
  <c r="L199" i="13" s="1"/>
  <c r="T89" i="13"/>
  <c r="U88" i="13"/>
  <c r="T213" i="13"/>
  <c r="U93" i="13"/>
  <c r="U94" i="13" s="1"/>
  <c r="T94" i="13"/>
  <c r="T36" i="13"/>
  <c r="T49" i="13"/>
  <c r="T53" i="13"/>
  <c r="U35" i="13"/>
  <c r="S42" i="13"/>
  <c r="T41" i="13"/>
  <c r="T51" i="13" s="1"/>
  <c r="R184" i="13"/>
  <c r="R147" i="13"/>
  <c r="R133" i="13" s="1"/>
  <c r="S51" i="13"/>
  <c r="S146" i="13" s="1"/>
  <c r="S38" i="13"/>
  <c r="T37" i="13"/>
  <c r="L46" i="13"/>
  <c r="L54" i="13"/>
  <c r="L48" i="13"/>
  <c r="L52" i="13"/>
  <c r="L56" i="13"/>
  <c r="L50" i="13"/>
  <c r="F141" i="13"/>
  <c r="F142" i="13" s="1"/>
  <c r="H199" i="13"/>
  <c r="R164" i="21"/>
  <c r="T198" i="24"/>
  <c r="T62" i="21"/>
  <c r="I141" i="13"/>
  <c r="I142" i="13" s="1"/>
  <c r="K190" i="13"/>
  <c r="K205" i="13" s="1"/>
  <c r="K219" i="13" s="1"/>
  <c r="K141" i="13"/>
  <c r="K142" i="13" s="1"/>
  <c r="F190" i="13"/>
  <c r="F205" i="13" s="1"/>
  <c r="E141" i="13"/>
  <c r="E142" i="13" s="1"/>
  <c r="U226" i="24"/>
  <c r="U211" i="24"/>
  <c r="S226" i="24"/>
  <c r="S211" i="24"/>
  <c r="P142" i="22"/>
  <c r="P206" i="22"/>
  <c r="P207" i="22" s="1"/>
  <c r="Q143" i="22"/>
  <c r="Q144" i="22" s="1"/>
  <c r="Q165" i="22"/>
  <c r="Q141" i="22"/>
  <c r="S165" i="22"/>
  <c r="S141" i="22"/>
  <c r="P144" i="22"/>
  <c r="P212" i="22"/>
  <c r="Q212" i="22"/>
  <c r="O226" i="22"/>
  <c r="O216" i="22"/>
  <c r="O213" i="22"/>
  <c r="U180" i="22"/>
  <c r="U181" i="22" s="1"/>
  <c r="H161" i="13"/>
  <c r="H162" i="13"/>
  <c r="H163" i="13" s="1"/>
  <c r="O161" i="13"/>
  <c r="O162" i="13"/>
  <c r="O163" i="13" s="1"/>
  <c r="N161" i="13"/>
  <c r="N162" i="13"/>
  <c r="N163" i="13" s="1"/>
  <c r="N159" i="13"/>
  <c r="P155" i="13"/>
  <c r="P158" i="13"/>
  <c r="P160" i="13"/>
  <c r="M164" i="13"/>
  <c r="O159" i="13"/>
  <c r="Q136" i="13"/>
  <c r="Q154" i="13"/>
  <c r="Q156" i="13"/>
  <c r="Q157" i="13" s="1"/>
  <c r="H159" i="13"/>
  <c r="G141" i="13"/>
  <c r="G142" i="13" s="1"/>
  <c r="G165" i="13"/>
  <c r="J155" i="13"/>
  <c r="J158" i="13"/>
  <c r="J160" i="13"/>
  <c r="L164" i="13"/>
  <c r="R165" i="21"/>
  <c r="R141" i="21"/>
  <c r="R142" i="21" s="1"/>
  <c r="S165" i="21"/>
  <c r="S141" i="21"/>
  <c r="S142" i="21" s="1"/>
  <c r="U165" i="21"/>
  <c r="U141" i="21"/>
  <c r="U142" i="21" s="1"/>
  <c r="Q201" i="21"/>
  <c r="Q204" i="21"/>
  <c r="Q164" i="24"/>
  <c r="Q165" i="24" s="1"/>
  <c r="S178" i="24"/>
  <c r="S179" i="24" s="1"/>
  <c r="S177" i="24"/>
  <c r="U162" i="24"/>
  <c r="U163" i="24" s="1"/>
  <c r="U161" i="24"/>
  <c r="R190" i="24"/>
  <c r="R210" i="24" s="1"/>
  <c r="R189" i="24"/>
  <c r="P141" i="24"/>
  <c r="P165" i="24"/>
  <c r="T222" i="24"/>
  <c r="T194" i="24"/>
  <c r="T199" i="24"/>
  <c r="O144" i="24"/>
  <c r="U177" i="24"/>
  <c r="U178" i="24"/>
  <c r="U179" i="24" s="1"/>
  <c r="T170" i="24"/>
  <c r="T138" i="24"/>
  <c r="T172" i="24"/>
  <c r="T173" i="24" s="1"/>
  <c r="S159" i="24"/>
  <c r="T140" i="24"/>
  <c r="T187" i="24"/>
  <c r="P144" i="24"/>
  <c r="T196" i="24"/>
  <c r="T200" i="24"/>
  <c r="T201" i="24" s="1"/>
  <c r="T224" i="24"/>
  <c r="R171" i="24"/>
  <c r="R176" i="24"/>
  <c r="R174" i="24"/>
  <c r="T154" i="24"/>
  <c r="T136" i="24"/>
  <c r="T156" i="24"/>
  <c r="T157" i="24" s="1"/>
  <c r="S175" i="24"/>
  <c r="R155" i="24"/>
  <c r="R158" i="24"/>
  <c r="R160" i="24"/>
  <c r="U180" i="24"/>
  <c r="U175" i="24"/>
  <c r="U159" i="24"/>
  <c r="S161" i="24"/>
  <c r="S162" i="24"/>
  <c r="S163" i="24" s="1"/>
  <c r="Q180" i="24"/>
  <c r="R177" i="22"/>
  <c r="R178" i="22"/>
  <c r="R179" i="22" s="1"/>
  <c r="R161" i="22"/>
  <c r="R162" i="22"/>
  <c r="R163" i="22" s="1"/>
  <c r="T155" i="22"/>
  <c r="T158" i="22"/>
  <c r="T160" i="22"/>
  <c r="T171" i="22"/>
  <c r="T176" i="22"/>
  <c r="T174" i="22"/>
  <c r="R159" i="22"/>
  <c r="T190" i="22"/>
  <c r="T189" i="22"/>
  <c r="S180" i="22"/>
  <c r="U164" i="22"/>
  <c r="R175" i="22"/>
  <c r="S143" i="21"/>
  <c r="S144" i="21" s="1"/>
  <c r="U181" i="21"/>
  <c r="T175" i="21"/>
  <c r="T161" i="21"/>
  <c r="T162" i="21"/>
  <c r="T163" i="21" s="1"/>
  <c r="S215" i="21"/>
  <c r="S194" i="21"/>
  <c r="S199" i="21"/>
  <c r="U196" i="21"/>
  <c r="U217" i="21"/>
  <c r="U200" i="21"/>
  <c r="U201" i="21" s="1"/>
  <c r="R180" i="21"/>
  <c r="T57" i="21"/>
  <c r="R195" i="21"/>
  <c r="R193" i="21"/>
  <c r="R198" i="21" s="1"/>
  <c r="T159" i="21"/>
  <c r="T178" i="21"/>
  <c r="T179" i="21" s="1"/>
  <c r="T177" i="21"/>
  <c r="S217" i="21"/>
  <c r="S200" i="21"/>
  <c r="S201" i="21" s="1"/>
  <c r="S196" i="21"/>
  <c r="T61" i="21"/>
  <c r="U199" i="21"/>
  <c r="U215" i="21"/>
  <c r="U194" i="21"/>
  <c r="H196" i="13"/>
  <c r="H200" i="13"/>
  <c r="H201" i="13" s="1"/>
  <c r="H194" i="13"/>
  <c r="O62" i="13"/>
  <c r="Q116" i="13"/>
  <c r="Q117" i="13" s="1"/>
  <c r="Q120" i="13"/>
  <c r="G191" i="13"/>
  <c r="G189" i="13"/>
  <c r="G188" i="13"/>
  <c r="J193" i="13"/>
  <c r="J198" i="13" s="1"/>
  <c r="J195" i="13"/>
  <c r="J200" i="13" s="1"/>
  <c r="J201" i="13" s="1"/>
  <c r="L191" i="13"/>
  <c r="L188" i="13"/>
  <c r="N64" i="13"/>
  <c r="M193" i="13"/>
  <c r="M195" i="13"/>
  <c r="M200" i="13" s="1"/>
  <c r="M201" i="13" s="1"/>
  <c r="E121" i="13"/>
  <c r="E122" i="13" s="1"/>
  <c r="E117" i="13"/>
  <c r="Q125" i="13"/>
  <c r="Q137" i="13"/>
  <c r="Q138" i="13" s="1"/>
  <c r="L215" i="13"/>
  <c r="L194" i="13"/>
  <c r="L217" i="13"/>
  <c r="L196" i="13"/>
  <c r="G118" i="13"/>
  <c r="G119" i="13" s="1"/>
  <c r="I186" i="13"/>
  <c r="N174" i="13"/>
  <c r="N175" i="13" s="1"/>
  <c r="N176" i="13"/>
  <c r="N177" i="13" s="1"/>
  <c r="J140" i="13"/>
  <c r="P140" i="13"/>
  <c r="J170" i="13"/>
  <c r="J171" i="13" s="1"/>
  <c r="J138" i="13"/>
  <c r="S63" i="13"/>
  <c r="R63" i="13" s="1"/>
  <c r="T63" i="13" s="1"/>
  <c r="U63" i="13"/>
  <c r="U124" i="13"/>
  <c r="U126" i="13"/>
  <c r="U127" i="13" s="1"/>
  <c r="P170" i="13"/>
  <c r="P171" i="13" s="1"/>
  <c r="P172" i="13"/>
  <c r="P173" i="13" s="1"/>
  <c r="Q129" i="13"/>
  <c r="Q130" i="13" s="1"/>
  <c r="R65" i="13"/>
  <c r="S126" i="13"/>
  <c r="S127" i="13" s="1"/>
  <c r="S124" i="13"/>
  <c r="Q139" i="13"/>
  <c r="O174" i="13"/>
  <c r="O175" i="13" s="1"/>
  <c r="O176" i="13"/>
  <c r="O177" i="13" s="1"/>
  <c r="J172" i="13"/>
  <c r="J173" i="13" s="1"/>
  <c r="L178" i="13"/>
  <c r="K178" i="13"/>
  <c r="H217" i="13"/>
  <c r="F176" i="13"/>
  <c r="F177" i="13" s="1"/>
  <c r="F174" i="13"/>
  <c r="F175" i="13" s="1"/>
  <c r="E176" i="13"/>
  <c r="E177" i="13" s="1"/>
  <c r="E174" i="13"/>
  <c r="E175" i="13" s="1"/>
  <c r="H215" i="13"/>
  <c r="M178" i="13"/>
  <c r="G176" i="13"/>
  <c r="G177" i="13" s="1"/>
  <c r="G174" i="13"/>
  <c r="G175" i="13" s="1"/>
  <c r="H176" i="13"/>
  <c r="H177" i="13" s="1"/>
  <c r="H174" i="13"/>
  <c r="H175" i="13" s="1"/>
  <c r="I178" i="13"/>
  <c r="R132" i="13" l="1"/>
  <c r="M96" i="13"/>
  <c r="L97" i="13"/>
  <c r="M91" i="13"/>
  <c r="L92" i="13"/>
  <c r="L187" i="13"/>
  <c r="L189" i="13" s="1"/>
  <c r="S40" i="13"/>
  <c r="T39" i="13"/>
  <c r="S45" i="13"/>
  <c r="S148" i="13" s="1"/>
  <c r="S149" i="13" s="1"/>
  <c r="S131" i="13" s="1"/>
  <c r="S47" i="13"/>
  <c r="S99" i="13"/>
  <c r="T98" i="13"/>
  <c r="M198" i="13"/>
  <c r="M199" i="13" s="1"/>
  <c r="J199" i="13"/>
  <c r="U89" i="13"/>
  <c r="U213" i="13"/>
  <c r="S184" i="13"/>
  <c r="S147" i="13"/>
  <c r="S133" i="13" s="1"/>
  <c r="R134" i="13"/>
  <c r="R168" i="13"/>
  <c r="R169" i="13" s="1"/>
  <c r="U41" i="13"/>
  <c r="U42" i="13" s="1"/>
  <c r="T42" i="13"/>
  <c r="U53" i="13"/>
  <c r="U36" i="13"/>
  <c r="U49" i="13"/>
  <c r="U37" i="13"/>
  <c r="T38" i="13"/>
  <c r="T146" i="13"/>
  <c r="S132" i="13"/>
  <c r="S152" i="13"/>
  <c r="S153" i="13" s="1"/>
  <c r="T55" i="13"/>
  <c r="T47" i="13"/>
  <c r="M46" i="13"/>
  <c r="M50" i="13"/>
  <c r="M54" i="13"/>
  <c r="M52" i="13"/>
  <c r="M48" i="13"/>
  <c r="M56" i="13"/>
  <c r="E205" i="13"/>
  <c r="E219" i="13" s="1"/>
  <c r="E198" i="13"/>
  <c r="E199" i="13" s="1"/>
  <c r="U164" i="24"/>
  <c r="G190" i="13"/>
  <c r="S203" i="21"/>
  <c r="P142" i="24"/>
  <c r="P204" i="24"/>
  <c r="P205" i="24" s="1"/>
  <c r="U203" i="21"/>
  <c r="O164" i="13"/>
  <c r="O165" i="13" s="1"/>
  <c r="L190" i="13"/>
  <c r="L205" i="13" s="1"/>
  <c r="L219" i="13" s="1"/>
  <c r="R211" i="24"/>
  <c r="R226" i="24"/>
  <c r="Q142" i="22"/>
  <c r="Q206" i="22"/>
  <c r="Q207" i="22" s="1"/>
  <c r="R180" i="22"/>
  <c r="S142" i="22"/>
  <c r="S206" i="22"/>
  <c r="S207" i="22" s="1"/>
  <c r="U143" i="22"/>
  <c r="U144" i="22" s="1"/>
  <c r="U165" i="22"/>
  <c r="U141" i="22"/>
  <c r="P226" i="22"/>
  <c r="P213" i="22"/>
  <c r="P216" i="22"/>
  <c r="R164" i="22"/>
  <c r="Q216" i="22"/>
  <c r="Q226" i="22"/>
  <c r="Q213" i="22"/>
  <c r="J159" i="13"/>
  <c r="P161" i="13"/>
  <c r="P162" i="13"/>
  <c r="P163" i="13" s="1"/>
  <c r="L141" i="13"/>
  <c r="L142" i="13" s="1"/>
  <c r="L165" i="13"/>
  <c r="P159" i="13"/>
  <c r="J161" i="13"/>
  <c r="J162" i="13"/>
  <c r="J163" i="13" s="1"/>
  <c r="Q155" i="13"/>
  <c r="Q158" i="13"/>
  <c r="Q160" i="13"/>
  <c r="M141" i="13"/>
  <c r="M142" i="13" s="1"/>
  <c r="M165" i="13"/>
  <c r="H164" i="13"/>
  <c r="N164" i="13"/>
  <c r="S204" i="21"/>
  <c r="U204" i="21"/>
  <c r="Q141" i="24"/>
  <c r="T155" i="24"/>
  <c r="T158" i="24"/>
  <c r="T160" i="24"/>
  <c r="R159" i="24"/>
  <c r="T190" i="24"/>
  <c r="T210" i="24" s="1"/>
  <c r="T189" i="24"/>
  <c r="Q181" i="24"/>
  <c r="Q143" i="24"/>
  <c r="U165" i="24"/>
  <c r="U141" i="24"/>
  <c r="R162" i="24"/>
  <c r="R163" i="24" s="1"/>
  <c r="R161" i="24"/>
  <c r="R178" i="24"/>
  <c r="R179" i="24" s="1"/>
  <c r="R177" i="24"/>
  <c r="S164" i="24"/>
  <c r="U181" i="24"/>
  <c r="U143" i="24"/>
  <c r="R180" i="24"/>
  <c r="R175" i="24"/>
  <c r="T171" i="24"/>
  <c r="T174" i="24"/>
  <c r="T176" i="24"/>
  <c r="S180" i="24"/>
  <c r="S143" i="22"/>
  <c r="S181" i="22"/>
  <c r="T161" i="22"/>
  <c r="T162" i="22"/>
  <c r="T163" i="22" s="1"/>
  <c r="T177" i="22"/>
  <c r="T178" i="22"/>
  <c r="T179" i="22" s="1"/>
  <c r="R181" i="22"/>
  <c r="R143" i="22"/>
  <c r="T175" i="22"/>
  <c r="T159" i="22"/>
  <c r="T195" i="21"/>
  <c r="T193" i="21"/>
  <c r="T198" i="21" s="1"/>
  <c r="R143" i="21"/>
  <c r="R144" i="21" s="1"/>
  <c r="R181" i="21"/>
  <c r="R196" i="21"/>
  <c r="R217" i="21"/>
  <c r="R200" i="21"/>
  <c r="R201" i="21" s="1"/>
  <c r="R215" i="21"/>
  <c r="R194" i="21"/>
  <c r="R199" i="21"/>
  <c r="T180" i="21"/>
  <c r="T164" i="21"/>
  <c r="F206" i="13"/>
  <c r="F219" i="13"/>
  <c r="M180" i="13"/>
  <c r="M181" i="13" s="1"/>
  <c r="M179" i="13"/>
  <c r="K180" i="13"/>
  <c r="K181" i="13" s="1"/>
  <c r="K179" i="13"/>
  <c r="L180" i="13"/>
  <c r="L181" i="13" s="1"/>
  <c r="L179" i="13"/>
  <c r="P62" i="13"/>
  <c r="I180" i="13"/>
  <c r="I181" i="13" s="1"/>
  <c r="I179" i="13"/>
  <c r="L118" i="13"/>
  <c r="L119" i="13" s="1"/>
  <c r="I191" i="13"/>
  <c r="I188" i="13"/>
  <c r="I189" i="13"/>
  <c r="S116" i="13"/>
  <c r="S117" i="13" s="1"/>
  <c r="S120" i="13"/>
  <c r="O64" i="13"/>
  <c r="N193" i="13"/>
  <c r="N195" i="13"/>
  <c r="N200" i="13" s="1"/>
  <c r="N201" i="13" s="1"/>
  <c r="E118" i="13"/>
  <c r="E119" i="13" s="1"/>
  <c r="U125" i="13"/>
  <c r="S125" i="13"/>
  <c r="M217" i="13"/>
  <c r="M196" i="13"/>
  <c r="K206" i="13"/>
  <c r="J215" i="13"/>
  <c r="J194" i="13"/>
  <c r="M215" i="13"/>
  <c r="M194" i="13"/>
  <c r="J217" i="13"/>
  <c r="J196" i="13"/>
  <c r="G121" i="13"/>
  <c r="G122" i="13" s="1"/>
  <c r="L121" i="13"/>
  <c r="L122" i="13" s="1"/>
  <c r="N186" i="13"/>
  <c r="I121" i="13"/>
  <c r="I122" i="13" s="1"/>
  <c r="M186" i="13"/>
  <c r="O186" i="13"/>
  <c r="N178" i="13"/>
  <c r="J174" i="13"/>
  <c r="J175" i="13" s="1"/>
  <c r="J176" i="13"/>
  <c r="J177" i="13" s="1"/>
  <c r="Q140" i="13"/>
  <c r="K209" i="13"/>
  <c r="S129" i="13"/>
  <c r="S130" i="13" s="1"/>
  <c r="Q172" i="13"/>
  <c r="Q173" i="13" s="1"/>
  <c r="Q170" i="13"/>
  <c r="Q171" i="13" s="1"/>
  <c r="R126" i="13"/>
  <c r="R127" i="13" s="1"/>
  <c r="R124" i="13"/>
  <c r="R135" i="13" s="1"/>
  <c r="T65" i="13"/>
  <c r="P176" i="13"/>
  <c r="P177" i="13" s="1"/>
  <c r="P174" i="13"/>
  <c r="P175" i="13" s="1"/>
  <c r="O178" i="13"/>
  <c r="S139" i="13"/>
  <c r="E178" i="13"/>
  <c r="F209" i="13"/>
  <c r="F178" i="13"/>
  <c r="H178" i="13"/>
  <c r="G178" i="13"/>
  <c r="U55" i="13" l="1"/>
  <c r="N96" i="13"/>
  <c r="M97" i="13"/>
  <c r="U98" i="13"/>
  <c r="U99" i="13" s="1"/>
  <c r="T99" i="13"/>
  <c r="U39" i="13"/>
  <c r="T40" i="13"/>
  <c r="T45" i="13"/>
  <c r="T148" i="13" s="1"/>
  <c r="T149" i="13" s="1"/>
  <c r="T131" i="13" s="1"/>
  <c r="T132" i="13" s="1"/>
  <c r="N91" i="13"/>
  <c r="M92" i="13"/>
  <c r="M187" i="13"/>
  <c r="M189" i="13" s="1"/>
  <c r="S135" i="13"/>
  <c r="N198" i="13"/>
  <c r="N199" i="13" s="1"/>
  <c r="U38" i="13"/>
  <c r="S137" i="13"/>
  <c r="S138" i="13" s="1"/>
  <c r="U51" i="13"/>
  <c r="U139" i="13" s="1"/>
  <c r="U140" i="13" s="1"/>
  <c r="S134" i="13"/>
  <c r="S168" i="13"/>
  <c r="S169" i="13" s="1"/>
  <c r="T184" i="13"/>
  <c r="T147" i="13"/>
  <c r="T133" i="13" s="1"/>
  <c r="U50" i="13"/>
  <c r="U52" i="13"/>
  <c r="U54" i="13"/>
  <c r="U56" i="13"/>
  <c r="N48" i="13"/>
  <c r="N52" i="13"/>
  <c r="N56" i="13"/>
  <c r="N46" i="13"/>
  <c r="N50" i="13"/>
  <c r="N54" i="13"/>
  <c r="G205" i="13"/>
  <c r="G219" i="13" s="1"/>
  <c r="O141" i="13"/>
  <c r="O142" i="13" s="1"/>
  <c r="I190" i="13"/>
  <c r="I205" i="13" s="1"/>
  <c r="U142" i="24"/>
  <c r="U204" i="24"/>
  <c r="U205" i="24" s="1"/>
  <c r="Q142" i="24"/>
  <c r="Q204" i="24"/>
  <c r="Q205" i="24" s="1"/>
  <c r="R203" i="21"/>
  <c r="P164" i="13"/>
  <c r="P165" i="13" s="1"/>
  <c r="T226" i="24"/>
  <c r="T211" i="24"/>
  <c r="U142" i="22"/>
  <c r="U206" i="22"/>
  <c r="U207" i="22" s="1"/>
  <c r="U212" i="22"/>
  <c r="U213" i="22" s="1"/>
  <c r="T164" i="22"/>
  <c r="T141" i="22" s="1"/>
  <c r="T180" i="22"/>
  <c r="R144" i="22"/>
  <c r="R212" i="22"/>
  <c r="R165" i="22"/>
  <c r="R141" i="22"/>
  <c r="S144" i="22"/>
  <c r="S212" i="22"/>
  <c r="H141" i="13"/>
  <c r="H142" i="13" s="1"/>
  <c r="H165" i="13"/>
  <c r="N141" i="13"/>
  <c r="N142" i="13" s="1"/>
  <c r="N165" i="13"/>
  <c r="Q159" i="13"/>
  <c r="R136" i="13"/>
  <c r="R154" i="13"/>
  <c r="R156" i="13"/>
  <c r="R157" i="13" s="1"/>
  <c r="Q161" i="13"/>
  <c r="Q162" i="13"/>
  <c r="Q163" i="13" s="1"/>
  <c r="J164" i="13"/>
  <c r="T165" i="21"/>
  <c r="T141" i="21"/>
  <c r="T142" i="21" s="1"/>
  <c r="R204" i="21"/>
  <c r="S143" i="24"/>
  <c r="S181" i="24"/>
  <c r="R143" i="24"/>
  <c r="R181" i="24"/>
  <c r="T159" i="24"/>
  <c r="T161" i="24"/>
  <c r="T162" i="24"/>
  <c r="T163" i="24" s="1"/>
  <c r="T175" i="24"/>
  <c r="S165" i="24"/>
  <c r="S141" i="24"/>
  <c r="T178" i="24"/>
  <c r="T179" i="24" s="1"/>
  <c r="T177" i="24"/>
  <c r="U144" i="24"/>
  <c r="Q144" i="24"/>
  <c r="R164" i="24"/>
  <c r="T181" i="22"/>
  <c r="T143" i="22"/>
  <c r="T196" i="21"/>
  <c r="T200" i="21"/>
  <c r="T201" i="21" s="1"/>
  <c r="T217" i="21"/>
  <c r="T215" i="21"/>
  <c r="T194" i="21"/>
  <c r="T199" i="21"/>
  <c r="T181" i="21"/>
  <c r="T143" i="21"/>
  <c r="T144" i="21" s="1"/>
  <c r="I143" i="13"/>
  <c r="I144" i="13" s="1"/>
  <c r="K143" i="13"/>
  <c r="K144" i="13" s="1"/>
  <c r="G180" i="13"/>
  <c r="G181" i="13" s="1"/>
  <c r="G179" i="13"/>
  <c r="O180" i="13"/>
  <c r="O181" i="13" s="1"/>
  <c r="O179" i="13"/>
  <c r="F180" i="13"/>
  <c r="F181" i="13" s="1"/>
  <c r="F179" i="13"/>
  <c r="E180" i="13"/>
  <c r="E179" i="13"/>
  <c r="N180" i="13"/>
  <c r="N179" i="13"/>
  <c r="Q62" i="13"/>
  <c r="L143" i="13"/>
  <c r="L144" i="13" s="1"/>
  <c r="M143" i="13"/>
  <c r="M144" i="13" s="1"/>
  <c r="H180" i="13"/>
  <c r="H181" i="13" s="1"/>
  <c r="H179" i="13"/>
  <c r="O191" i="13"/>
  <c r="O188" i="13"/>
  <c r="M191" i="13"/>
  <c r="M188" i="13"/>
  <c r="R116" i="13"/>
  <c r="R117" i="13" s="1"/>
  <c r="R120" i="13"/>
  <c r="N191" i="13"/>
  <c r="N188" i="13"/>
  <c r="P64" i="13"/>
  <c r="O193" i="13"/>
  <c r="O195" i="13"/>
  <c r="R125" i="13"/>
  <c r="R137" i="13"/>
  <c r="R138" i="13" s="1"/>
  <c r="L206" i="13"/>
  <c r="N215" i="13"/>
  <c r="N194" i="13"/>
  <c r="E206" i="13"/>
  <c r="N217" i="13"/>
  <c r="N196" i="13"/>
  <c r="L209" i="13"/>
  <c r="N118" i="13"/>
  <c r="N119" i="13" s="1"/>
  <c r="E209" i="13"/>
  <c r="P186" i="13"/>
  <c r="O121" i="13"/>
  <c r="O122" i="13" s="1"/>
  <c r="O118" i="13"/>
  <c r="O119" i="13" s="1"/>
  <c r="H186" i="13"/>
  <c r="M121" i="13"/>
  <c r="M122" i="13" s="1"/>
  <c r="I118" i="13"/>
  <c r="I119" i="13" s="1"/>
  <c r="J178" i="13"/>
  <c r="S140" i="13"/>
  <c r="R139" i="13"/>
  <c r="P178" i="13"/>
  <c r="R129" i="13"/>
  <c r="R130" i="13" s="1"/>
  <c r="T124" i="13"/>
  <c r="T126" i="13"/>
  <c r="T127" i="13" s="1"/>
  <c r="Q176" i="13"/>
  <c r="Q177" i="13" s="1"/>
  <c r="Q174" i="13"/>
  <c r="Q175" i="13" s="1"/>
  <c r="T135" i="13" l="1"/>
  <c r="T152" i="13"/>
  <c r="T153" i="13" s="1"/>
  <c r="S172" i="13"/>
  <c r="S173" i="13" s="1"/>
  <c r="U116" i="13"/>
  <c r="U117" i="13" s="1"/>
  <c r="U120" i="13"/>
  <c r="O91" i="13"/>
  <c r="N92" i="13"/>
  <c r="N187" i="13"/>
  <c r="N189" i="13" s="1"/>
  <c r="O96" i="13"/>
  <c r="N97" i="13"/>
  <c r="U40" i="13"/>
  <c r="U47" i="13"/>
  <c r="U45" i="13"/>
  <c r="U148" i="13" s="1"/>
  <c r="U149" i="13" s="1"/>
  <c r="U135" i="13" s="1"/>
  <c r="S136" i="13"/>
  <c r="S156" i="13"/>
  <c r="S157" i="13" s="1"/>
  <c r="S154" i="13"/>
  <c r="O198" i="13"/>
  <c r="O199" i="13" s="1"/>
  <c r="U146" i="13"/>
  <c r="S170" i="13"/>
  <c r="S171" i="13" s="1"/>
  <c r="T134" i="13"/>
  <c r="T168" i="13"/>
  <c r="T169" i="13" s="1"/>
  <c r="U131" i="13"/>
  <c r="O48" i="13"/>
  <c r="O52" i="13"/>
  <c r="O56" i="13"/>
  <c r="O46" i="13"/>
  <c r="O54" i="13"/>
  <c r="O50" i="13"/>
  <c r="G209" i="13"/>
  <c r="G206" i="13"/>
  <c r="P141" i="13"/>
  <c r="P142" i="13" s="1"/>
  <c r="N190" i="13"/>
  <c r="N205" i="13" s="1"/>
  <c r="N219" i="13" s="1"/>
  <c r="S142" i="24"/>
  <c r="S204" i="24"/>
  <c r="S205" i="24" s="1"/>
  <c r="T203" i="21"/>
  <c r="T204" i="21" s="1"/>
  <c r="Q164" i="13"/>
  <c r="Q141" i="13" s="1"/>
  <c r="Q142" i="13" s="1"/>
  <c r="M190" i="13"/>
  <c r="M205" i="13" s="1"/>
  <c r="R142" i="22"/>
  <c r="R206" i="22"/>
  <c r="R207" i="22" s="1"/>
  <c r="T142" i="22"/>
  <c r="T206" i="22"/>
  <c r="T207" i="22" s="1"/>
  <c r="U226" i="22"/>
  <c r="U216" i="22"/>
  <c r="T165" i="22"/>
  <c r="R226" i="22"/>
  <c r="R213" i="22"/>
  <c r="R216" i="22"/>
  <c r="T144" i="22"/>
  <c r="T212" i="22"/>
  <c r="S213" i="22"/>
  <c r="S216" i="22"/>
  <c r="S226" i="22"/>
  <c r="R155" i="13"/>
  <c r="R160" i="13"/>
  <c r="R158" i="13"/>
  <c r="E181" i="13"/>
  <c r="E143" i="13"/>
  <c r="E144" i="13" s="1"/>
  <c r="T136" i="13"/>
  <c r="T154" i="13"/>
  <c r="T156" i="13"/>
  <c r="T157" i="13" s="1"/>
  <c r="J141" i="13"/>
  <c r="J142" i="13" s="1"/>
  <c r="J165" i="13"/>
  <c r="T164" i="24"/>
  <c r="T165" i="24" s="1"/>
  <c r="R165" i="24"/>
  <c r="R141" i="24"/>
  <c r="R144" i="24"/>
  <c r="T180" i="24"/>
  <c r="S144" i="24"/>
  <c r="I206" i="13"/>
  <c r="I219" i="13"/>
  <c r="O143" i="13"/>
  <c r="O144" i="13" s="1"/>
  <c r="O217" i="13"/>
  <c r="O200" i="13"/>
  <c r="O201" i="13" s="1"/>
  <c r="O194" i="13"/>
  <c r="G143" i="13"/>
  <c r="G144" i="13" s="1"/>
  <c r="O196" i="13"/>
  <c r="F143" i="13"/>
  <c r="F144" i="13" s="1"/>
  <c r="J180" i="13"/>
  <c r="J179" i="13"/>
  <c r="S62" i="13"/>
  <c r="U62" i="13"/>
  <c r="P180" i="13"/>
  <c r="P181" i="13" s="1"/>
  <c r="P179" i="13"/>
  <c r="N143" i="13"/>
  <c r="N144" i="13" s="1"/>
  <c r="N181" i="13"/>
  <c r="H143" i="13"/>
  <c r="H144" i="13" s="1"/>
  <c r="N121" i="13"/>
  <c r="N122" i="13" s="1"/>
  <c r="T120" i="13"/>
  <c r="T116" i="13"/>
  <c r="T117" i="13" s="1"/>
  <c r="H191" i="13"/>
  <c r="H189" i="13"/>
  <c r="H188" i="13"/>
  <c r="Q64" i="13"/>
  <c r="P193" i="13"/>
  <c r="P195" i="13"/>
  <c r="O215" i="13"/>
  <c r="P191" i="13"/>
  <c r="P188" i="13"/>
  <c r="T125" i="13"/>
  <c r="T137" i="13"/>
  <c r="T138" i="13" s="1"/>
  <c r="Q186" i="13"/>
  <c r="I209" i="13"/>
  <c r="M118" i="13"/>
  <c r="M119" i="13" s="1"/>
  <c r="H121" i="13"/>
  <c r="H122" i="13" s="1"/>
  <c r="J186" i="13"/>
  <c r="R140" i="13"/>
  <c r="T139" i="13"/>
  <c r="R170" i="13"/>
  <c r="R171" i="13" s="1"/>
  <c r="R172" i="13"/>
  <c r="R173" i="13" s="1"/>
  <c r="T129" i="13"/>
  <c r="T130" i="13" s="1"/>
  <c r="Q178" i="13"/>
  <c r="U48" i="13" l="1"/>
  <c r="U46" i="13"/>
  <c r="S176" i="13"/>
  <c r="S177" i="13" s="1"/>
  <c r="O92" i="13"/>
  <c r="P91" i="13"/>
  <c r="O187" i="13"/>
  <c r="P96" i="13"/>
  <c r="O97" i="13"/>
  <c r="S155" i="13"/>
  <c r="S158" i="13"/>
  <c r="S159" i="13" s="1"/>
  <c r="S160" i="13"/>
  <c r="P198" i="13"/>
  <c r="P199" i="13" s="1"/>
  <c r="U154" i="13"/>
  <c r="U155" i="13" s="1"/>
  <c r="U136" i="13"/>
  <c r="S174" i="13"/>
  <c r="S175" i="13" s="1"/>
  <c r="U132" i="13"/>
  <c r="U152" i="13"/>
  <c r="U156" i="13"/>
  <c r="U157" i="13" s="1"/>
  <c r="U184" i="13"/>
  <c r="U186" i="13" s="1"/>
  <c r="U191" i="13" s="1"/>
  <c r="U147" i="13"/>
  <c r="P46" i="13"/>
  <c r="P50" i="13"/>
  <c r="P48" i="13"/>
  <c r="P52" i="13"/>
  <c r="P56" i="13"/>
  <c r="P54" i="13"/>
  <c r="R142" i="24"/>
  <c r="R204" i="24"/>
  <c r="R205" i="24" s="1"/>
  <c r="Q165" i="13"/>
  <c r="H190" i="13"/>
  <c r="H205" i="13" s="1"/>
  <c r="T141" i="24"/>
  <c r="T216" i="22"/>
  <c r="T226" i="22"/>
  <c r="T213" i="22"/>
  <c r="R161" i="13"/>
  <c r="R162" i="13"/>
  <c r="R163" i="13" s="1"/>
  <c r="R159" i="13"/>
  <c r="T155" i="13"/>
  <c r="T160" i="13"/>
  <c r="T158" i="13"/>
  <c r="T181" i="24"/>
  <c r="T143" i="24"/>
  <c r="M206" i="13"/>
  <c r="M219" i="13"/>
  <c r="P196" i="13"/>
  <c r="P200" i="13"/>
  <c r="P201" i="13" s="1"/>
  <c r="P194" i="13"/>
  <c r="P217" i="13"/>
  <c r="P215" i="13"/>
  <c r="Q180" i="13"/>
  <c r="Q181" i="13" s="1"/>
  <c r="Q179" i="13"/>
  <c r="R62" i="13"/>
  <c r="J143" i="13"/>
  <c r="J144" i="13" s="1"/>
  <c r="J181" i="13"/>
  <c r="P143" i="13"/>
  <c r="P144" i="13" s="1"/>
  <c r="P118" i="13"/>
  <c r="P119" i="13" s="1"/>
  <c r="Q191" i="13"/>
  <c r="Q188" i="13"/>
  <c r="S64" i="13"/>
  <c r="Q195" i="13"/>
  <c r="Q193" i="13"/>
  <c r="U64" i="13"/>
  <c r="U188" i="13"/>
  <c r="J191" i="13"/>
  <c r="J188" i="13"/>
  <c r="J189" i="13"/>
  <c r="N209" i="13"/>
  <c r="N206" i="13"/>
  <c r="P121" i="13"/>
  <c r="P122" i="13" s="1"/>
  <c r="Q118" i="13"/>
  <c r="Q119" i="13" s="1"/>
  <c r="S186" i="13"/>
  <c r="H118" i="13"/>
  <c r="H119" i="13" s="1"/>
  <c r="J121" i="13"/>
  <c r="J122" i="13" s="1"/>
  <c r="M209" i="13"/>
  <c r="U118" i="13"/>
  <c r="U119" i="13" s="1"/>
  <c r="U121" i="13"/>
  <c r="U122" i="13" s="1"/>
  <c r="T140" i="13"/>
  <c r="S178" i="13"/>
  <c r="R176" i="13"/>
  <c r="R177" i="13" s="1"/>
  <c r="R174" i="13"/>
  <c r="R175" i="13" s="1"/>
  <c r="T172" i="13"/>
  <c r="T173" i="13" s="1"/>
  <c r="T170" i="13"/>
  <c r="T171" i="13" s="1"/>
  <c r="O189" i="13" l="1"/>
  <c r="O190" i="13"/>
  <c r="O205" i="13" s="1"/>
  <c r="S161" i="13"/>
  <c r="S162" i="13"/>
  <c r="Q96" i="13"/>
  <c r="P97" i="13"/>
  <c r="P92" i="13"/>
  <c r="Q91" i="13"/>
  <c r="P187" i="13"/>
  <c r="Q198" i="13"/>
  <c r="Q199" i="13" s="1"/>
  <c r="U133" i="13"/>
  <c r="U137" i="13"/>
  <c r="U129" i="13"/>
  <c r="U130" i="13" s="1"/>
  <c r="U153" i="13"/>
  <c r="U160" i="13"/>
  <c r="U158" i="13"/>
  <c r="Q46" i="13"/>
  <c r="Q50" i="13"/>
  <c r="Q54" i="13"/>
  <c r="Q48" i="13"/>
  <c r="Q56" i="13"/>
  <c r="Q52" i="13"/>
  <c r="H219" i="13"/>
  <c r="T142" i="24"/>
  <c r="T204" i="24"/>
  <c r="T205" i="24" s="1"/>
  <c r="R164" i="13"/>
  <c r="R141" i="13" s="1"/>
  <c r="R142" i="13" s="1"/>
  <c r="J190" i="13"/>
  <c r="J205" i="13" s="1"/>
  <c r="T161" i="13"/>
  <c r="T162" i="13"/>
  <c r="T163" i="13" s="1"/>
  <c r="T159" i="13"/>
  <c r="T144" i="24"/>
  <c r="H206" i="13"/>
  <c r="Q196" i="13"/>
  <c r="Q200" i="13"/>
  <c r="Q201" i="13" s="1"/>
  <c r="Q194" i="13"/>
  <c r="Q143" i="13"/>
  <c r="Q144" i="13" s="1"/>
  <c r="Q121" i="13"/>
  <c r="Q122" i="13" s="1"/>
  <c r="T62" i="13"/>
  <c r="S180" i="13"/>
  <c r="S181" i="13" s="1"/>
  <c r="S179" i="13"/>
  <c r="Q217" i="13"/>
  <c r="U195" i="13"/>
  <c r="U200" i="13" s="1"/>
  <c r="U201" i="13" s="1"/>
  <c r="U193" i="13"/>
  <c r="S191" i="13"/>
  <c r="S188" i="13"/>
  <c r="R64" i="13"/>
  <c r="S193" i="13"/>
  <c r="S195" i="13"/>
  <c r="Q215" i="13"/>
  <c r="R186" i="13"/>
  <c r="S118" i="13"/>
  <c r="S119" i="13" s="1"/>
  <c r="S121" i="13"/>
  <c r="S122" i="13" s="1"/>
  <c r="J118" i="13"/>
  <c r="J119" i="13" s="1"/>
  <c r="H209" i="13"/>
  <c r="T176" i="13"/>
  <c r="T177" i="13" s="1"/>
  <c r="T174" i="13"/>
  <c r="T175" i="13" s="1"/>
  <c r="R118" i="13"/>
  <c r="R119" i="13" s="1"/>
  <c r="R178" i="13"/>
  <c r="O219" i="13" l="1"/>
  <c r="O206" i="13"/>
  <c r="O209" i="13"/>
  <c r="P189" i="13"/>
  <c r="P190" i="13" s="1"/>
  <c r="P205" i="13" s="1"/>
  <c r="R96" i="13"/>
  <c r="Q97" i="13"/>
  <c r="R91" i="13"/>
  <c r="Q92" i="13"/>
  <c r="Q187" i="13"/>
  <c r="S163" i="13"/>
  <c r="S164" i="13"/>
  <c r="S198" i="13"/>
  <c r="S199" i="13" s="1"/>
  <c r="U198" i="13"/>
  <c r="U199" i="13" s="1"/>
  <c r="U159" i="13"/>
  <c r="U138" i="13"/>
  <c r="U170" i="13"/>
  <c r="U171" i="13" s="1"/>
  <c r="U161" i="13"/>
  <c r="U162" i="13"/>
  <c r="U163" i="13" s="1"/>
  <c r="U134" i="13"/>
  <c r="U168" i="13"/>
  <c r="U172" i="13"/>
  <c r="U173" i="13" s="1"/>
  <c r="R48" i="13"/>
  <c r="R52" i="13"/>
  <c r="R46" i="13"/>
  <c r="R50" i="13"/>
  <c r="R54" i="13"/>
  <c r="R56" i="13"/>
  <c r="R165" i="13"/>
  <c r="T164" i="13"/>
  <c r="T141" i="13" s="1"/>
  <c r="T142" i="13" s="1"/>
  <c r="J206" i="13"/>
  <c r="J219" i="13"/>
  <c r="S217" i="13"/>
  <c r="S200" i="13"/>
  <c r="S201" i="13" s="1"/>
  <c r="U194" i="13"/>
  <c r="S194" i="13"/>
  <c r="S215" i="13"/>
  <c r="S143" i="13"/>
  <c r="S144" i="13" s="1"/>
  <c r="U217" i="13"/>
  <c r="U215" i="13"/>
  <c r="R180" i="13"/>
  <c r="R181" i="13" s="1"/>
  <c r="R179" i="13"/>
  <c r="S196" i="13"/>
  <c r="T64" i="13"/>
  <c r="R193" i="13"/>
  <c r="R195" i="13"/>
  <c r="U196" i="13"/>
  <c r="R191" i="13"/>
  <c r="R188" i="13"/>
  <c r="T186" i="13"/>
  <c r="J209" i="13"/>
  <c r="T178" i="13"/>
  <c r="Q189" i="13" l="1"/>
  <c r="Q190" i="13" s="1"/>
  <c r="Q205" i="13" s="1"/>
  <c r="S165" i="13"/>
  <c r="S141" i="13"/>
  <c r="S142" i="13" s="1"/>
  <c r="R92" i="13"/>
  <c r="S91" i="13"/>
  <c r="R187" i="13"/>
  <c r="R189" i="13" s="1"/>
  <c r="S96" i="13"/>
  <c r="R97" i="13"/>
  <c r="P219" i="13"/>
  <c r="P209" i="13"/>
  <c r="P206" i="13"/>
  <c r="R198" i="13"/>
  <c r="R199" i="13" s="1"/>
  <c r="U169" i="13"/>
  <c r="U174" i="13"/>
  <c r="U176" i="13"/>
  <c r="U164" i="13"/>
  <c r="S48" i="13"/>
  <c r="S52" i="13"/>
  <c r="S56" i="13"/>
  <c r="S50" i="13"/>
  <c r="S46" i="13"/>
  <c r="S54" i="13"/>
  <c r="T165" i="13"/>
  <c r="R190" i="13"/>
  <c r="R205" i="13" s="1"/>
  <c r="R196" i="13"/>
  <c r="R200" i="13"/>
  <c r="R201" i="13" s="1"/>
  <c r="R194" i="13"/>
  <c r="R217" i="13"/>
  <c r="T180" i="13"/>
  <c r="T181" i="13" s="1"/>
  <c r="T179" i="13"/>
  <c r="R143" i="13"/>
  <c r="R144" i="13" s="1"/>
  <c r="R121" i="13"/>
  <c r="R122" i="13" s="1"/>
  <c r="T191" i="13"/>
  <c r="T188" i="13"/>
  <c r="T193" i="13"/>
  <c r="T195" i="13"/>
  <c r="R215" i="13"/>
  <c r="T118" i="13"/>
  <c r="T119" i="13" s="1"/>
  <c r="T121" i="13"/>
  <c r="T122" i="13" s="1"/>
  <c r="T96" i="13" l="1"/>
  <c r="S97" i="13"/>
  <c r="T91" i="13"/>
  <c r="S92" i="13"/>
  <c r="S187" i="13"/>
  <c r="Q219" i="13"/>
  <c r="Q206" i="13"/>
  <c r="Q209" i="13"/>
  <c r="T198" i="13"/>
  <c r="T199" i="13" s="1"/>
  <c r="U141" i="13"/>
  <c r="U142" i="13" s="1"/>
  <c r="U165" i="13"/>
  <c r="U177" i="13"/>
  <c r="U178" i="13"/>
  <c r="U179" i="13" s="1"/>
  <c r="U175" i="13"/>
  <c r="T46" i="13"/>
  <c r="T54" i="13"/>
  <c r="T48" i="13"/>
  <c r="T52" i="13"/>
  <c r="T56" i="13"/>
  <c r="T50" i="13"/>
  <c r="R206" i="13"/>
  <c r="R219" i="13"/>
  <c r="T215" i="13"/>
  <c r="T196" i="13"/>
  <c r="T200" i="13"/>
  <c r="T201" i="13" s="1"/>
  <c r="T194" i="13"/>
  <c r="T217" i="13"/>
  <c r="T143" i="13"/>
  <c r="T144" i="13" s="1"/>
  <c r="R209" i="13"/>
  <c r="U91" i="13" l="1"/>
  <c r="T92" i="13"/>
  <c r="T187" i="13"/>
  <c r="S189" i="13"/>
  <c r="S190" i="13" s="1"/>
  <c r="S205" i="13" s="1"/>
  <c r="U96" i="13"/>
  <c r="U97" i="13" s="1"/>
  <c r="T97" i="13"/>
  <c r="U180" i="13"/>
  <c r="T189" i="13" l="1"/>
  <c r="T190" i="13" s="1"/>
  <c r="T205" i="13" s="1"/>
  <c r="S219" i="13"/>
  <c r="S206" i="13"/>
  <c r="S209" i="13"/>
  <c r="U92" i="13"/>
  <c r="U187" i="13"/>
  <c r="U181" i="13"/>
  <c r="U143" i="13"/>
  <c r="U144" i="13" s="1"/>
  <c r="T219" i="13" l="1"/>
  <c r="T206" i="13"/>
  <c r="T209" i="13"/>
  <c r="U189" i="13"/>
  <c r="U190" i="13" s="1"/>
  <c r="U205" i="13" s="1"/>
  <c r="U219" i="13" l="1"/>
  <c r="U209" i="13"/>
  <c r="U206" i="13"/>
</calcChain>
</file>

<file path=xl/sharedStrings.xml><?xml version="1.0" encoding="utf-8"?>
<sst xmlns="http://schemas.openxmlformats.org/spreadsheetml/2006/main" count="1392" uniqueCount="218">
  <si>
    <t>SMTS</t>
  </si>
  <si>
    <t>Mpa</t>
  </si>
  <si>
    <t>KN</t>
  </si>
  <si>
    <t>KNm</t>
  </si>
  <si>
    <t>Outputs</t>
  </si>
  <si>
    <t>Limit State</t>
  </si>
  <si>
    <t>ϒF</t>
  </si>
  <si>
    <t>ϒE</t>
  </si>
  <si>
    <t>ϒA</t>
  </si>
  <si>
    <t>Notes</t>
  </si>
  <si>
    <t>Section 5, Subsection B</t>
  </si>
  <si>
    <t>FLS</t>
  </si>
  <si>
    <t>ϒSC</t>
  </si>
  <si>
    <t>ϒm</t>
  </si>
  <si>
    <t>αu</t>
  </si>
  <si>
    <t>Low</t>
  </si>
  <si>
    <t>ULS &amp; ALS</t>
  </si>
  <si>
    <t>Normal</t>
  </si>
  <si>
    <t>SLS &amp; FLS</t>
  </si>
  <si>
    <t>Supplementry Reqirement U</t>
  </si>
  <si>
    <t>High</t>
  </si>
  <si>
    <t>η</t>
  </si>
  <si>
    <t>αfab</t>
  </si>
  <si>
    <t>ϒc</t>
  </si>
  <si>
    <t>Seamless Pipe</t>
  </si>
  <si>
    <t>With Buckling</t>
  </si>
  <si>
    <t>With out Buckling</t>
  </si>
  <si>
    <t>No Proper Conditions</t>
  </si>
  <si>
    <t>Inputs</t>
  </si>
  <si>
    <t>Units</t>
  </si>
  <si>
    <t>VA Comments</t>
  </si>
  <si>
    <t>MP Comments</t>
  </si>
  <si>
    <t>Future Recommendations</t>
  </si>
  <si>
    <t>Pipe Physical Properties</t>
  </si>
  <si>
    <t>Thickness of Pipe (t)</t>
  </si>
  <si>
    <t>Inch</t>
  </si>
  <si>
    <t>Diameter of pipe (D)</t>
  </si>
  <si>
    <t>Corrosive tolerance (tcorr)</t>
  </si>
  <si>
    <t>%</t>
  </si>
  <si>
    <t>Material Properties</t>
  </si>
  <si>
    <t>Young's Modolus (E)</t>
  </si>
  <si>
    <t>ksi</t>
  </si>
  <si>
    <t>MPa</t>
  </si>
  <si>
    <t>Poission's Ratio (ϑ)</t>
  </si>
  <si>
    <t>Temperature Derating Factor for the Yield Stress (fy,temp)</t>
  </si>
  <si>
    <t>Ksi</t>
  </si>
  <si>
    <t>This derating can be obtained by formula or tables. Design temparature should also be provided</t>
  </si>
  <si>
    <t>Temperature Derating Factor for the Tensile Stress (fu,temp)</t>
  </si>
  <si>
    <t>Specified Minimum Yield Strength (SMYS)</t>
  </si>
  <si>
    <t>Specified Minimum Tensile Strength (SMTS)</t>
  </si>
  <si>
    <t>Loading - Pressure</t>
  </si>
  <si>
    <t>KSi</t>
  </si>
  <si>
    <t>Design Pressure (Pd)</t>
  </si>
  <si>
    <t>Minimum Internal Pressure at Reference point (Pmin)</t>
  </si>
  <si>
    <t>Incidental Pressure (PInc)</t>
  </si>
  <si>
    <t>External Pressure (Pe)</t>
  </si>
  <si>
    <t>Propagating Pressure (ppr)</t>
  </si>
  <si>
    <t>Loading - Bending Moment</t>
  </si>
  <si>
    <t>Kips-Ft</t>
  </si>
  <si>
    <t>KN-M</t>
  </si>
  <si>
    <t>Bending Moment from Enviromntal loads (ME)</t>
  </si>
  <si>
    <t>Loading - Effective Tension</t>
  </si>
  <si>
    <t>Effective Tension from Functional loads (TeF)</t>
  </si>
  <si>
    <t>Kips</t>
  </si>
  <si>
    <t>Effective Tension from Enviromental loads (TeE)</t>
  </si>
  <si>
    <t>Effective Tension from Accidental loads (TeA)</t>
  </si>
  <si>
    <t>Functional Load factor (ϒF)</t>
  </si>
  <si>
    <t>Enviromental loads factor (ϒE)</t>
  </si>
  <si>
    <t>Accidental load factor (ϒA)</t>
  </si>
  <si>
    <t>Safety Class Resistance Factor (ϒSC)</t>
  </si>
  <si>
    <t>Material Resistance Factor (ϒm)</t>
  </si>
  <si>
    <t>Condition Factor (ϒc)</t>
  </si>
  <si>
    <t>Material Strength Factor (αu)</t>
  </si>
  <si>
    <t>Fabrication Factor (αfab)</t>
  </si>
  <si>
    <t>MNm</t>
  </si>
  <si>
    <t>MN</t>
  </si>
  <si>
    <t>Thickness, t1 - Installation</t>
  </si>
  <si>
    <t>Thickness, t1 - Operation</t>
  </si>
  <si>
    <t>Meters</t>
  </si>
  <si>
    <t>Yield Strength (fy)</t>
  </si>
  <si>
    <t>Tensile Strength (fu)</t>
  </si>
  <si>
    <t>β for D/t2&lt;15</t>
  </si>
  <si>
    <t>β for 15&lt;D/t2&lt;60</t>
  </si>
  <si>
    <t>β for D/t2&gt;60</t>
  </si>
  <si>
    <t>β</t>
  </si>
  <si>
    <t>αc</t>
  </si>
  <si>
    <t>Pipe members subjected to bending moment, effective tension and net internal overpressure shall be</t>
  </si>
  <si>
    <t>designed to satisfy the following equation (Combined Loading Criteria) equation 1</t>
  </si>
  <si>
    <t>Fabrication Tolerance (tfab)</t>
  </si>
  <si>
    <t>Meteres</t>
  </si>
  <si>
    <t>Thickness, t2 -Installation</t>
  </si>
  <si>
    <t>Thickness, t2 - Operation</t>
  </si>
  <si>
    <t>Thickness, t3 - Installation</t>
  </si>
  <si>
    <t>Thickness, t3 - Operation</t>
  </si>
  <si>
    <t>b</t>
  </si>
  <si>
    <t>c</t>
  </si>
  <si>
    <t>d</t>
  </si>
  <si>
    <t>u</t>
  </si>
  <si>
    <t>v</t>
  </si>
  <si>
    <t>φ</t>
  </si>
  <si>
    <t>y</t>
  </si>
  <si>
    <t xml:space="preserve"> </t>
  </si>
  <si>
    <t>For collapse pressure calculations:</t>
  </si>
  <si>
    <t>Ratio Of Effective Thickness and Diameter of Pipe (D/t1) - Installation</t>
  </si>
  <si>
    <t>Ratio Of Diameter of Pipe and Effective Thickness (D/t2) - Operation</t>
  </si>
  <si>
    <t>Ratio Of Thickness and Diameter of Pipe (t2/D) -Operation</t>
  </si>
  <si>
    <t>Ratio Of Thickness and Diameter of Pipe (t1/D) - Installation</t>
  </si>
  <si>
    <t>Ksi^2</t>
  </si>
  <si>
    <t>Ksi^3</t>
  </si>
  <si>
    <t>Radians</t>
  </si>
  <si>
    <t>ft-kips</t>
  </si>
  <si>
    <t>inch-kips</t>
  </si>
  <si>
    <t>API Material Grades</t>
  </si>
  <si>
    <t>API Grade</t>
  </si>
  <si>
    <t xml:space="preserve">SMYS </t>
  </si>
  <si>
    <t xml:space="preserve">X42 </t>
  </si>
  <si>
    <t xml:space="preserve">X46 </t>
  </si>
  <si>
    <t xml:space="preserve">X52 </t>
  </si>
  <si>
    <t xml:space="preserve">X56 </t>
  </si>
  <si>
    <t xml:space="preserve">X60 </t>
  </si>
  <si>
    <t xml:space="preserve">X65 </t>
  </si>
  <si>
    <t xml:space="preserve">X70 </t>
  </si>
  <si>
    <t xml:space="preserve">X80 </t>
  </si>
  <si>
    <t>Select material</t>
  </si>
  <si>
    <t>Ovality, out of roundness (fo)</t>
  </si>
  <si>
    <t>Usage factor η for WSD</t>
  </si>
  <si>
    <t xml:space="preserve">Checks should be done with reciprocals of Gamma as well where applicable. </t>
  </si>
  <si>
    <t>Loads</t>
  </si>
  <si>
    <t>Utilization</t>
  </si>
  <si>
    <t>Limit</t>
  </si>
  <si>
    <t>Total Bending Moment</t>
  </si>
  <si>
    <t xml:space="preserve">Total Effective Tension </t>
  </si>
  <si>
    <t>kips-ft</t>
  </si>
  <si>
    <t>psi</t>
  </si>
  <si>
    <t>kips</t>
  </si>
  <si>
    <t>Limit is 1</t>
  </si>
  <si>
    <t>Design Pressure</t>
  </si>
  <si>
    <t>Bending Moment from Accidental loads (MA)</t>
  </si>
  <si>
    <t>Changing bending moment</t>
  </si>
  <si>
    <t>Bending Moment from Functional loads (Mf)</t>
  </si>
  <si>
    <t>Ratio</t>
  </si>
  <si>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</si>
  <si>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t>Other (Low)</t>
  </si>
  <si>
    <t>Other (Medium)</t>
  </si>
  <si>
    <t>Other (High)</t>
  </si>
  <si>
    <t>Pressure Cointainment (Low)</t>
  </si>
  <si>
    <t>Pressure Cointainment (Normal)</t>
  </si>
  <si>
    <t>Pressure Cointainment (High)</t>
  </si>
  <si>
    <t>UO &amp; TRB &amp; ERW</t>
  </si>
  <si>
    <t>UOE</t>
  </si>
  <si>
    <t>Containment Resistance (Pb)</t>
  </si>
  <si>
    <t>αp</t>
  </si>
  <si>
    <t>(pi-pe)/pb</t>
  </si>
  <si>
    <r>
      <t>Termperature of Internal Fluid (T)</t>
    </r>
    <r>
      <rPr>
        <vertAlign val="superscript"/>
        <sz val="10"/>
        <rFont val="Arial"/>
        <family val="2"/>
      </rPr>
      <t/>
    </r>
  </si>
  <si>
    <t>Internal Pressure (Pi)</t>
  </si>
  <si>
    <t>ALS</t>
  </si>
  <si>
    <t>ULS (Local Check)</t>
  </si>
  <si>
    <t>ULS (System Check)</t>
  </si>
  <si>
    <t>Bending Moment from Functional loads (Mf')</t>
  </si>
  <si>
    <t>Interference Load factor (ϒF')</t>
  </si>
  <si>
    <t>ϒF'</t>
  </si>
  <si>
    <t>Msd</t>
  </si>
  <si>
    <t>Ssd</t>
  </si>
  <si>
    <t>Effective Tension from Functional loads (TeF')</t>
  </si>
  <si>
    <t>S'sd</t>
  </si>
  <si>
    <t>M'sd</t>
  </si>
  <si>
    <t>Plastic Bending Moment Resistance (Mp)</t>
  </si>
  <si>
    <t>Plastic Axial Force Resistance (Sp)</t>
  </si>
  <si>
    <t>αp for (pi-pe)/pb&lt;2/3</t>
  </si>
  <si>
    <t>αp for (pi-pe)/pb&gt;=2/3</t>
  </si>
  <si>
    <t>Mpa^2</t>
  </si>
  <si>
    <t>Mpa^3</t>
  </si>
  <si>
    <t xml:space="preserve">Parameters </t>
  </si>
  <si>
    <t>Collapse Pressure for t2 (Pc)</t>
  </si>
  <si>
    <t>Collapse Pressure for t1 (Pc)</t>
  </si>
  <si>
    <t>For collapse pressure t1 wall thickness</t>
  </si>
  <si>
    <t>Plastic Collapse Pressue with wall thickness t2 (Pp)</t>
  </si>
  <si>
    <t>Plastic Collapse Pressue with wall thickness t1 (Pp)</t>
  </si>
  <si>
    <t>Elastic Collapse Pressure with thickness t1 (Pel)</t>
  </si>
  <si>
    <t>Elastic Collapse Pressure with thickness t2 (Pel)</t>
  </si>
  <si>
    <t>designed to satisfy the following equation (Combined Loading Criteria) equation 2</t>
  </si>
  <si>
    <t>For collapse pressure t2 wall thickness</t>
  </si>
  <si>
    <t>table 5.5, 5.4 DNV-OS-F101 section 5</t>
  </si>
  <si>
    <t>table 5.7 DNV-OS-F101 section 5</t>
  </si>
  <si>
    <t>table 13.4 DNV-OS-F101</t>
  </si>
  <si>
    <t>table 5.2 DNV-OS-F101</t>
  </si>
  <si>
    <t>equation 4.5 DNV-OS-F101</t>
  </si>
  <si>
    <t>equation 4.7 DNV-OS-F101</t>
  </si>
  <si>
    <t>equation 5.5 DNV-OS-F101</t>
  </si>
  <si>
    <t>equation 5.6 DNV-OS-F101</t>
  </si>
  <si>
    <t>equation 5.8 DNV-OS-F101</t>
  </si>
  <si>
    <t>equation 5.11 DNV-OS-F101</t>
  </si>
  <si>
    <t>equation 5.12 DNV-OS-F101</t>
  </si>
  <si>
    <t>equation 13.13 DNV-OS-F101</t>
  </si>
  <si>
    <t>equation 5.19 a DNV-OS-F101</t>
  </si>
  <si>
    <t>equation 5.19 b DNV-OS-F101</t>
  </si>
  <si>
    <t>equation 5.28a DNV-OS-F101</t>
  </si>
  <si>
    <t>equation 5.28b DNV-OS-F101</t>
  </si>
  <si>
    <t>equation 5.20 DNV-OS-F101</t>
  </si>
  <si>
    <t>equation 5.21 DNV-OS-F101</t>
  </si>
  <si>
    <t>Check</t>
  </si>
  <si>
    <t>pe-pmin</t>
  </si>
  <si>
    <t>Sum2</t>
  </si>
  <si>
    <t>equation</t>
  </si>
  <si>
    <t>sum1</t>
  </si>
  <si>
    <t>equation 5.14 DNV-OS-F101</t>
  </si>
  <si>
    <t>Pipeline resting on uneven seabed</t>
  </si>
  <si>
    <t>Continuously stiff supported</t>
  </si>
  <si>
    <t>System pressure test</t>
  </si>
  <si>
    <t>Otherwise</t>
  </si>
  <si>
    <t>Containment Resistance or Burst Pressure (Pb)</t>
  </si>
  <si>
    <t>For Proposal Plot</t>
  </si>
  <si>
    <t>ULS Factor</t>
  </si>
  <si>
    <t>Loading</t>
  </si>
  <si>
    <t>SLS Utilization</t>
  </si>
  <si>
    <t>ULS Utilization</t>
  </si>
  <si>
    <t>BM</t>
  </si>
  <si>
    <t>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</si>
</sst>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0000"/>
    <numFmt numFmtId="168" formatCode="0.00000000000"/>
  </numFmts>
  <fonts count="69" x14ac:knownFonts="1">
    <font>
      <sz val="10"/>
      <name val="Arial"/>
    </font>
    <font>
      <sz val="10"/>
      <name val="Arial"/>
    </font>
    <font>
      <sz val="10"/>
      <color rgb="FF0000FF"/>
      <name val="Arial"/>
    </font>
    <font>
      <b/>
      <sz val="10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10"/>
      <color rgb="FF0000FF"/>
      <name val="Arial"/>
    </font>
    <font>
      <sz val="10"/>
      <color rgb="FF0000FF"/>
      <name val="Arial"/>
    </font>
    <font>
      <sz val="10"/>
      <color rgb="FF0000FF"/>
      <name val="Arial"/>
    </font>
    <font>
      <sz val="10"/>
      <color rgb="FF000000"/>
      <name val="Arial"/>
    </font>
    <font>
      <sz val="10"/>
      <name val="Arial"/>
    </font>
    <font>
      <sz val="10"/>
      <color rgb="FF0000FF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4A86E8"/>
      <name val="Arial"/>
    </font>
    <font>
      <sz val="10"/>
      <name val="Arial"/>
    </font>
    <font>
      <sz val="10"/>
      <color rgb="FFFF0000"/>
      <name val="Arial"/>
    </font>
    <font>
      <sz val="10"/>
      <color rgb="FF0000FF"/>
      <name val="Arial"/>
    </font>
    <font>
      <sz val="10"/>
      <color rgb="FFFF0000"/>
      <name val="Arial"/>
    </font>
    <font>
      <sz val="10"/>
      <color rgb="FF0000FF"/>
      <name val="Arial"/>
    </font>
    <font>
      <sz val="10"/>
      <color rgb="FFFF0000"/>
      <name val="Arial"/>
    </font>
    <font>
      <sz val="10"/>
      <color rgb="FFE36C09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6" tint="-0.249977111117893"/>
      <name val="Arial"/>
      <family val="2"/>
    </font>
    <font>
      <b/>
      <sz val="10"/>
      <color rgb="FFFFFFFF"/>
      <name val="Arial"/>
      <family val="2"/>
    </font>
    <font>
      <sz val="10"/>
      <color rgb="FF0000FF"/>
      <name val="Arial"/>
      <family val="2"/>
    </font>
    <font>
      <sz val="10"/>
      <color theme="8"/>
      <name val="Arial"/>
      <family val="2"/>
    </font>
    <font>
      <sz val="10"/>
      <color theme="4"/>
      <name val="Arial"/>
      <family val="2"/>
    </font>
    <font>
      <sz val="10"/>
      <color rgb="FF222222"/>
      <name val="Arial"/>
      <family val="2"/>
    </font>
    <font>
      <vertAlign val="superscript"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00"/>
      </patternFill>
    </fill>
    <fill>
      <patternFill patternType="solid">
        <fgColor rgb="FF8064A2"/>
        <bgColor rgb="FF8064A2"/>
      </patternFill>
    </fill>
    <fill>
      <patternFill patternType="solid">
        <fgColor rgb="FFC0504D"/>
        <bgColor rgb="FFC0504D"/>
      </patternFill>
    </fill>
    <fill>
      <patternFill patternType="solid">
        <fgColor rgb="FF1F497D"/>
        <bgColor rgb="FF1F497D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rgb="FF8064A2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3" fillId="2" borderId="1" xfId="0" applyFont="1" applyFill="1" applyBorder="1"/>
    <xf numFmtId="0" fontId="4" fillId="4" borderId="2" xfId="0" applyFont="1" applyFill="1" applyBorder="1" applyAlignment="1">
      <alignment horizontal="center"/>
    </xf>
    <xf numFmtId="0" fontId="5" fillId="2" borderId="1" xfId="0" applyFont="1" applyFill="1" applyBorder="1" applyAlignment="1"/>
    <xf numFmtId="164" fontId="6" fillId="4" borderId="3" xfId="0" applyNumberFormat="1" applyFont="1" applyFill="1" applyBorder="1" applyAlignment="1">
      <alignment horizontal="center"/>
    </xf>
    <xf numFmtId="0" fontId="7" fillId="2" borderId="1" xfId="0" applyFont="1" applyFill="1" applyBorder="1" applyAlignment="1"/>
    <xf numFmtId="2" fontId="8" fillId="4" borderId="4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5" borderId="6" xfId="0" applyFont="1" applyFill="1" applyBorder="1"/>
    <xf numFmtId="0" fontId="12" fillId="5" borderId="7" xfId="0" applyFont="1" applyFill="1" applyBorder="1" applyAlignment="1">
      <alignment horizontal="center"/>
    </xf>
    <xf numFmtId="0" fontId="13" fillId="5" borderId="8" xfId="0" applyFont="1" applyFill="1" applyBorder="1"/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wrapText="1"/>
    </xf>
    <xf numFmtId="165" fontId="19" fillId="2" borderId="1" xfId="0" applyNumberFormat="1" applyFont="1" applyFill="1" applyBorder="1" applyAlignment="1">
      <alignment horizontal="center"/>
    </xf>
    <xf numFmtId="2" fontId="20" fillId="2" borderId="1" xfId="0" applyNumberFormat="1" applyFont="1" applyFill="1" applyBorder="1" applyAlignment="1">
      <alignment horizontal="center"/>
    </xf>
    <xf numFmtId="11" fontId="21" fillId="2" borderId="1" xfId="0" applyNumberFormat="1" applyFont="1" applyFill="1" applyBorder="1" applyAlignment="1">
      <alignment horizontal="center"/>
    </xf>
    <xf numFmtId="11" fontId="22" fillId="2" borderId="1" xfId="0" applyNumberFormat="1" applyFont="1" applyFill="1" applyBorder="1" applyAlignment="1">
      <alignment horizontal="center"/>
    </xf>
    <xf numFmtId="11" fontId="23" fillId="2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wrapText="1"/>
    </xf>
    <xf numFmtId="164" fontId="27" fillId="2" borderId="1" xfId="0" applyNumberFormat="1" applyFont="1" applyFill="1" applyBorder="1" applyAlignment="1">
      <alignment horizontal="center"/>
    </xf>
    <xf numFmtId="0" fontId="28" fillId="2" borderId="1" xfId="0" applyFont="1" applyFill="1" applyBorder="1" applyAlignment="1">
      <alignment wrapText="1"/>
    </xf>
    <xf numFmtId="0" fontId="30" fillId="2" borderId="1" xfId="0" applyFont="1" applyFill="1" applyBorder="1" applyAlignment="1"/>
    <xf numFmtId="164" fontId="31" fillId="2" borderId="1" xfId="0" applyNumberFormat="1" applyFont="1" applyFill="1" applyBorder="1" applyAlignment="1">
      <alignment horizontal="center"/>
    </xf>
    <xf numFmtId="0" fontId="34" fillId="2" borderId="1" xfId="0" applyFont="1" applyFill="1" applyBorder="1" applyAlignment="1"/>
    <xf numFmtId="2" fontId="35" fillId="2" borderId="1" xfId="0" applyNumberFormat="1" applyFont="1" applyFill="1" applyBorder="1" applyAlignment="1">
      <alignment horizontal="center"/>
    </xf>
    <xf numFmtId="0" fontId="36" fillId="2" borderId="1" xfId="0" applyFont="1" applyFill="1" applyBorder="1" applyAlignment="1">
      <alignment wrapText="1"/>
    </xf>
    <xf numFmtId="0" fontId="37" fillId="2" borderId="1" xfId="0" applyFont="1" applyFill="1" applyBorder="1" applyAlignment="1">
      <alignment horizontal="center"/>
    </xf>
    <xf numFmtId="164" fontId="38" fillId="2" borderId="1" xfId="0" applyNumberFormat="1" applyFont="1" applyFill="1" applyBorder="1" applyAlignment="1">
      <alignment horizontal="center"/>
    </xf>
    <xf numFmtId="164" fontId="39" fillId="2" borderId="1" xfId="0" applyNumberFormat="1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2" fillId="3" borderId="10" xfId="0" applyFont="1" applyFill="1" applyBorder="1" applyAlignment="1">
      <alignment horizontal="center" wrapText="1"/>
    </xf>
    <xf numFmtId="164" fontId="44" fillId="2" borderId="1" xfId="0" applyNumberFormat="1" applyFont="1" applyFill="1" applyBorder="1" applyAlignment="1">
      <alignment horizontal="center"/>
    </xf>
    <xf numFmtId="165" fontId="45" fillId="2" borderId="1" xfId="0" applyNumberFormat="1" applyFont="1" applyFill="1" applyBorder="1" applyAlignment="1">
      <alignment horizontal="center"/>
    </xf>
    <xf numFmtId="165" fontId="46" fillId="2" borderId="1" xfId="0" applyNumberFormat="1" applyFont="1" applyFill="1" applyBorder="1" applyAlignment="1">
      <alignment horizontal="center"/>
    </xf>
    <xf numFmtId="166" fontId="47" fillId="2" borderId="1" xfId="0" applyNumberFormat="1" applyFont="1" applyFill="1" applyBorder="1" applyAlignment="1">
      <alignment horizontal="center"/>
    </xf>
    <xf numFmtId="2" fontId="48" fillId="2" borderId="1" xfId="0" applyNumberFormat="1" applyFont="1" applyFill="1" applyBorder="1" applyAlignment="1">
      <alignment horizontal="center"/>
    </xf>
    <xf numFmtId="0" fontId="49" fillId="2" borderId="11" xfId="0" applyFont="1" applyFill="1" applyBorder="1"/>
    <xf numFmtId="2" fontId="50" fillId="2" borderId="12" xfId="0" applyNumberFormat="1" applyFont="1" applyFill="1" applyBorder="1" applyAlignment="1">
      <alignment horizontal="center"/>
    </xf>
    <xf numFmtId="0" fontId="52" fillId="2" borderId="14" xfId="0" applyFont="1" applyFill="1" applyBorder="1" applyAlignment="1">
      <alignment horizontal="center"/>
    </xf>
    <xf numFmtId="0" fontId="53" fillId="6" borderId="15" xfId="0" applyFont="1" applyFill="1" applyBorder="1"/>
    <xf numFmtId="0" fontId="54" fillId="6" borderId="16" xfId="0" applyFont="1" applyFill="1" applyBorder="1"/>
    <xf numFmtId="0" fontId="1" fillId="2" borderId="16" xfId="0" applyFont="1" applyFill="1" applyBorder="1"/>
    <xf numFmtId="0" fontId="14" fillId="2" borderId="16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7" fillId="2" borderId="16" xfId="0" applyFont="1" applyFill="1" applyBorder="1" applyAlignment="1"/>
    <xf numFmtId="165" fontId="46" fillId="2" borderId="16" xfId="0" applyNumberFormat="1" applyFont="1" applyFill="1" applyBorder="1" applyAlignment="1">
      <alignment horizontal="center"/>
    </xf>
    <xf numFmtId="0" fontId="30" fillId="2" borderId="16" xfId="0" applyFont="1" applyFill="1" applyBorder="1" applyAlignment="1"/>
    <xf numFmtId="0" fontId="0" fillId="2" borderId="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0" fillId="2" borderId="1" xfId="0" applyFill="1" applyBorder="1" applyAlignment="1"/>
    <xf numFmtId="165" fontId="56" fillId="2" borderId="16" xfId="0" applyNumberFormat="1" applyFont="1" applyFill="1" applyBorder="1" applyAlignment="1">
      <alignment horizontal="center"/>
    </xf>
    <xf numFmtId="0" fontId="55" fillId="2" borderId="1" xfId="0" applyFont="1" applyFill="1" applyBorder="1" applyAlignment="1">
      <alignment wrapText="1"/>
    </xf>
    <xf numFmtId="0" fontId="56" fillId="2" borderId="11" xfId="0" applyFont="1" applyFill="1" applyBorder="1"/>
    <xf numFmtId="2" fontId="14" fillId="2" borderId="16" xfId="0" applyNumberFormat="1" applyFont="1" applyFill="1" applyBorder="1" applyAlignment="1">
      <alignment horizontal="center"/>
    </xf>
    <xf numFmtId="0" fontId="56" fillId="2" borderId="16" xfId="0" applyFont="1" applyFill="1" applyBorder="1" applyAlignment="1">
      <alignment horizontal="center"/>
    </xf>
    <xf numFmtId="0" fontId="49" fillId="2" borderId="16" xfId="0" applyFont="1" applyFill="1" applyBorder="1"/>
    <xf numFmtId="0" fontId="56" fillId="2" borderId="16" xfId="0" applyFont="1" applyFill="1" applyBorder="1"/>
    <xf numFmtId="0" fontId="57" fillId="2" borderId="16" xfId="0" applyFont="1" applyFill="1" applyBorder="1"/>
    <xf numFmtId="165" fontId="32" fillId="2" borderId="1" xfId="0" applyNumberFormat="1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/>
    </xf>
    <xf numFmtId="165" fontId="58" fillId="2" borderId="1" xfId="0" applyNumberFormat="1" applyFont="1" applyFill="1" applyBorder="1" applyAlignment="1">
      <alignment horizontal="center"/>
    </xf>
    <xf numFmtId="0" fontId="36" fillId="2" borderId="16" xfId="0" applyFont="1" applyFill="1" applyBorder="1" applyAlignment="1">
      <alignment wrapText="1"/>
    </xf>
    <xf numFmtId="0" fontId="56" fillId="2" borderId="1" xfId="0" applyFont="1" applyFill="1" applyBorder="1" applyAlignment="1"/>
    <xf numFmtId="0" fontId="56" fillId="2" borderId="1" xfId="0" applyFont="1" applyFill="1" applyBorder="1"/>
    <xf numFmtId="165" fontId="58" fillId="2" borderId="16" xfId="0" applyNumberFormat="1" applyFont="1" applyFill="1" applyBorder="1" applyAlignment="1">
      <alignment horizontal="center"/>
    </xf>
    <xf numFmtId="0" fontId="56" fillId="2" borderId="16" xfId="0" applyFont="1" applyFill="1" applyBorder="1" applyAlignment="1"/>
    <xf numFmtId="166" fontId="16" fillId="2" borderId="1" xfId="0" applyNumberFormat="1" applyFont="1" applyFill="1" applyBorder="1" applyAlignment="1">
      <alignment horizontal="center"/>
    </xf>
    <xf numFmtId="2" fontId="56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35" fillId="2" borderId="16" xfId="0" applyNumberFormat="1" applyFont="1" applyFill="1" applyBorder="1" applyAlignment="1">
      <alignment horizontal="center"/>
    </xf>
    <xf numFmtId="164" fontId="27" fillId="2" borderId="16" xfId="0" applyNumberFormat="1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0" fontId="0" fillId="2" borderId="1" xfId="0" applyFont="1" applyFill="1" applyBorder="1" applyAlignment="1">
      <alignment wrapText="1"/>
    </xf>
    <xf numFmtId="164" fontId="0" fillId="0" borderId="0" xfId="0" applyNumberFormat="1" applyAlignment="1">
      <alignment horizontal="center"/>
    </xf>
    <xf numFmtId="165" fontId="17" fillId="2" borderId="1" xfId="0" applyNumberFormat="1" applyFont="1" applyFill="1" applyBorder="1" applyAlignment="1">
      <alignment horizontal="center"/>
    </xf>
    <xf numFmtId="0" fontId="55" fillId="0" borderId="0" xfId="0" applyFont="1"/>
    <xf numFmtId="165" fontId="33" fillId="2" borderId="1" xfId="0" applyNumberFormat="1" applyFont="1" applyFill="1" applyBorder="1" applyAlignment="1">
      <alignment horizontal="center"/>
    </xf>
    <xf numFmtId="0" fontId="59" fillId="2" borderId="1" xfId="0" applyFont="1" applyFill="1" applyBorder="1" applyAlignment="1"/>
    <xf numFmtId="0" fontId="56" fillId="0" borderId="0" xfId="0" applyFont="1"/>
    <xf numFmtId="0" fontId="55" fillId="2" borderId="16" xfId="0" applyFont="1" applyFill="1" applyBorder="1" applyAlignment="1"/>
    <xf numFmtId="2" fontId="14" fillId="2" borderId="1" xfId="0" applyNumberFormat="1" applyFont="1" applyFill="1" applyBorder="1" applyAlignment="1">
      <alignment horizontal="center"/>
    </xf>
    <xf numFmtId="2" fontId="51" fillId="2" borderId="13" xfId="0" applyNumberFormat="1" applyFont="1" applyFill="1" applyBorder="1" applyAlignment="1">
      <alignment horizontal="center"/>
    </xf>
    <xf numFmtId="164" fontId="14" fillId="2" borderId="16" xfId="0" applyNumberFormat="1" applyFont="1" applyFill="1" applyBorder="1" applyAlignment="1">
      <alignment horizontal="center"/>
    </xf>
    <xf numFmtId="2" fontId="45" fillId="2" borderId="16" xfId="0" applyNumberFormat="1" applyFont="1" applyFill="1" applyBorder="1" applyAlignment="1">
      <alignment horizontal="center"/>
    </xf>
    <xf numFmtId="2" fontId="45" fillId="2" borderId="1" xfId="0" applyNumberFormat="1" applyFont="1" applyFill="1" applyBorder="1" applyAlignment="1">
      <alignment horizontal="center"/>
    </xf>
    <xf numFmtId="164" fontId="45" fillId="2" borderId="1" xfId="0" applyNumberFormat="1" applyFont="1" applyFill="1" applyBorder="1" applyAlignment="1">
      <alignment horizontal="center"/>
    </xf>
    <xf numFmtId="164" fontId="45" fillId="2" borderId="16" xfId="0" applyNumberFormat="1" applyFont="1" applyFill="1" applyBorder="1" applyAlignment="1">
      <alignment horizontal="center"/>
    </xf>
    <xf numFmtId="165" fontId="60" fillId="2" borderId="1" xfId="0" applyNumberFormat="1" applyFont="1" applyFill="1" applyBorder="1" applyAlignment="1">
      <alignment horizontal="center"/>
    </xf>
    <xf numFmtId="0" fontId="59" fillId="0" borderId="0" xfId="0" applyFont="1"/>
    <xf numFmtId="0" fontId="3" fillId="2" borderId="16" xfId="0" applyFont="1" applyFill="1" applyBorder="1"/>
    <xf numFmtId="0" fontId="18" fillId="2" borderId="16" xfId="0" applyFont="1" applyFill="1" applyBorder="1" applyAlignment="1">
      <alignment wrapText="1"/>
    </xf>
    <xf numFmtId="11" fontId="23" fillId="7" borderId="16" xfId="0" applyNumberFormat="1" applyFont="1" applyFill="1" applyBorder="1" applyAlignment="1">
      <alignment horizontal="center"/>
    </xf>
    <xf numFmtId="0" fontId="18" fillId="2" borderId="1" xfId="0" applyFont="1" applyFill="1" applyBorder="1" applyAlignment="1"/>
    <xf numFmtId="2" fontId="20" fillId="2" borderId="16" xfId="0" applyNumberFormat="1" applyFont="1" applyFill="1" applyBorder="1" applyAlignment="1">
      <alignment horizontal="center"/>
    </xf>
    <xf numFmtId="0" fontId="5" fillId="2" borderId="16" xfId="0" applyFont="1" applyFill="1" applyBorder="1" applyAlignment="1"/>
    <xf numFmtId="2" fontId="48" fillId="2" borderId="16" xfId="0" applyNumberFormat="1" applyFont="1" applyFill="1" applyBorder="1" applyAlignment="1">
      <alignment horizontal="center"/>
    </xf>
    <xf numFmtId="2" fontId="43" fillId="2" borderId="16" xfId="0" applyNumberFormat="1" applyFont="1" applyFill="1" applyBorder="1" applyAlignment="1">
      <alignment horizontal="center"/>
    </xf>
    <xf numFmtId="164" fontId="38" fillId="2" borderId="16" xfId="0" applyNumberFormat="1" applyFont="1" applyFill="1" applyBorder="1" applyAlignment="1">
      <alignment horizontal="center"/>
    </xf>
    <xf numFmtId="0" fontId="61" fillId="4" borderId="5" xfId="0" applyFont="1" applyFill="1" applyBorder="1" applyAlignment="1">
      <alignment horizontal="center" wrapText="1"/>
    </xf>
    <xf numFmtId="0" fontId="55" fillId="2" borderId="16" xfId="0" applyFont="1" applyFill="1" applyBorder="1" applyAlignment="1">
      <alignment wrapText="1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9" fillId="0" borderId="0" xfId="0" applyFont="1" applyAlignment="1">
      <alignment horizontal="center"/>
    </xf>
    <xf numFmtId="0" fontId="1" fillId="0" borderId="16" xfId="0" applyFont="1" applyFill="1" applyBorder="1"/>
    <xf numFmtId="2" fontId="8" fillId="0" borderId="16" xfId="0" applyNumberFormat="1" applyFont="1" applyFill="1" applyBorder="1" applyAlignment="1">
      <alignment horizontal="center"/>
    </xf>
    <xf numFmtId="0" fontId="9" fillId="0" borderId="16" xfId="0" applyFont="1" applyFill="1" applyBorder="1"/>
    <xf numFmtId="0" fontId="0" fillId="0" borderId="0" xfId="0" applyFill="1"/>
    <xf numFmtId="165" fontId="62" fillId="0" borderId="0" xfId="0" applyNumberFormat="1" applyFont="1" applyAlignment="1">
      <alignment horizontal="center"/>
    </xf>
    <xf numFmtId="0" fontId="61" fillId="4" borderId="5" xfId="0" applyFont="1" applyFill="1" applyBorder="1" applyAlignment="1">
      <alignment horizontal="center"/>
    </xf>
    <xf numFmtId="0" fontId="0" fillId="2" borderId="1" xfId="0" applyFill="1" applyBorder="1"/>
    <xf numFmtId="164" fontId="62" fillId="2" borderId="1" xfId="0" applyNumberFormat="1" applyFont="1" applyFill="1" applyBorder="1" applyAlignment="1">
      <alignment horizontal="center"/>
    </xf>
    <xf numFmtId="0" fontId="56" fillId="7" borderId="0" xfId="0" applyFont="1" applyFill="1" applyAlignment="1">
      <alignment horizontal="center"/>
    </xf>
    <xf numFmtId="0" fontId="63" fillId="2" borderId="16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/>
    <xf numFmtId="0" fontId="61" fillId="4" borderId="2" xfId="0" applyFont="1" applyFill="1" applyBorder="1" applyAlignment="1">
      <alignment horizontal="center"/>
    </xf>
    <xf numFmtId="0" fontId="0" fillId="0" borderId="0" xfId="0"/>
    <xf numFmtId="0" fontId="0" fillId="2" borderId="1" xfId="0" applyFont="1" applyFill="1" applyBorder="1"/>
    <xf numFmtId="165" fontId="60" fillId="8" borderId="1" xfId="0" applyNumberFormat="1" applyFont="1" applyFill="1" applyBorder="1" applyAlignment="1">
      <alignment horizontal="center"/>
    </xf>
    <xf numFmtId="0" fontId="15" fillId="2" borderId="16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165" fontId="19" fillId="2" borderId="16" xfId="0" applyNumberFormat="1" applyFont="1" applyFill="1" applyBorder="1" applyAlignment="1">
      <alignment horizontal="center"/>
    </xf>
    <xf numFmtId="165" fontId="17" fillId="2" borderId="16" xfId="0" applyNumberFormat="1" applyFont="1" applyFill="1" applyBorder="1" applyAlignment="1">
      <alignment horizontal="center"/>
    </xf>
    <xf numFmtId="165" fontId="32" fillId="2" borderId="16" xfId="0" applyNumberFormat="1" applyFont="1" applyFill="1" applyBorder="1" applyAlignment="1">
      <alignment horizontal="center"/>
    </xf>
    <xf numFmtId="164" fontId="39" fillId="2" borderId="16" xfId="0" applyNumberFormat="1" applyFont="1" applyFill="1" applyBorder="1" applyAlignment="1">
      <alignment horizontal="center"/>
    </xf>
    <xf numFmtId="0" fontId="41" fillId="2" borderId="16" xfId="0" applyFont="1" applyFill="1" applyBorder="1" applyAlignment="1">
      <alignment horizontal="center"/>
    </xf>
    <xf numFmtId="0" fontId="37" fillId="2" borderId="16" xfId="0" applyFont="1" applyFill="1" applyBorder="1" applyAlignment="1">
      <alignment horizontal="center"/>
    </xf>
    <xf numFmtId="0" fontId="29" fillId="2" borderId="16" xfId="0" applyFont="1" applyFill="1" applyBorder="1" applyAlignment="1">
      <alignment horizontal="center"/>
    </xf>
    <xf numFmtId="164" fontId="62" fillId="2" borderId="16" xfId="0" applyNumberFormat="1" applyFont="1" applyFill="1" applyBorder="1" applyAlignment="1">
      <alignment horizontal="center"/>
    </xf>
    <xf numFmtId="164" fontId="31" fillId="2" borderId="16" xfId="0" applyNumberFormat="1" applyFont="1" applyFill="1" applyBorder="1" applyAlignment="1">
      <alignment horizontal="center"/>
    </xf>
    <xf numFmtId="11" fontId="21" fillId="2" borderId="16" xfId="0" applyNumberFormat="1" applyFont="1" applyFill="1" applyBorder="1" applyAlignment="1">
      <alignment horizontal="center"/>
    </xf>
    <xf numFmtId="11" fontId="22" fillId="2" borderId="16" xfId="0" applyNumberFormat="1" applyFont="1" applyFill="1" applyBorder="1" applyAlignment="1">
      <alignment horizontal="center"/>
    </xf>
    <xf numFmtId="11" fontId="23" fillId="2" borderId="16" xfId="0" applyNumberFormat="1" applyFont="1" applyFill="1" applyBorder="1" applyAlignment="1">
      <alignment horizontal="center"/>
    </xf>
    <xf numFmtId="0" fontId="25" fillId="2" borderId="16" xfId="0" applyFont="1" applyFill="1" applyBorder="1" applyAlignment="1">
      <alignment horizontal="center"/>
    </xf>
    <xf numFmtId="165" fontId="45" fillId="2" borderId="16" xfId="0" applyNumberFormat="1" applyFont="1" applyFill="1" applyBorder="1" applyAlignment="1">
      <alignment horizontal="center"/>
    </xf>
    <xf numFmtId="165" fontId="33" fillId="2" borderId="16" xfId="0" applyNumberFormat="1" applyFont="1" applyFill="1" applyBorder="1" applyAlignment="1">
      <alignment horizontal="center"/>
    </xf>
    <xf numFmtId="166" fontId="47" fillId="2" borderId="16" xfId="0" applyNumberFormat="1" applyFont="1" applyFill="1" applyBorder="1" applyAlignment="1">
      <alignment horizontal="center"/>
    </xf>
    <xf numFmtId="166" fontId="16" fillId="2" borderId="16" xfId="0" applyNumberFormat="1" applyFont="1" applyFill="1" applyBorder="1" applyAlignment="1">
      <alignment horizontal="center"/>
    </xf>
    <xf numFmtId="2" fontId="56" fillId="2" borderId="16" xfId="0" applyNumberFormat="1" applyFont="1" applyFill="1" applyBorder="1" applyAlignment="1">
      <alignment horizontal="center"/>
    </xf>
    <xf numFmtId="2" fontId="50" fillId="2" borderId="16" xfId="0" applyNumberFormat="1" applyFont="1" applyFill="1" applyBorder="1" applyAlignment="1">
      <alignment horizontal="center"/>
    </xf>
    <xf numFmtId="2" fontId="51" fillId="2" borderId="16" xfId="0" applyNumberFormat="1" applyFont="1" applyFill="1" applyBorder="1" applyAlignment="1">
      <alignment horizontal="center"/>
    </xf>
    <xf numFmtId="0" fontId="52" fillId="2" borderId="16" xfId="0" applyFont="1" applyFill="1" applyBorder="1" applyAlignment="1">
      <alignment horizontal="center"/>
    </xf>
    <xf numFmtId="164" fontId="44" fillId="2" borderId="16" xfId="0" applyNumberFormat="1" applyFont="1" applyFill="1" applyBorder="1" applyAlignment="1">
      <alignment horizontal="center"/>
    </xf>
    <xf numFmtId="165" fontId="60" fillId="2" borderId="16" xfId="0" applyNumberFormat="1" applyFont="1" applyFill="1" applyBorder="1" applyAlignment="1">
      <alignment horizontal="center"/>
    </xf>
    <xf numFmtId="164" fontId="64" fillId="2" borderId="1" xfId="0" applyNumberFormat="1" applyFont="1" applyFill="1" applyBorder="1" applyAlignment="1">
      <alignment horizontal="center"/>
    </xf>
    <xf numFmtId="0" fontId="64" fillId="2" borderId="1" xfId="0" applyFont="1" applyFill="1" applyBorder="1" applyAlignment="1">
      <alignment horizontal="center"/>
    </xf>
    <xf numFmtId="2" fontId="64" fillId="2" borderId="1" xfId="0" applyNumberFormat="1" applyFont="1" applyFill="1" applyBorder="1" applyAlignment="1">
      <alignment horizontal="center"/>
    </xf>
    <xf numFmtId="0" fontId="65" fillId="0" borderId="0" xfId="0" applyFont="1"/>
    <xf numFmtId="0" fontId="61" fillId="4" borderId="2" xfId="0" applyFont="1" applyFill="1" applyBorder="1" applyAlignment="1">
      <alignment horizontal="center"/>
    </xf>
    <xf numFmtId="0" fontId="61" fillId="9" borderId="2" xfId="0" applyFont="1" applyFill="1" applyBorder="1" applyAlignment="1">
      <alignment horizontal="center"/>
    </xf>
    <xf numFmtId="0" fontId="1" fillId="10" borderId="1" xfId="0" applyFont="1" applyFill="1" applyBorder="1"/>
    <xf numFmtId="2" fontId="8" fillId="9" borderId="4" xfId="0" applyNumberFormat="1" applyFont="1" applyFill="1" applyBorder="1" applyAlignment="1">
      <alignment horizontal="center"/>
    </xf>
    <xf numFmtId="0" fontId="67" fillId="9" borderId="2" xfId="0" applyFont="1" applyFill="1" applyBorder="1" applyAlignment="1">
      <alignment horizontal="center"/>
    </xf>
    <xf numFmtId="0" fontId="68" fillId="10" borderId="1" xfId="0" applyFont="1" applyFill="1" applyBorder="1"/>
    <xf numFmtId="165" fontId="68" fillId="9" borderId="4" xfId="0" applyNumberFormat="1" applyFont="1" applyFill="1" applyBorder="1" applyAlignment="1">
      <alignment horizontal="center"/>
    </xf>
    <xf numFmtId="0" fontId="67" fillId="9" borderId="16" xfId="0" applyFont="1" applyFill="1" applyBorder="1" applyAlignment="1">
      <alignment horizontal="center"/>
    </xf>
    <xf numFmtId="2" fontId="68" fillId="9" borderId="16" xfId="0" applyNumberFormat="1" applyFont="1" applyFill="1" applyBorder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61" fillId="4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61" fillId="4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34" fillId="2" borderId="16" xfId="0" applyFont="1" applyFill="1" applyBorder="1" applyAlignment="1"/>
    <xf numFmtId="2" fontId="16" fillId="2" borderId="16" xfId="0" applyNumberFormat="1" applyFont="1" applyFill="1" applyBorder="1" applyAlignment="1">
      <alignment horizontal="center"/>
    </xf>
    <xf numFmtId="0" fontId="61" fillId="4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165" fontId="59" fillId="0" borderId="0" xfId="0" applyNumberFormat="1" applyFont="1"/>
    <xf numFmtId="167" fontId="44" fillId="2" borderId="1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31" fillId="2" borderId="1" xfId="0" applyNumberFormat="1" applyFont="1" applyFill="1" applyBorder="1" applyAlignment="1">
      <alignment horizontal="center"/>
    </xf>
    <xf numFmtId="164" fontId="19" fillId="2" borderId="16" xfId="0" applyNumberFormat="1" applyFont="1" applyFill="1" applyBorder="1" applyAlignment="1">
      <alignment horizontal="center"/>
    </xf>
    <xf numFmtId="0" fontId="61" fillId="4" borderId="2" xfId="0" applyFont="1" applyFill="1" applyBorder="1" applyAlignment="1">
      <alignment horizontal="center"/>
    </xf>
    <xf numFmtId="0" fontId="59" fillId="2" borderId="16" xfId="0" applyFont="1" applyFill="1" applyBorder="1"/>
    <xf numFmtId="2" fontId="4" fillId="4" borderId="16" xfId="0" applyNumberFormat="1" applyFont="1" applyFill="1" applyBorder="1" applyAlignment="1">
      <alignment horizontal="center"/>
    </xf>
    <xf numFmtId="0" fontId="42" fillId="3" borderId="10" xfId="0" applyFont="1" applyFill="1" applyBorder="1" applyAlignment="1">
      <alignment horizontal="center"/>
    </xf>
    <xf numFmtId="0" fontId="61" fillId="4" borderId="2" xfId="0" applyFont="1" applyFill="1" applyBorder="1" applyAlignment="1">
      <alignment horizontal="center"/>
    </xf>
    <xf numFmtId="0" fontId="61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62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00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 DESIGN FORMAT COMPARISON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20 inch OD, 1 inch Thickness, Internal Overpressure = 3000 psi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 Over Pressure_01</c:v>
          </c:tx>
          <c:marker>
            <c:symbol val="diamond"/>
            <c:size val="15"/>
            <c:spPr>
              <a:noFill/>
            </c:spPr>
          </c:marker>
          <c:xVal>
            <c:numRef>
              <c:f>'Int Over Pressure_1'!$E$215:$U$215</c:f>
              <c:numCache>
                <c:formatCode>0.0</c:formatCode>
                <c:ptCount val="17"/>
                <c:pt idx="0">
                  <c:v>-1561.6424999999999</c:v>
                </c:pt>
                <c:pt idx="1">
                  <c:v>-1127.4945</c:v>
                </c:pt>
                <c:pt idx="2">
                  <c:v>-584.72997000000009</c:v>
                </c:pt>
                <c:pt idx="3">
                  <c:v>-425.7</c:v>
                </c:pt>
                <c:pt idx="4">
                  <c:v>0</c:v>
                </c:pt>
                <c:pt idx="5">
                  <c:v>425.7</c:v>
                </c:pt>
                <c:pt idx="6">
                  <c:v>584.72997000000009</c:v>
                </c:pt>
                <c:pt idx="7">
                  <c:v>1127.4945</c:v>
                </c:pt>
                <c:pt idx="8">
                  <c:v>1561.6424999999999</c:v>
                </c:pt>
                <c:pt idx="9">
                  <c:v>1127.4945</c:v>
                </c:pt>
                <c:pt idx="10">
                  <c:v>584.72997000000009</c:v>
                </c:pt>
                <c:pt idx="11">
                  <c:v>425.7</c:v>
                </c:pt>
                <c:pt idx="12">
                  <c:v>0</c:v>
                </c:pt>
                <c:pt idx="13">
                  <c:v>-425.7</c:v>
                </c:pt>
                <c:pt idx="14">
                  <c:v>-584.72997000000009</c:v>
                </c:pt>
                <c:pt idx="15">
                  <c:v>-1127.4945</c:v>
                </c:pt>
                <c:pt idx="16">
                  <c:v>-1561.6424999999999</c:v>
                </c:pt>
              </c:numCache>
            </c:numRef>
          </c:xVal>
          <c:yVal>
            <c:numRef>
              <c:f>'Int Over Pressure_1'!$E$217:$U$217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2475</c:v>
                </c:pt>
                <c:pt idx="3">
                  <c:v>2668.6968000000002</c:v>
                </c:pt>
                <c:pt idx="4">
                  <c:v>3129.1985999999997</c:v>
                </c:pt>
                <c:pt idx="5">
                  <c:v>2668.6968000000002</c:v>
                </c:pt>
                <c:pt idx="6">
                  <c:v>2475</c:v>
                </c:pt>
                <c:pt idx="7">
                  <c:v>1650</c:v>
                </c:pt>
                <c:pt idx="8">
                  <c:v>0</c:v>
                </c:pt>
                <c:pt idx="9">
                  <c:v>-1650</c:v>
                </c:pt>
                <c:pt idx="10">
                  <c:v>-2475</c:v>
                </c:pt>
                <c:pt idx="11">
                  <c:v>-2668.6968000000002</c:v>
                </c:pt>
                <c:pt idx="12">
                  <c:v>-3129.1985999999997</c:v>
                </c:pt>
                <c:pt idx="13">
                  <c:v>-2668.6968000000002</c:v>
                </c:pt>
                <c:pt idx="14">
                  <c:v>-2475</c:v>
                </c:pt>
                <c:pt idx="15">
                  <c:v>-1650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65664"/>
        <c:axId val="20199781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Int Over Presssure_02</c:v>
                </c:tx>
                <c:spPr>
                  <a:ln w="2857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'Int Over Pressure_2'!$E$215:$U$215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-1561.6424999999999</c:v>
                      </c:pt>
                      <c:pt idx="1">
                        <c:v>-1127.4945</c:v>
                      </c:pt>
                      <c:pt idx="2">
                        <c:v>-584.72997000000009</c:v>
                      </c:pt>
                      <c:pt idx="3">
                        <c:v>-425.7</c:v>
                      </c:pt>
                      <c:pt idx="4">
                        <c:v>0</c:v>
                      </c:pt>
                      <c:pt idx="5">
                        <c:v>425.7</c:v>
                      </c:pt>
                      <c:pt idx="6">
                        <c:v>584.72997000000009</c:v>
                      </c:pt>
                      <c:pt idx="7">
                        <c:v>1127.4945</c:v>
                      </c:pt>
                      <c:pt idx="8">
                        <c:v>1561.6424999999999</c:v>
                      </c:pt>
                      <c:pt idx="9">
                        <c:v>1127.4945</c:v>
                      </c:pt>
                      <c:pt idx="10">
                        <c:v>584.72997000000009</c:v>
                      </c:pt>
                      <c:pt idx="11">
                        <c:v>425.7</c:v>
                      </c:pt>
                      <c:pt idx="12">
                        <c:v>0</c:v>
                      </c:pt>
                      <c:pt idx="13">
                        <c:v>-425.7</c:v>
                      </c:pt>
                      <c:pt idx="14">
                        <c:v>-584.72997000000009</c:v>
                      </c:pt>
                      <c:pt idx="15">
                        <c:v>-1127.4945</c:v>
                      </c:pt>
                      <c:pt idx="16">
                        <c:v>-1561.6424999999999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'Int Over Pressure_2'!$E$217:$U$217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1650</c:v>
                      </c:pt>
                      <c:pt idx="2">
                        <c:v>2475</c:v>
                      </c:pt>
                      <c:pt idx="3">
                        <c:v>2668.6968000000002</c:v>
                      </c:pt>
                      <c:pt idx="4">
                        <c:v>3129.1985999999997</c:v>
                      </c:pt>
                      <c:pt idx="5">
                        <c:v>2668.6968000000002</c:v>
                      </c:pt>
                      <c:pt idx="6">
                        <c:v>2475</c:v>
                      </c:pt>
                      <c:pt idx="7">
                        <c:v>1650</c:v>
                      </c:pt>
                      <c:pt idx="8">
                        <c:v>0</c:v>
                      </c:pt>
                      <c:pt idx="9">
                        <c:v>-1650</c:v>
                      </c:pt>
                      <c:pt idx="10">
                        <c:v>-2475</c:v>
                      </c:pt>
                      <c:pt idx="11">
                        <c:v>-2668.6968000000002</c:v>
                      </c:pt>
                      <c:pt idx="12">
                        <c:v>-3129.1985999999997</c:v>
                      </c:pt>
                      <c:pt idx="13">
                        <c:v>-2668.6968000000002</c:v>
                      </c:pt>
                      <c:pt idx="14">
                        <c:v>-2475</c:v>
                      </c:pt>
                      <c:pt idx="15">
                        <c:v>-1650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19965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300" b="1" i="0" u="none" strike="noStrike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Total Bending Moment </a:t>
                </a:r>
                <a:endParaRPr lang="en-US" sz="1300" b="1">
                  <a:latin typeface="Tahoma" pitchFamily="34" charset="0"/>
                  <a:ea typeface="Tahoma" pitchFamily="34" charset="0"/>
                  <a:cs typeface="Tahoma" pitchFamily="34" charset="0"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3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019978176"/>
        <c:crosses val="autoZero"/>
        <c:crossBetween val="midCat"/>
      </c:valAx>
      <c:valAx>
        <c:axId val="201997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300" b="1" i="0" u="none" strike="noStrike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Total Effective Tension  </a:t>
                </a:r>
                <a:endParaRPr lang="en-US" sz="1300" b="1">
                  <a:latin typeface="Tahoma" pitchFamily="34" charset="0"/>
                  <a:ea typeface="Tahoma" pitchFamily="34" charset="0"/>
                  <a:cs typeface="Tahoma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0199656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PIPE CAPACITY AND UTILIZATION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6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API STD 2RD, Method 3, </a:t>
            </a:r>
          </a:p>
          <a:p>
            <a:pPr algn="ctr"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6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20 inch OD, 1 inch Thickness, Internal Overpressure of 3000 psi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86969587517156"/>
          <c:y val="0.16785838732183794"/>
          <c:w val="0.83005880228274231"/>
          <c:h val="0.59472779826572308"/>
        </c:manualLayout>
      </c:layout>
      <c:scatterChart>
        <c:scatterStyle val="lineMarker"/>
        <c:varyColors val="0"/>
        <c:ser>
          <c:idx val="0"/>
          <c:order val="0"/>
          <c:tx>
            <c:v>SLS Capacity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'Int Over Pressure_1'!$E$215:$U$215</c:f>
              <c:numCache>
                <c:formatCode>0.0</c:formatCode>
                <c:ptCount val="17"/>
                <c:pt idx="0">
                  <c:v>-1561.6424999999999</c:v>
                </c:pt>
                <c:pt idx="1">
                  <c:v>-1127.4945</c:v>
                </c:pt>
                <c:pt idx="2">
                  <c:v>-584.72997000000009</c:v>
                </c:pt>
                <c:pt idx="3">
                  <c:v>-425.7</c:v>
                </c:pt>
                <c:pt idx="4">
                  <c:v>0</c:v>
                </c:pt>
                <c:pt idx="5">
                  <c:v>425.7</c:v>
                </c:pt>
                <c:pt idx="6">
                  <c:v>584.72997000000009</c:v>
                </c:pt>
                <c:pt idx="7">
                  <c:v>1127.4945</c:v>
                </c:pt>
                <c:pt idx="8">
                  <c:v>1561.6424999999999</c:v>
                </c:pt>
                <c:pt idx="9">
                  <c:v>1127.4945</c:v>
                </c:pt>
                <c:pt idx="10">
                  <c:v>584.72997000000009</c:v>
                </c:pt>
                <c:pt idx="11">
                  <c:v>425.7</c:v>
                </c:pt>
                <c:pt idx="12">
                  <c:v>0</c:v>
                </c:pt>
                <c:pt idx="13">
                  <c:v>-425.7</c:v>
                </c:pt>
                <c:pt idx="14">
                  <c:v>-584.72997000000009</c:v>
                </c:pt>
                <c:pt idx="15">
                  <c:v>-1127.4945</c:v>
                </c:pt>
                <c:pt idx="16">
                  <c:v>-1561.6424999999999</c:v>
                </c:pt>
              </c:numCache>
            </c:numRef>
          </c:xVal>
          <c:yVal>
            <c:numRef>
              <c:f>'Int Over Pressure_1'!$E$217:$U$217</c:f>
              <c:numCache>
                <c:formatCode>General</c:formatCode>
                <c:ptCount val="17"/>
                <c:pt idx="0">
                  <c:v>0</c:v>
                </c:pt>
                <c:pt idx="1">
                  <c:v>1650</c:v>
                </c:pt>
                <c:pt idx="2">
                  <c:v>2475</c:v>
                </c:pt>
                <c:pt idx="3">
                  <c:v>2668.6968000000002</c:v>
                </c:pt>
                <c:pt idx="4">
                  <c:v>3129.1985999999997</c:v>
                </c:pt>
                <c:pt idx="5">
                  <c:v>2668.6968000000002</c:v>
                </c:pt>
                <c:pt idx="6">
                  <c:v>2475</c:v>
                </c:pt>
                <c:pt idx="7">
                  <c:v>1650</c:v>
                </c:pt>
                <c:pt idx="8">
                  <c:v>0</c:v>
                </c:pt>
                <c:pt idx="9">
                  <c:v>-1650</c:v>
                </c:pt>
                <c:pt idx="10">
                  <c:v>-2475</c:v>
                </c:pt>
                <c:pt idx="11">
                  <c:v>-2668.6968000000002</c:v>
                </c:pt>
                <c:pt idx="12">
                  <c:v>-3129.1985999999997</c:v>
                </c:pt>
                <c:pt idx="13">
                  <c:v>-2668.6968000000002</c:v>
                </c:pt>
                <c:pt idx="14">
                  <c:v>-2475</c:v>
                </c:pt>
                <c:pt idx="15">
                  <c:v>-1650</c:v>
                </c:pt>
                <c:pt idx="16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ULS Capacity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'Int Over Pressure_1'!$E$224:$U$224</c:f>
              <c:numCache>
                <c:formatCode>General</c:formatCode>
                <c:ptCount val="17"/>
                <c:pt idx="0">
                  <c:v>-2030.13525</c:v>
                </c:pt>
                <c:pt idx="1">
                  <c:v>-1465.7428500000001</c:v>
                </c:pt>
                <c:pt idx="2">
                  <c:v>-760.1489610000001</c:v>
                </c:pt>
                <c:pt idx="3">
                  <c:v>-553.41</c:v>
                </c:pt>
                <c:pt idx="4">
                  <c:v>0</c:v>
                </c:pt>
                <c:pt idx="5">
                  <c:v>553.41</c:v>
                </c:pt>
                <c:pt idx="6">
                  <c:v>760.1489610000001</c:v>
                </c:pt>
                <c:pt idx="7">
                  <c:v>1465.7428500000001</c:v>
                </c:pt>
                <c:pt idx="8">
                  <c:v>2030.13525</c:v>
                </c:pt>
                <c:pt idx="9">
                  <c:v>1465.7428500000001</c:v>
                </c:pt>
                <c:pt idx="10">
                  <c:v>760.1489610000001</c:v>
                </c:pt>
                <c:pt idx="11">
                  <c:v>553.41</c:v>
                </c:pt>
                <c:pt idx="12">
                  <c:v>0</c:v>
                </c:pt>
                <c:pt idx="13">
                  <c:v>-553.41</c:v>
                </c:pt>
                <c:pt idx="14">
                  <c:v>-760.1489610000001</c:v>
                </c:pt>
                <c:pt idx="15">
                  <c:v>-1465.7428500000001</c:v>
                </c:pt>
                <c:pt idx="16">
                  <c:v>-2030.13525</c:v>
                </c:pt>
              </c:numCache>
            </c:numRef>
          </c:xVal>
          <c:yVal>
            <c:numRef>
              <c:f>'Int Over Pressure_1'!$E$226:$U$226</c:f>
              <c:numCache>
                <c:formatCode>General</c:formatCode>
                <c:ptCount val="17"/>
                <c:pt idx="0">
                  <c:v>0</c:v>
                </c:pt>
                <c:pt idx="1">
                  <c:v>2145</c:v>
                </c:pt>
                <c:pt idx="2">
                  <c:v>3217.5</c:v>
                </c:pt>
                <c:pt idx="3">
                  <c:v>3469.3058400000004</c:v>
                </c:pt>
                <c:pt idx="4">
                  <c:v>4067.9581799999996</c:v>
                </c:pt>
                <c:pt idx="5">
                  <c:v>3469.3058400000004</c:v>
                </c:pt>
                <c:pt idx="6">
                  <c:v>3217.5</c:v>
                </c:pt>
                <c:pt idx="7">
                  <c:v>2145</c:v>
                </c:pt>
                <c:pt idx="8">
                  <c:v>0</c:v>
                </c:pt>
                <c:pt idx="9">
                  <c:v>-2145</c:v>
                </c:pt>
                <c:pt idx="10">
                  <c:v>-3217.5</c:v>
                </c:pt>
                <c:pt idx="11">
                  <c:v>-3469.3058400000004</c:v>
                </c:pt>
                <c:pt idx="12">
                  <c:v>-4067.9581799999996</c:v>
                </c:pt>
                <c:pt idx="13">
                  <c:v>-3469.3058400000004</c:v>
                </c:pt>
                <c:pt idx="14">
                  <c:v>-3217.5</c:v>
                </c:pt>
                <c:pt idx="15">
                  <c:v>-2145</c:v>
                </c:pt>
                <c:pt idx="1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SLS Loading Conditions</c:v>
          </c:tx>
          <c:spPr>
            <a:ln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'Int Over Pressure_1'!$E$229</c:f>
              <c:numCache>
                <c:formatCode>General</c:formatCode>
                <c:ptCount val="1"/>
                <c:pt idx="0">
                  <c:v>600</c:v>
                </c:pt>
              </c:numCache>
            </c:numRef>
          </c:xVal>
          <c:yVal>
            <c:numRef>
              <c:f>'Int Over Pressure_1'!$E$230</c:f>
              <c:numCache>
                <c:formatCode>General</c:formatCode>
                <c:ptCount val="1"/>
                <c:pt idx="0">
                  <c:v>1230</c:v>
                </c:pt>
              </c:numCache>
            </c:numRef>
          </c:yVal>
          <c:smooth val="0"/>
        </c:ser>
        <c:ser>
          <c:idx val="4"/>
          <c:order val="4"/>
          <c:tx>
            <c:v>USL Loading Conditions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'Int Over Pressure_1'!$E$231:$H$231</c:f>
              <c:numCache>
                <c:formatCode>General</c:formatCode>
                <c:ptCount val="4"/>
                <c:pt idx="0">
                  <c:v>1200</c:v>
                </c:pt>
                <c:pt idx="1">
                  <c:v>1320</c:v>
                </c:pt>
                <c:pt idx="2">
                  <c:v>1700</c:v>
                </c:pt>
              </c:numCache>
            </c:numRef>
          </c:xVal>
          <c:yVal>
            <c:numRef>
              <c:f>'Int Over Pressure_1'!$E$232:$H$232</c:f>
              <c:numCache>
                <c:formatCode>General</c:formatCode>
                <c:ptCount val="4"/>
                <c:pt idx="0">
                  <c:v>1845</c:v>
                </c:pt>
                <c:pt idx="1">
                  <c:v>2337</c:v>
                </c:pt>
                <c:pt idx="2">
                  <c:v>-1100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81488"/>
        <c:axId val="2094579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Int Over Presssure_02</c:v>
                </c:tx>
                <c:spPr>
                  <a:ln w="2857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'Int Over Pressure_2'!$E$215:$U$215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-1561.6424999999999</c:v>
                      </c:pt>
                      <c:pt idx="1">
                        <c:v>-1127.4945</c:v>
                      </c:pt>
                      <c:pt idx="2">
                        <c:v>-584.72997000000009</c:v>
                      </c:pt>
                      <c:pt idx="3">
                        <c:v>-425.7</c:v>
                      </c:pt>
                      <c:pt idx="4">
                        <c:v>0</c:v>
                      </c:pt>
                      <c:pt idx="5">
                        <c:v>425.7</c:v>
                      </c:pt>
                      <c:pt idx="6">
                        <c:v>584.72997000000009</c:v>
                      </c:pt>
                      <c:pt idx="7">
                        <c:v>1127.4945</c:v>
                      </c:pt>
                      <c:pt idx="8">
                        <c:v>1561.6424999999999</c:v>
                      </c:pt>
                      <c:pt idx="9">
                        <c:v>1127.4945</c:v>
                      </c:pt>
                      <c:pt idx="10">
                        <c:v>584.72997000000009</c:v>
                      </c:pt>
                      <c:pt idx="11">
                        <c:v>425.7</c:v>
                      </c:pt>
                      <c:pt idx="12">
                        <c:v>0</c:v>
                      </c:pt>
                      <c:pt idx="13">
                        <c:v>-425.7</c:v>
                      </c:pt>
                      <c:pt idx="14">
                        <c:v>-584.72997000000009</c:v>
                      </c:pt>
                      <c:pt idx="15">
                        <c:v>-1127.4945</c:v>
                      </c:pt>
                      <c:pt idx="16">
                        <c:v>-1561.6424999999999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'Int Over Pressure_2'!$E$217:$U$217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1650</c:v>
                      </c:pt>
                      <c:pt idx="2">
                        <c:v>2475</c:v>
                      </c:pt>
                      <c:pt idx="3">
                        <c:v>2668.6968000000002</c:v>
                      </c:pt>
                      <c:pt idx="4">
                        <c:v>3129.1985999999997</c:v>
                      </c:pt>
                      <c:pt idx="5">
                        <c:v>2668.6968000000002</c:v>
                      </c:pt>
                      <c:pt idx="6">
                        <c:v>2475</c:v>
                      </c:pt>
                      <c:pt idx="7">
                        <c:v>1650</c:v>
                      </c:pt>
                      <c:pt idx="8">
                        <c:v>0</c:v>
                      </c:pt>
                      <c:pt idx="9">
                        <c:v>-1650</c:v>
                      </c:pt>
                      <c:pt idx="10">
                        <c:v>-2475</c:v>
                      </c:pt>
                      <c:pt idx="11">
                        <c:v>-2668.6968000000002</c:v>
                      </c:pt>
                      <c:pt idx="12">
                        <c:v>-3129.1985999999997</c:v>
                      </c:pt>
                      <c:pt idx="13">
                        <c:v>-2668.6968000000002</c:v>
                      </c:pt>
                      <c:pt idx="14">
                        <c:v>-2475</c:v>
                      </c:pt>
                      <c:pt idx="15">
                        <c:v>-1650</c:v>
                      </c:pt>
                      <c:pt idx="16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94581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300" b="1" i="0" u="none" strike="noStrike" baseline="0">
                    <a:latin typeface="Times New Roman" panose="02020603050405020304" pitchFamily="18" charset="0"/>
                    <a:ea typeface="Tahoma" pitchFamily="34" charset="0"/>
                    <a:cs typeface="Times New Roman" panose="02020603050405020304" pitchFamily="18" charset="0"/>
                  </a:rPr>
                  <a:t>Total Bending Moment  (ft. kips)</a:t>
                </a:r>
                <a:endParaRPr lang="en-US" sz="1300" b="1">
                  <a:latin typeface="Times New Roman" panose="02020603050405020304" pitchFamily="18" charset="0"/>
                  <a:ea typeface="Tahoma" pitchFamily="34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421472224228852"/>
              <c:y val="0.8331887172331304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>
                <a:latin typeface="Times New Roman" panose="02020603050405020304" pitchFamily="18" charset="0"/>
                <a:ea typeface="Tahoma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2094579856"/>
        <c:crossesAt val="-5000"/>
        <c:crossBetween val="midCat"/>
      </c:valAx>
      <c:valAx>
        <c:axId val="209457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300" b="1" i="0" u="none" strike="noStrike" baseline="0">
                    <a:latin typeface="Times New Roman" panose="02020603050405020304" pitchFamily="18" charset="0"/>
                    <a:ea typeface="Tahoma" pitchFamily="34" charset="0"/>
                    <a:cs typeface="Times New Roman" panose="02020603050405020304" pitchFamily="18" charset="0"/>
                  </a:rPr>
                  <a:t>Total Effective Tension (kips)  </a:t>
                </a:r>
                <a:endParaRPr lang="en-US" sz="1300" b="1">
                  <a:latin typeface="Times New Roman" panose="02020603050405020304" pitchFamily="18" charset="0"/>
                  <a:ea typeface="Tahoma" pitchFamily="34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104558260492665E-2"/>
              <c:y val="0.36522228645469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>
                <a:latin typeface="Times New Roman" panose="02020603050405020304" pitchFamily="18" charset="0"/>
                <a:ea typeface="Tahoma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2094581488"/>
        <c:crossesAt val="-5000"/>
        <c:crossBetween val="midCat"/>
      </c:valAx>
    </c:plotArea>
    <c:legend>
      <c:legendPos val="b"/>
      <c:layout>
        <c:manualLayout>
          <c:xMode val="edge"/>
          <c:yMode val="edge"/>
          <c:x val="0.15862388210647982"/>
          <c:y val="0.89562922356224461"/>
          <c:w val="0.65779810734667343"/>
          <c:h val="0.100320143526363"/>
        </c:manualLayout>
      </c:layout>
      <c:overlay val="0"/>
      <c:txPr>
        <a:bodyPr/>
        <a:lstStyle/>
        <a:p>
          <a:pPr>
            <a:defRPr sz="1300"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 DESIGN FORMAT COMPARISON</a:t>
            </a:r>
          </a:p>
          <a:p>
            <a:pPr algn="ctr">
              <a:defRPr/>
            </a:pPr>
            <a:r>
              <a:rPr lang="en-US" sz="1800" b="1" i="0" baseline="0"/>
              <a:t>20 inch OD, 1 inch Thickness, External Overpressure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2695834186832324E-2"/>
          <c:y val="0.12085196524312039"/>
          <c:w val="0.90232050224493299"/>
          <c:h val="0.75089864082066582"/>
        </c:manualLayout>
      </c:layout>
      <c:scatterChart>
        <c:scatterStyle val="lineMarker"/>
        <c:varyColors val="0"/>
        <c:ser>
          <c:idx val="0"/>
          <c:order val="0"/>
          <c:tx>
            <c:v>Ext Over Pressure_01</c:v>
          </c:tx>
          <c:spPr>
            <a:ln w="28575">
              <a:noFill/>
            </a:ln>
          </c:spPr>
          <c:marker>
            <c:symbol val="diamond"/>
            <c:size val="10"/>
          </c:marker>
          <c:xVal>
            <c:numRef>
              <c:f>'Ext Over Pressure_1'!$E$222:$U$222</c:f>
              <c:numCache>
                <c:formatCode>0.0</c:formatCode>
                <c:ptCount val="17"/>
                <c:pt idx="0">
                  <c:v>-1474.0968000000003</c:v>
                </c:pt>
                <c:pt idx="1">
                  <c:v>-1314.4097999999999</c:v>
                </c:pt>
                <c:pt idx="2">
                  <c:v>-1164.18984</c:v>
                </c:pt>
                <c:pt idx="3">
                  <c:v>-1005.4275</c:v>
                </c:pt>
                <c:pt idx="4">
                  <c:v>0</c:v>
                </c:pt>
                <c:pt idx="5">
                  <c:v>1005.4275</c:v>
                </c:pt>
                <c:pt idx="6">
                  <c:v>1164.18984</c:v>
                </c:pt>
                <c:pt idx="7">
                  <c:v>1314.4097999999999</c:v>
                </c:pt>
                <c:pt idx="8">
                  <c:v>1474.0968000000003</c:v>
                </c:pt>
                <c:pt idx="9">
                  <c:v>1314.4097999999999</c:v>
                </c:pt>
                <c:pt idx="10">
                  <c:v>1164.18984</c:v>
                </c:pt>
                <c:pt idx="11">
                  <c:v>1005.4275</c:v>
                </c:pt>
                <c:pt idx="12">
                  <c:v>0</c:v>
                </c:pt>
                <c:pt idx="13">
                  <c:v>-1005.4275</c:v>
                </c:pt>
                <c:pt idx="14">
                  <c:v>-1164.18984</c:v>
                </c:pt>
                <c:pt idx="15">
                  <c:v>-1314.4097999999999</c:v>
                </c:pt>
                <c:pt idx="16">
                  <c:v>-1474.0968000000003</c:v>
                </c:pt>
              </c:numCache>
            </c:numRef>
          </c:xVal>
          <c:yVal>
            <c:numRef>
              <c:f>'Ext Over Pressure_1'!$E$224:$U$224</c:f>
              <c:numCache>
                <c:formatCode>General</c:formatCode>
                <c:ptCount val="17"/>
                <c:pt idx="0">
                  <c:v>0</c:v>
                </c:pt>
                <c:pt idx="1">
                  <c:v>999.99899999999991</c:v>
                </c:pt>
                <c:pt idx="2">
                  <c:v>1393.8869999999999</c:v>
                </c:pt>
                <c:pt idx="3">
                  <c:v>1713.9870000000001</c:v>
                </c:pt>
                <c:pt idx="4">
                  <c:v>3039.7999500000001</c:v>
                </c:pt>
                <c:pt idx="5">
                  <c:v>1713.9870000000001</c:v>
                </c:pt>
                <c:pt idx="6">
                  <c:v>1393.8869999999999</c:v>
                </c:pt>
                <c:pt idx="7">
                  <c:v>999.99899999999991</c:v>
                </c:pt>
                <c:pt idx="8">
                  <c:v>0</c:v>
                </c:pt>
                <c:pt idx="9">
                  <c:v>-999.99899999999991</c:v>
                </c:pt>
                <c:pt idx="10">
                  <c:v>-1393.8869999999999</c:v>
                </c:pt>
                <c:pt idx="11">
                  <c:v>-1713.9870000000001</c:v>
                </c:pt>
                <c:pt idx="12">
                  <c:v>-3039.7999500000001</c:v>
                </c:pt>
                <c:pt idx="13">
                  <c:v>-1713.9870000000001</c:v>
                </c:pt>
                <c:pt idx="14">
                  <c:v>-1393.8869999999999</c:v>
                </c:pt>
                <c:pt idx="15">
                  <c:v>-999.99899999999991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Ext Over Pressure_02</c:v>
          </c:tx>
          <c:marker>
            <c:symbol val="square"/>
            <c:size val="12"/>
            <c:spPr>
              <a:noFill/>
            </c:spPr>
          </c:marker>
          <c:trendline>
            <c:trendlineType val="linear"/>
            <c:dispRSqr val="0"/>
            <c:dispEq val="0"/>
          </c:trendline>
          <c:xVal>
            <c:numRef>
              <c:f>'Ext Over Pressure_2'!$E$222:$U$222</c:f>
              <c:numCache>
                <c:formatCode>0.0</c:formatCode>
                <c:ptCount val="17"/>
                <c:pt idx="0">
                  <c:v>-1468.3020000000001</c:v>
                </c:pt>
                <c:pt idx="1">
                  <c:v>-1308.7469999999998</c:v>
                </c:pt>
                <c:pt idx="2">
                  <c:v>-1158.4122</c:v>
                </c:pt>
                <c:pt idx="3">
                  <c:v>-998.91000000000008</c:v>
                </c:pt>
                <c:pt idx="4">
                  <c:v>0</c:v>
                </c:pt>
                <c:pt idx="5">
                  <c:v>998.91000000000008</c:v>
                </c:pt>
                <c:pt idx="6">
                  <c:v>1158.4122</c:v>
                </c:pt>
                <c:pt idx="7">
                  <c:v>1308.7469999999998</c:v>
                </c:pt>
                <c:pt idx="8">
                  <c:v>1468.3020000000001</c:v>
                </c:pt>
                <c:pt idx="9">
                  <c:v>1308.7469999999998</c:v>
                </c:pt>
                <c:pt idx="10">
                  <c:v>1158.4122</c:v>
                </c:pt>
                <c:pt idx="11">
                  <c:v>998.91000000000008</c:v>
                </c:pt>
                <c:pt idx="12">
                  <c:v>0</c:v>
                </c:pt>
                <c:pt idx="13">
                  <c:v>-998.91000000000008</c:v>
                </c:pt>
                <c:pt idx="14">
                  <c:v>-1158.4122</c:v>
                </c:pt>
                <c:pt idx="15">
                  <c:v>-1308.7469999999998</c:v>
                </c:pt>
                <c:pt idx="16">
                  <c:v>-1468.3020000000001</c:v>
                </c:pt>
              </c:numCache>
            </c:numRef>
          </c:xVal>
          <c:yVal>
            <c:numRef>
              <c:f>'Ext Over Pressure_2'!$E$224:$U$224</c:f>
              <c:numCache>
                <c:formatCode>General</c:formatCode>
                <c:ptCount val="17"/>
                <c:pt idx="0">
                  <c:v>0</c:v>
                </c:pt>
                <c:pt idx="1">
                  <c:v>999.99899999999991</c:v>
                </c:pt>
                <c:pt idx="2">
                  <c:v>1393.8869999999999</c:v>
                </c:pt>
                <c:pt idx="3">
                  <c:v>1713.9870000000001</c:v>
                </c:pt>
                <c:pt idx="4">
                  <c:v>3033.9474000000005</c:v>
                </c:pt>
                <c:pt idx="5">
                  <c:v>1713.9870000000001</c:v>
                </c:pt>
                <c:pt idx="6">
                  <c:v>1393.8869999999999</c:v>
                </c:pt>
                <c:pt idx="7">
                  <c:v>999.99899999999991</c:v>
                </c:pt>
                <c:pt idx="8">
                  <c:v>0</c:v>
                </c:pt>
                <c:pt idx="9">
                  <c:v>-999.99899999999991</c:v>
                </c:pt>
                <c:pt idx="10">
                  <c:v>-1393.8869999999999</c:v>
                </c:pt>
                <c:pt idx="11">
                  <c:v>-1713.9870000000001</c:v>
                </c:pt>
                <c:pt idx="12">
                  <c:v>-3033.9474000000005</c:v>
                </c:pt>
                <c:pt idx="13">
                  <c:v>-1713.9870000000001</c:v>
                </c:pt>
                <c:pt idx="14">
                  <c:v>-1393.8869999999999</c:v>
                </c:pt>
                <c:pt idx="15">
                  <c:v>-999.99899999999991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66752"/>
        <c:axId val="2019968384"/>
      </c:scatterChart>
      <c:valAx>
        <c:axId val="2019966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/>
                  <a:t>Total Bending Moment 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3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019968384"/>
        <c:crosses val="autoZero"/>
        <c:crossBetween val="midCat"/>
      </c:valAx>
      <c:valAx>
        <c:axId val="201996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Total Effective Tension 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201996675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300" b="1"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609600</xdr:colOff>
      <xdr:row>201</xdr:row>
      <xdr:rowOff>0</xdr:rowOff>
    </xdr:to>
    <xdr:sp macro="" textlink="">
      <xdr:nvSpPr>
        <xdr:cNvPr id="6" name="AutoShape 10"/>
        <xdr:cNvSpPr>
          <a:spLocks noChangeArrowheads="1"/>
        </xdr:cNvSpPr>
      </xdr:nvSpPr>
      <xdr:spPr bwMode="auto">
        <a:xfrm>
          <a:off x="0" y="0"/>
          <a:ext cx="18107025" cy="392811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19050</xdr:colOff>
      <xdr:row>205</xdr:row>
      <xdr:rowOff>95250</xdr:rowOff>
    </xdr:from>
    <xdr:to>
      <xdr:col>2</xdr:col>
      <xdr:colOff>686533</xdr:colOff>
      <xdr:row>209</xdr:row>
      <xdr:rowOff>133467</xdr:rowOff>
    </xdr:to>
    <xdr:pic>
      <xdr:nvPicPr>
        <xdr:cNvPr id="3" name="Picture 2" descr="formula int_0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6718875"/>
          <a:ext cx="5249008" cy="838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609600</xdr:colOff>
      <xdr:row>201</xdr:row>
      <xdr:rowOff>0</xdr:rowOff>
    </xdr:to>
    <xdr:sp macro="" textlink="">
      <xdr:nvSpPr>
        <xdr:cNvPr id="2" name="AutoShape 10"/>
        <xdr:cNvSpPr>
          <a:spLocks noChangeArrowheads="1"/>
        </xdr:cNvSpPr>
      </xdr:nvSpPr>
      <xdr:spPr bwMode="auto">
        <a:xfrm>
          <a:off x="0" y="0"/>
          <a:ext cx="25955625" cy="402240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204</xdr:row>
      <xdr:rowOff>190500</xdr:rowOff>
    </xdr:from>
    <xdr:to>
      <xdr:col>2</xdr:col>
      <xdr:colOff>791315</xdr:colOff>
      <xdr:row>209</xdr:row>
      <xdr:rowOff>28692</xdr:rowOff>
    </xdr:to>
    <xdr:pic>
      <xdr:nvPicPr>
        <xdr:cNvPr id="4" name="Picture 3" descr="formula int_0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2814875"/>
          <a:ext cx="5296640" cy="8383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0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0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609600</xdr:colOff>
      <xdr:row>201</xdr:row>
      <xdr:rowOff>0</xdr:rowOff>
    </xdr:to>
    <xdr:sp macro="" textlink="">
      <xdr:nvSpPr>
        <xdr:cNvPr id="2" name="AutoShape 10"/>
        <xdr:cNvSpPr>
          <a:spLocks noChangeArrowheads="1"/>
        </xdr:cNvSpPr>
      </xdr:nvSpPr>
      <xdr:spPr bwMode="auto">
        <a:xfrm>
          <a:off x="0" y="0"/>
          <a:ext cx="25955625" cy="402240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212</xdr:row>
      <xdr:rowOff>133350</xdr:rowOff>
    </xdr:from>
    <xdr:to>
      <xdr:col>2</xdr:col>
      <xdr:colOff>734167</xdr:colOff>
      <xdr:row>216</xdr:row>
      <xdr:rowOff>162041</xdr:rowOff>
    </xdr:to>
    <xdr:pic>
      <xdr:nvPicPr>
        <xdr:cNvPr id="6" name="Picture 5" descr="formula int_0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157525"/>
          <a:ext cx="5315692" cy="828791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203</xdr:row>
      <xdr:rowOff>95250</xdr:rowOff>
    </xdr:from>
    <xdr:to>
      <xdr:col>0</xdr:col>
      <xdr:colOff>2352986</xdr:colOff>
      <xdr:row>208</xdr:row>
      <xdr:rowOff>85863</xdr:rowOff>
    </xdr:to>
    <xdr:pic>
      <xdr:nvPicPr>
        <xdr:cNvPr id="5" name="Picture 4" descr="Captur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40719375"/>
          <a:ext cx="2229161" cy="9907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609600</xdr:colOff>
      <xdr:row>201</xdr:row>
      <xdr:rowOff>0</xdr:rowOff>
    </xdr:to>
    <xdr:sp macro="" textlink="">
      <xdr:nvSpPr>
        <xdr:cNvPr id="2" name="AutoShape 10"/>
        <xdr:cNvSpPr>
          <a:spLocks noChangeArrowheads="1"/>
        </xdr:cNvSpPr>
      </xdr:nvSpPr>
      <xdr:spPr bwMode="auto">
        <a:xfrm>
          <a:off x="0" y="0"/>
          <a:ext cx="25955625" cy="402240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76200</xdr:colOff>
      <xdr:row>211</xdr:row>
      <xdr:rowOff>190500</xdr:rowOff>
    </xdr:from>
    <xdr:to>
      <xdr:col>2</xdr:col>
      <xdr:colOff>791315</xdr:colOff>
      <xdr:row>216</xdr:row>
      <xdr:rowOff>28692</xdr:rowOff>
    </xdr:to>
    <xdr:pic>
      <xdr:nvPicPr>
        <xdr:cNvPr id="3" name="Picture 2" descr="formula int_0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2814875"/>
          <a:ext cx="5296640" cy="838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2229161</xdr:colOff>
      <xdr:row>206</xdr:row>
      <xdr:rowOff>190638</xdr:rowOff>
    </xdr:to>
    <xdr:pic>
      <xdr:nvPicPr>
        <xdr:cNvPr id="4" name="Picture 3" descr="Captur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424100"/>
          <a:ext cx="2229161" cy="9907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2"/>
  <sheetViews>
    <sheetView topLeftCell="B200" zoomScaleNormal="100" workbookViewId="0">
      <selection activeCell="G231" sqref="G231"/>
    </sheetView>
  </sheetViews>
  <sheetFormatPr defaultColWidth="17.28515625" defaultRowHeight="15.75" customHeight="1" x14ac:dyDescent="0.2"/>
  <cols>
    <col min="1" max="1" width="41.5703125" style="119" customWidth="1"/>
    <col min="2" max="2" width="27.140625" style="119" customWidth="1"/>
    <col min="3" max="3" width="20.85546875" style="119" customWidth="1"/>
    <col min="4" max="4" width="26.42578125" style="119" customWidth="1"/>
    <col min="5" max="5" width="19.5703125" style="119" customWidth="1"/>
    <col min="6" max="21" width="14.42578125" style="119" customWidth="1"/>
    <col min="22" max="22" width="14.42578125" style="122" customWidth="1"/>
    <col min="23" max="23" width="25.5703125" style="119" customWidth="1"/>
    <col min="24" max="24" width="23.85546875" style="119" customWidth="1"/>
    <col min="25" max="25" width="4.85546875" style="119" customWidth="1"/>
    <col min="26" max="26" width="27.5703125" style="119" customWidth="1"/>
    <col min="27" max="27" width="33.85546875" style="119" customWidth="1"/>
    <col min="28" max="30" width="14.42578125" style="119" customWidth="1"/>
    <col min="31" max="16384" width="17.28515625" style="119"/>
  </cols>
  <sheetData>
    <row r="1" spans="1:27" ht="15.75" customHeight="1" x14ac:dyDescent="0.2">
      <c r="A1" s="121" t="s">
        <v>5</v>
      </c>
      <c r="B1" s="121" t="s">
        <v>6</v>
      </c>
      <c r="C1" s="121" t="s">
        <v>7</v>
      </c>
      <c r="D1" s="154" t="s">
        <v>160</v>
      </c>
      <c r="E1" s="154" t="s">
        <v>8</v>
      </c>
      <c r="F1" s="120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3" t="s">
        <v>9</v>
      </c>
      <c r="X1" s="1"/>
      <c r="AA1" s="83" t="s">
        <v>32</v>
      </c>
    </row>
    <row r="2" spans="1:27" ht="15.75" customHeight="1" x14ac:dyDescent="0.2">
      <c r="A2" s="154" t="s">
        <v>157</v>
      </c>
      <c r="B2" s="4">
        <v>1.2</v>
      </c>
      <c r="C2" s="4">
        <v>0.7</v>
      </c>
      <c r="D2" s="4"/>
      <c r="E2" s="4"/>
      <c r="F2" s="120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5" t="s">
        <v>10</v>
      </c>
      <c r="X2" s="1"/>
      <c r="AA2" s="84" t="s">
        <v>126</v>
      </c>
    </row>
    <row r="3" spans="1:27" s="122" customFormat="1" ht="15.75" customHeight="1" x14ac:dyDescent="0.2">
      <c r="A3" s="154" t="s">
        <v>156</v>
      </c>
      <c r="B3" s="163">
        <v>1.1000000000000001</v>
      </c>
      <c r="C3" s="163">
        <v>1.3</v>
      </c>
      <c r="D3" s="163">
        <v>1.1000000000000001</v>
      </c>
      <c r="E3" s="163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9"/>
      <c r="X3" s="95"/>
      <c r="AA3" s="84"/>
    </row>
    <row r="4" spans="1:27" ht="15.75" customHeight="1" x14ac:dyDescent="0.2">
      <c r="A4" s="121" t="s">
        <v>11</v>
      </c>
      <c r="B4" s="4">
        <v>1</v>
      </c>
      <c r="C4" s="4">
        <v>1</v>
      </c>
      <c r="D4" s="4">
        <v>1</v>
      </c>
      <c r="E4" s="4"/>
      <c r="F4" s="120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X4" s="1"/>
    </row>
    <row r="5" spans="1:27" ht="15.75" customHeight="1" x14ac:dyDescent="0.2">
      <c r="A5" s="154" t="s">
        <v>155</v>
      </c>
      <c r="B5" s="4">
        <v>1</v>
      </c>
      <c r="C5" s="4">
        <v>1</v>
      </c>
      <c r="D5" s="4">
        <v>1</v>
      </c>
      <c r="E5" s="4">
        <v>1</v>
      </c>
      <c r="F5" s="120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X5" s="1"/>
    </row>
    <row r="6" spans="1:27" ht="15.75" customHeight="1" x14ac:dyDescent="0.2">
      <c r="A6" s="120"/>
      <c r="B6" s="120"/>
      <c r="C6" s="120"/>
      <c r="D6" s="120"/>
      <c r="E6" s="120"/>
      <c r="F6" s="120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X6" s="1"/>
    </row>
    <row r="7" spans="1:27" ht="15.75" customHeight="1" x14ac:dyDescent="0.2">
      <c r="A7" s="158" t="s">
        <v>12</v>
      </c>
      <c r="B7" s="159"/>
      <c r="C7" s="155" t="s">
        <v>13</v>
      </c>
      <c r="D7" s="156"/>
      <c r="E7" s="121" t="s">
        <v>14</v>
      </c>
      <c r="F7" s="120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22"/>
      <c r="X7" s="1"/>
    </row>
    <row r="8" spans="1:27" ht="15.75" customHeight="1" x14ac:dyDescent="0.2">
      <c r="A8" s="158" t="s">
        <v>145</v>
      </c>
      <c r="B8" s="160">
        <v>1.046</v>
      </c>
      <c r="C8" s="155" t="s">
        <v>16</v>
      </c>
      <c r="D8" s="157">
        <v>1.1499999999999999</v>
      </c>
      <c r="E8" s="121" t="s">
        <v>17</v>
      </c>
      <c r="F8" s="6">
        <v>0.96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55" t="s">
        <v>182</v>
      </c>
      <c r="X8" s="1"/>
    </row>
    <row r="9" spans="1:27" ht="15.75" customHeight="1" x14ac:dyDescent="0.2">
      <c r="A9" s="158" t="s">
        <v>146</v>
      </c>
      <c r="B9" s="160">
        <v>1.1379999999999999</v>
      </c>
      <c r="C9" s="155" t="s">
        <v>18</v>
      </c>
      <c r="D9" s="157">
        <v>1</v>
      </c>
      <c r="E9" s="114" t="s">
        <v>19</v>
      </c>
      <c r="F9" s="6">
        <v>1</v>
      </c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X9" s="1"/>
    </row>
    <row r="10" spans="1:27" ht="15.75" customHeight="1" x14ac:dyDescent="0.2">
      <c r="A10" s="158" t="s">
        <v>147</v>
      </c>
      <c r="B10" s="160">
        <v>1.3080000000000001</v>
      </c>
      <c r="C10" s="54"/>
      <c r="D10" s="54"/>
      <c r="E10" s="54"/>
      <c r="F10" s="54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X10" s="1"/>
    </row>
    <row r="11" spans="1:27" s="122" customFormat="1" ht="15.75" customHeight="1" x14ac:dyDescent="0.2">
      <c r="A11" s="161" t="s">
        <v>142</v>
      </c>
      <c r="B11" s="162">
        <v>1.04</v>
      </c>
      <c r="C11" s="54"/>
      <c r="D11" s="54"/>
      <c r="E11" s="54"/>
      <c r="F11" s="54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X11" s="95"/>
    </row>
    <row r="12" spans="1:27" s="122" customFormat="1" ht="15.75" customHeight="1" x14ac:dyDescent="0.2">
      <c r="A12" s="161" t="s">
        <v>143</v>
      </c>
      <c r="B12" s="162">
        <v>1.1399999999999999</v>
      </c>
      <c r="C12" s="54"/>
      <c r="D12" s="54"/>
      <c r="E12" s="54"/>
      <c r="F12" s="54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X12" s="95"/>
    </row>
    <row r="13" spans="1:27" s="122" customFormat="1" ht="15.75" customHeight="1" x14ac:dyDescent="0.2">
      <c r="A13" s="161" t="s">
        <v>144</v>
      </c>
      <c r="B13" s="162">
        <v>1.26</v>
      </c>
      <c r="C13" s="54"/>
      <c r="D13" s="54"/>
      <c r="E13" s="54"/>
      <c r="F13" s="54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X13" s="95"/>
    </row>
    <row r="14" spans="1:27" ht="15.75" customHeight="1" x14ac:dyDescent="0.2">
      <c r="A14" s="120"/>
      <c r="B14" s="120"/>
      <c r="C14" s="120"/>
      <c r="D14" s="120"/>
      <c r="E14" s="120"/>
      <c r="F14" s="120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X14" s="1"/>
    </row>
    <row r="15" spans="1:27" ht="15.75" customHeight="1" x14ac:dyDescent="0.2">
      <c r="A15" s="121" t="s">
        <v>22</v>
      </c>
      <c r="B15" s="120"/>
      <c r="C15" s="121" t="s">
        <v>23</v>
      </c>
      <c r="D15" s="120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55" t="s">
        <v>183</v>
      </c>
      <c r="X15" s="1"/>
    </row>
    <row r="16" spans="1:27" ht="15.75" customHeight="1" x14ac:dyDescent="0.2">
      <c r="A16" s="121" t="s">
        <v>24</v>
      </c>
      <c r="B16" s="6">
        <v>1</v>
      </c>
      <c r="C16" s="180" t="s">
        <v>206</v>
      </c>
      <c r="D16" s="6">
        <v>1.07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5"/>
      <c r="X16" s="1"/>
    </row>
    <row r="17" spans="1:24" ht="15.75" customHeight="1" x14ac:dyDescent="0.2">
      <c r="A17" s="154" t="s">
        <v>148</v>
      </c>
      <c r="B17" s="6">
        <v>0.93</v>
      </c>
      <c r="C17" s="104" t="s">
        <v>207</v>
      </c>
      <c r="D17" s="6">
        <v>0.82</v>
      </c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X17" s="1"/>
    </row>
    <row r="18" spans="1:24" ht="15.75" customHeight="1" x14ac:dyDescent="0.2">
      <c r="A18" s="154" t="s">
        <v>149</v>
      </c>
      <c r="B18" s="6">
        <v>0.85</v>
      </c>
      <c r="C18" s="104" t="s">
        <v>208</v>
      </c>
      <c r="D18" s="6">
        <v>0.93</v>
      </c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X18" s="1"/>
    </row>
    <row r="19" spans="1:24" ht="15.75" customHeight="1" x14ac:dyDescent="0.2">
      <c r="A19" s="1"/>
      <c r="B19" s="7"/>
      <c r="C19" s="104" t="s">
        <v>209</v>
      </c>
      <c r="D19" s="182">
        <v>1</v>
      </c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X19" s="1"/>
    </row>
    <row r="20" spans="1:24" s="54" customFormat="1" ht="15.75" customHeight="1" x14ac:dyDescent="0.2"/>
    <row r="21" spans="1:24" ht="15.75" customHeight="1" x14ac:dyDescent="0.2">
      <c r="A21" s="184" t="s">
        <v>112</v>
      </c>
      <c r="B21" s="184"/>
      <c r="C21" s="184"/>
      <c r="D21" s="184"/>
      <c r="E21" s="184"/>
      <c r="W21" s="122" t="s">
        <v>184</v>
      </c>
      <c r="X21" s="95"/>
    </row>
    <row r="22" spans="1:24" ht="15.75" customHeight="1" x14ac:dyDescent="0.2">
      <c r="A22" s="185" t="s">
        <v>113</v>
      </c>
      <c r="B22" s="184" t="s">
        <v>114</v>
      </c>
      <c r="C22" s="184"/>
      <c r="D22" s="184" t="s">
        <v>0</v>
      </c>
      <c r="E22" s="184"/>
      <c r="X22" s="95"/>
    </row>
    <row r="23" spans="1:24" ht="15.75" customHeight="1" x14ac:dyDescent="0.2">
      <c r="A23" s="185"/>
      <c r="B23" s="121" t="s">
        <v>45</v>
      </c>
      <c r="C23" s="121" t="s">
        <v>1</v>
      </c>
      <c r="D23" s="121" t="s">
        <v>45</v>
      </c>
      <c r="E23" s="121" t="s">
        <v>1</v>
      </c>
      <c r="X23" s="95"/>
    </row>
    <row r="24" spans="1:24" ht="15.75" customHeight="1" x14ac:dyDescent="0.2">
      <c r="A24" s="121" t="s">
        <v>115</v>
      </c>
      <c r="B24" s="2">
        <v>42</v>
      </c>
      <c r="C24" s="2">
        <v>289</v>
      </c>
      <c r="D24" s="2">
        <v>60</v>
      </c>
      <c r="E24" s="2">
        <v>413</v>
      </c>
      <c r="X24" s="95"/>
    </row>
    <row r="25" spans="1:24" ht="15.75" customHeight="1" x14ac:dyDescent="0.2">
      <c r="A25" s="121" t="s">
        <v>116</v>
      </c>
      <c r="B25" s="2">
        <v>46</v>
      </c>
      <c r="C25" s="2">
        <v>317</v>
      </c>
      <c r="D25" s="2">
        <v>63</v>
      </c>
      <c r="E25" s="2">
        <v>434</v>
      </c>
      <c r="X25" s="95"/>
    </row>
    <row r="26" spans="1:24" ht="15.75" customHeight="1" x14ac:dyDescent="0.2">
      <c r="A26" s="121" t="s">
        <v>117</v>
      </c>
      <c r="B26" s="2">
        <v>52</v>
      </c>
      <c r="C26" s="2">
        <v>358</v>
      </c>
      <c r="D26" s="2">
        <v>66</v>
      </c>
      <c r="E26" s="2">
        <v>455</v>
      </c>
      <c r="X26" s="95"/>
    </row>
    <row r="27" spans="1:24" ht="15.75" customHeight="1" x14ac:dyDescent="0.2">
      <c r="A27" s="121" t="s">
        <v>118</v>
      </c>
      <c r="B27" s="2">
        <v>56</v>
      </c>
      <c r="C27" s="2">
        <v>386</v>
      </c>
      <c r="D27" s="2">
        <v>71</v>
      </c>
      <c r="E27" s="2">
        <v>489</v>
      </c>
      <c r="X27" s="95"/>
    </row>
    <row r="28" spans="1:24" ht="15.75" customHeight="1" x14ac:dyDescent="0.2">
      <c r="A28" s="121" t="s">
        <v>119</v>
      </c>
      <c r="B28" s="2">
        <v>60</v>
      </c>
      <c r="C28" s="2">
        <v>413</v>
      </c>
      <c r="D28" s="2">
        <v>75</v>
      </c>
      <c r="E28" s="2">
        <v>517</v>
      </c>
      <c r="X28" s="95"/>
    </row>
    <row r="29" spans="1:24" ht="15.75" customHeight="1" x14ac:dyDescent="0.2">
      <c r="A29" s="121" t="s">
        <v>120</v>
      </c>
      <c r="B29" s="2">
        <v>65</v>
      </c>
      <c r="C29" s="2">
        <v>448</v>
      </c>
      <c r="D29" s="2">
        <v>77</v>
      </c>
      <c r="E29" s="2">
        <v>530</v>
      </c>
      <c r="X29" s="95"/>
    </row>
    <row r="30" spans="1:24" ht="15.75" customHeight="1" x14ac:dyDescent="0.2">
      <c r="A30" s="121" t="s">
        <v>121</v>
      </c>
      <c r="B30" s="2">
        <v>70</v>
      </c>
      <c r="C30" s="2">
        <v>482</v>
      </c>
      <c r="D30" s="2">
        <v>82</v>
      </c>
      <c r="E30" s="2">
        <v>565</v>
      </c>
      <c r="X30" s="95"/>
    </row>
    <row r="31" spans="1:24" ht="15.75" customHeight="1" x14ac:dyDescent="0.2">
      <c r="A31" s="121" t="s">
        <v>122</v>
      </c>
      <c r="B31" s="2">
        <v>80</v>
      </c>
      <c r="C31" s="2">
        <v>551</v>
      </c>
      <c r="D31" s="2">
        <v>90</v>
      </c>
      <c r="E31" s="2">
        <v>620</v>
      </c>
      <c r="X31" s="95"/>
    </row>
    <row r="32" spans="1:24" ht="15.75" customHeight="1" x14ac:dyDescent="0.2">
      <c r="A32" s="1"/>
      <c r="B32" s="1"/>
      <c r="C32" s="1"/>
      <c r="D32" s="7"/>
      <c r="E32" s="120"/>
      <c r="X32" s="1"/>
    </row>
    <row r="33" spans="1:29" ht="15.75" customHeight="1" x14ac:dyDescent="0.2">
      <c r="A33" s="8" t="s">
        <v>28</v>
      </c>
      <c r="B33" s="8"/>
      <c r="C33" s="8"/>
      <c r="D33" s="9" t="s">
        <v>29</v>
      </c>
      <c r="E33" s="10"/>
      <c r="W33" s="3" t="s">
        <v>9</v>
      </c>
      <c r="X33" s="1" t="s">
        <v>30</v>
      </c>
      <c r="Z33" s="1" t="s">
        <v>31</v>
      </c>
    </row>
    <row r="34" spans="1:29" ht="15.75" customHeight="1" x14ac:dyDescent="0.2">
      <c r="A34" s="1" t="s">
        <v>33</v>
      </c>
      <c r="B34" s="120"/>
      <c r="C34" s="120"/>
      <c r="D34" s="11"/>
      <c r="E34" s="186" t="s">
        <v>138</v>
      </c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25"/>
    </row>
    <row r="35" spans="1:29" ht="15.75" customHeight="1" x14ac:dyDescent="0.2">
      <c r="A35" s="120" t="s">
        <v>34</v>
      </c>
      <c r="B35" s="120"/>
      <c r="C35" s="120"/>
      <c r="D35" s="13" t="s">
        <v>35</v>
      </c>
      <c r="E35" s="14">
        <v>0.625</v>
      </c>
      <c r="F35" s="14">
        <f>E35</f>
        <v>0.625</v>
      </c>
      <c r="G35" s="14">
        <f t="shared" ref="G35:U35" si="0">F35</f>
        <v>0.625</v>
      </c>
      <c r="H35" s="14">
        <f t="shared" si="0"/>
        <v>0.625</v>
      </c>
      <c r="I35" s="14">
        <f t="shared" si="0"/>
        <v>0.625</v>
      </c>
      <c r="J35" s="14">
        <f t="shared" si="0"/>
        <v>0.625</v>
      </c>
      <c r="K35" s="14">
        <f t="shared" si="0"/>
        <v>0.625</v>
      </c>
      <c r="L35" s="14">
        <f t="shared" si="0"/>
        <v>0.625</v>
      </c>
      <c r="M35" s="14">
        <f t="shared" si="0"/>
        <v>0.625</v>
      </c>
      <c r="N35" s="14">
        <f t="shared" si="0"/>
        <v>0.625</v>
      </c>
      <c r="O35" s="14">
        <f t="shared" si="0"/>
        <v>0.625</v>
      </c>
      <c r="P35" s="14">
        <f t="shared" si="0"/>
        <v>0.625</v>
      </c>
      <c r="Q35" s="14">
        <f t="shared" si="0"/>
        <v>0.625</v>
      </c>
      <c r="R35" s="14">
        <f t="shared" si="0"/>
        <v>0.625</v>
      </c>
      <c r="S35" s="14">
        <f t="shared" si="0"/>
        <v>0.625</v>
      </c>
      <c r="T35" s="14">
        <f t="shared" si="0"/>
        <v>0.625</v>
      </c>
      <c r="U35" s="14">
        <f t="shared" si="0"/>
        <v>0.625</v>
      </c>
      <c r="V35" s="126"/>
      <c r="W35" s="5"/>
      <c r="X35" s="15"/>
    </row>
    <row r="36" spans="1:29" ht="15.75" customHeight="1" x14ac:dyDescent="0.2">
      <c r="B36" s="120"/>
      <c r="C36" s="120"/>
      <c r="D36" s="53" t="s">
        <v>89</v>
      </c>
      <c r="E36" s="16">
        <f t="shared" ref="E36:F36" si="1">E35*0.0254</f>
        <v>1.5875E-2</v>
      </c>
      <c r="F36" s="16">
        <f t="shared" si="1"/>
        <v>1.5875E-2</v>
      </c>
      <c r="G36" s="16">
        <f t="shared" ref="G36:U36" si="2">G35*0.0254</f>
        <v>1.5875E-2</v>
      </c>
      <c r="H36" s="16">
        <f t="shared" si="2"/>
        <v>1.5875E-2</v>
      </c>
      <c r="I36" s="16">
        <f t="shared" si="2"/>
        <v>1.5875E-2</v>
      </c>
      <c r="J36" s="16">
        <f t="shared" si="2"/>
        <v>1.5875E-2</v>
      </c>
      <c r="K36" s="16">
        <f t="shared" si="2"/>
        <v>1.5875E-2</v>
      </c>
      <c r="L36" s="16">
        <f t="shared" si="2"/>
        <v>1.5875E-2</v>
      </c>
      <c r="M36" s="16">
        <f t="shared" si="2"/>
        <v>1.5875E-2</v>
      </c>
      <c r="N36" s="16">
        <f t="shared" si="2"/>
        <v>1.5875E-2</v>
      </c>
      <c r="O36" s="16">
        <f t="shared" si="2"/>
        <v>1.5875E-2</v>
      </c>
      <c r="P36" s="16">
        <f t="shared" si="2"/>
        <v>1.5875E-2</v>
      </c>
      <c r="Q36" s="16">
        <f t="shared" si="2"/>
        <v>1.5875E-2</v>
      </c>
      <c r="R36" s="16">
        <f t="shared" si="2"/>
        <v>1.5875E-2</v>
      </c>
      <c r="S36" s="16">
        <f t="shared" si="2"/>
        <v>1.5875E-2</v>
      </c>
      <c r="T36" s="16">
        <f t="shared" si="2"/>
        <v>1.5875E-2</v>
      </c>
      <c r="U36" s="16">
        <f t="shared" si="2"/>
        <v>1.5875E-2</v>
      </c>
      <c r="V36" s="127"/>
      <c r="X36" s="15"/>
    </row>
    <row r="37" spans="1:29" ht="15.75" customHeight="1" x14ac:dyDescent="0.2">
      <c r="A37" s="120" t="s">
        <v>36</v>
      </c>
      <c r="B37" s="120"/>
      <c r="C37" s="120"/>
      <c r="D37" s="13" t="s">
        <v>35</v>
      </c>
      <c r="E37" s="14">
        <v>42</v>
      </c>
      <c r="F37" s="14">
        <f t="shared" ref="F37" si="3">E37</f>
        <v>42</v>
      </c>
      <c r="G37" s="14">
        <f t="shared" ref="G37:U37" si="4">F37</f>
        <v>42</v>
      </c>
      <c r="H37" s="14">
        <f t="shared" si="4"/>
        <v>42</v>
      </c>
      <c r="I37" s="14">
        <f t="shared" si="4"/>
        <v>42</v>
      </c>
      <c r="J37" s="14">
        <f t="shared" si="4"/>
        <v>42</v>
      </c>
      <c r="K37" s="14">
        <f t="shared" si="4"/>
        <v>42</v>
      </c>
      <c r="L37" s="14">
        <f t="shared" si="4"/>
        <v>42</v>
      </c>
      <c r="M37" s="14">
        <f t="shared" si="4"/>
        <v>42</v>
      </c>
      <c r="N37" s="14">
        <f t="shared" si="4"/>
        <v>42</v>
      </c>
      <c r="O37" s="14">
        <f t="shared" si="4"/>
        <v>42</v>
      </c>
      <c r="P37" s="14">
        <f t="shared" si="4"/>
        <v>42</v>
      </c>
      <c r="Q37" s="14">
        <f t="shared" si="4"/>
        <v>42</v>
      </c>
      <c r="R37" s="14">
        <f t="shared" si="4"/>
        <v>42</v>
      </c>
      <c r="S37" s="14">
        <f t="shared" si="4"/>
        <v>42</v>
      </c>
      <c r="T37" s="14">
        <f t="shared" si="4"/>
        <v>42</v>
      </c>
      <c r="U37" s="14">
        <f t="shared" si="4"/>
        <v>42</v>
      </c>
      <c r="V37" s="126"/>
      <c r="X37" s="15"/>
    </row>
    <row r="38" spans="1:29" ht="15.75" customHeight="1" x14ac:dyDescent="0.2">
      <c r="B38" s="120"/>
      <c r="C38" s="120"/>
      <c r="D38" s="53" t="s">
        <v>89</v>
      </c>
      <c r="E38" s="16">
        <f t="shared" ref="E38:F38" si="5">E37*0.0254</f>
        <v>1.0668</v>
      </c>
      <c r="F38" s="16">
        <f t="shared" si="5"/>
        <v>1.0668</v>
      </c>
      <c r="G38" s="16">
        <f t="shared" ref="G38:U38" si="6">G37*0.0254</f>
        <v>1.0668</v>
      </c>
      <c r="H38" s="16">
        <f t="shared" si="6"/>
        <v>1.0668</v>
      </c>
      <c r="I38" s="16">
        <f t="shared" si="6"/>
        <v>1.0668</v>
      </c>
      <c r="J38" s="16">
        <f t="shared" si="6"/>
        <v>1.0668</v>
      </c>
      <c r="K38" s="16">
        <f t="shared" si="6"/>
        <v>1.0668</v>
      </c>
      <c r="L38" s="16">
        <f t="shared" si="6"/>
        <v>1.0668</v>
      </c>
      <c r="M38" s="16">
        <f t="shared" si="6"/>
        <v>1.0668</v>
      </c>
      <c r="N38" s="16">
        <f t="shared" si="6"/>
        <v>1.0668</v>
      </c>
      <c r="O38" s="16">
        <f t="shared" si="6"/>
        <v>1.0668</v>
      </c>
      <c r="P38" s="16">
        <f t="shared" si="6"/>
        <v>1.0668</v>
      </c>
      <c r="Q38" s="16">
        <f t="shared" si="6"/>
        <v>1.0668</v>
      </c>
      <c r="R38" s="16">
        <f t="shared" si="6"/>
        <v>1.0668</v>
      </c>
      <c r="S38" s="16">
        <f t="shared" si="6"/>
        <v>1.0668</v>
      </c>
      <c r="T38" s="16">
        <f t="shared" si="6"/>
        <v>1.0668</v>
      </c>
      <c r="U38" s="16">
        <f t="shared" si="6"/>
        <v>1.0668</v>
      </c>
      <c r="V38" s="127"/>
      <c r="X38" s="15"/>
    </row>
    <row r="39" spans="1:29" ht="15.75" customHeight="1" x14ac:dyDescent="0.2">
      <c r="A39" s="119" t="s">
        <v>88</v>
      </c>
      <c r="B39" s="46"/>
      <c r="C39" s="46"/>
      <c r="D39" s="52" t="s">
        <v>35</v>
      </c>
      <c r="E39" s="14">
        <v>0.1</v>
      </c>
      <c r="F39" s="14">
        <f t="shared" ref="F39" si="7">E39</f>
        <v>0.1</v>
      </c>
      <c r="G39" s="14">
        <f t="shared" ref="G39:U39" si="8">F39</f>
        <v>0.1</v>
      </c>
      <c r="H39" s="14">
        <f t="shared" si="8"/>
        <v>0.1</v>
      </c>
      <c r="I39" s="14">
        <f t="shared" si="8"/>
        <v>0.1</v>
      </c>
      <c r="J39" s="14">
        <f t="shared" si="8"/>
        <v>0.1</v>
      </c>
      <c r="K39" s="14">
        <f t="shared" si="8"/>
        <v>0.1</v>
      </c>
      <c r="L39" s="14">
        <f t="shared" si="8"/>
        <v>0.1</v>
      </c>
      <c r="M39" s="14">
        <f t="shared" si="8"/>
        <v>0.1</v>
      </c>
      <c r="N39" s="14">
        <f t="shared" si="8"/>
        <v>0.1</v>
      </c>
      <c r="O39" s="14">
        <f t="shared" si="8"/>
        <v>0.1</v>
      </c>
      <c r="P39" s="14">
        <f t="shared" si="8"/>
        <v>0.1</v>
      </c>
      <c r="Q39" s="14">
        <f t="shared" si="8"/>
        <v>0.1</v>
      </c>
      <c r="R39" s="14">
        <f t="shared" si="8"/>
        <v>0.1</v>
      </c>
      <c r="S39" s="14">
        <f t="shared" si="8"/>
        <v>0.1</v>
      </c>
      <c r="T39" s="14">
        <f t="shared" si="8"/>
        <v>0.1</v>
      </c>
      <c r="U39" s="14">
        <f t="shared" si="8"/>
        <v>0.1</v>
      </c>
      <c r="V39" s="126"/>
      <c r="W39" s="81"/>
      <c r="X39" s="15"/>
    </row>
    <row r="40" spans="1:29" ht="15.75" customHeight="1" x14ac:dyDescent="0.2">
      <c r="B40" s="46"/>
      <c r="C40" s="46"/>
      <c r="D40" s="53" t="s">
        <v>89</v>
      </c>
      <c r="E40" s="16">
        <f t="shared" ref="E40:F40" si="9">E39*0.0254</f>
        <v>2.5400000000000002E-3</v>
      </c>
      <c r="F40" s="16">
        <f t="shared" si="9"/>
        <v>2.5400000000000002E-3</v>
      </c>
      <c r="G40" s="16">
        <f t="shared" ref="G40:U40" si="10">G39*0.0254</f>
        <v>2.5400000000000002E-3</v>
      </c>
      <c r="H40" s="16">
        <f t="shared" si="10"/>
        <v>2.5400000000000002E-3</v>
      </c>
      <c r="I40" s="16">
        <f t="shared" si="10"/>
        <v>2.5400000000000002E-3</v>
      </c>
      <c r="J40" s="16">
        <f t="shared" si="10"/>
        <v>2.5400000000000002E-3</v>
      </c>
      <c r="K40" s="16">
        <f t="shared" si="10"/>
        <v>2.5400000000000002E-3</v>
      </c>
      <c r="L40" s="16">
        <f t="shared" si="10"/>
        <v>2.5400000000000002E-3</v>
      </c>
      <c r="M40" s="16">
        <f t="shared" si="10"/>
        <v>2.5400000000000002E-3</v>
      </c>
      <c r="N40" s="16">
        <f t="shared" si="10"/>
        <v>2.5400000000000002E-3</v>
      </c>
      <c r="O40" s="16">
        <f t="shared" si="10"/>
        <v>2.5400000000000002E-3</v>
      </c>
      <c r="P40" s="16">
        <f t="shared" si="10"/>
        <v>2.5400000000000002E-3</v>
      </c>
      <c r="Q40" s="16">
        <f t="shared" si="10"/>
        <v>2.5400000000000002E-3</v>
      </c>
      <c r="R40" s="16">
        <f t="shared" si="10"/>
        <v>2.5400000000000002E-3</v>
      </c>
      <c r="S40" s="16">
        <f t="shared" si="10"/>
        <v>2.5400000000000002E-3</v>
      </c>
      <c r="T40" s="16">
        <f t="shared" si="10"/>
        <v>2.5400000000000002E-3</v>
      </c>
      <c r="U40" s="16">
        <f t="shared" si="10"/>
        <v>2.5400000000000002E-3</v>
      </c>
      <c r="V40" s="127"/>
      <c r="X40" s="15"/>
    </row>
    <row r="41" spans="1:29" ht="15.75" customHeight="1" x14ac:dyDescent="0.2">
      <c r="A41" s="120" t="s">
        <v>37</v>
      </c>
      <c r="B41" s="120"/>
      <c r="C41" s="120"/>
      <c r="D41" s="13" t="s">
        <v>35</v>
      </c>
      <c r="E41" s="80">
        <v>0.2</v>
      </c>
      <c r="F41" s="80">
        <f t="shared" ref="F41" si="11">E41</f>
        <v>0.2</v>
      </c>
      <c r="G41" s="80">
        <f t="shared" ref="G41:U41" si="12">F41</f>
        <v>0.2</v>
      </c>
      <c r="H41" s="80">
        <f t="shared" si="12"/>
        <v>0.2</v>
      </c>
      <c r="I41" s="80">
        <f t="shared" si="12"/>
        <v>0.2</v>
      </c>
      <c r="J41" s="80">
        <f t="shared" si="12"/>
        <v>0.2</v>
      </c>
      <c r="K41" s="80">
        <f t="shared" si="12"/>
        <v>0.2</v>
      </c>
      <c r="L41" s="80">
        <f t="shared" si="12"/>
        <v>0.2</v>
      </c>
      <c r="M41" s="80">
        <f t="shared" si="12"/>
        <v>0.2</v>
      </c>
      <c r="N41" s="80">
        <f t="shared" si="12"/>
        <v>0.2</v>
      </c>
      <c r="O41" s="80">
        <f t="shared" si="12"/>
        <v>0.2</v>
      </c>
      <c r="P41" s="80">
        <f t="shared" si="12"/>
        <v>0.2</v>
      </c>
      <c r="Q41" s="80">
        <f t="shared" si="12"/>
        <v>0.2</v>
      </c>
      <c r="R41" s="80">
        <f t="shared" si="12"/>
        <v>0.2</v>
      </c>
      <c r="S41" s="80">
        <f t="shared" si="12"/>
        <v>0.2</v>
      </c>
      <c r="T41" s="80">
        <f t="shared" si="12"/>
        <v>0.2</v>
      </c>
      <c r="U41" s="80">
        <f t="shared" si="12"/>
        <v>0.2</v>
      </c>
      <c r="V41" s="128"/>
      <c r="X41" s="15"/>
    </row>
    <row r="42" spans="1:29" ht="15.75" customHeight="1" x14ac:dyDescent="0.2">
      <c r="B42" s="120"/>
      <c r="C42" s="120"/>
      <c r="D42" s="53" t="s">
        <v>89</v>
      </c>
      <c r="E42" s="16">
        <f t="shared" ref="E42:F42" si="13">E41*0.0254</f>
        <v>5.0800000000000003E-3</v>
      </c>
      <c r="F42" s="16">
        <f t="shared" si="13"/>
        <v>5.0800000000000003E-3</v>
      </c>
      <c r="G42" s="16">
        <f t="shared" ref="G42:U42" si="14">G41*0.0254</f>
        <v>5.0800000000000003E-3</v>
      </c>
      <c r="H42" s="16">
        <f t="shared" si="14"/>
        <v>5.0800000000000003E-3</v>
      </c>
      <c r="I42" s="16">
        <f t="shared" si="14"/>
        <v>5.0800000000000003E-3</v>
      </c>
      <c r="J42" s="16">
        <f t="shared" si="14"/>
        <v>5.0800000000000003E-3</v>
      </c>
      <c r="K42" s="16">
        <f t="shared" si="14"/>
        <v>5.0800000000000003E-3</v>
      </c>
      <c r="L42" s="16">
        <f t="shared" si="14"/>
        <v>5.0800000000000003E-3</v>
      </c>
      <c r="M42" s="16">
        <f t="shared" si="14"/>
        <v>5.0800000000000003E-3</v>
      </c>
      <c r="N42" s="16">
        <f t="shared" si="14"/>
        <v>5.0800000000000003E-3</v>
      </c>
      <c r="O42" s="16">
        <f t="shared" si="14"/>
        <v>5.0800000000000003E-3</v>
      </c>
      <c r="P42" s="16">
        <f t="shared" si="14"/>
        <v>5.0800000000000003E-3</v>
      </c>
      <c r="Q42" s="16">
        <f t="shared" si="14"/>
        <v>5.0800000000000003E-3</v>
      </c>
      <c r="R42" s="16">
        <f t="shared" si="14"/>
        <v>5.0800000000000003E-3</v>
      </c>
      <c r="S42" s="16">
        <f t="shared" si="14"/>
        <v>5.0800000000000003E-3</v>
      </c>
      <c r="T42" s="16">
        <f t="shared" si="14"/>
        <v>5.0800000000000003E-3</v>
      </c>
      <c r="U42" s="16">
        <f t="shared" si="14"/>
        <v>5.0800000000000003E-3</v>
      </c>
      <c r="V42" s="127"/>
      <c r="X42" s="15"/>
    </row>
    <row r="43" spans="1:29" ht="15.75" customHeight="1" x14ac:dyDescent="0.2">
      <c r="A43" s="69" t="s">
        <v>124</v>
      </c>
      <c r="B43" s="120"/>
      <c r="C43" s="120"/>
      <c r="D43" s="11" t="s">
        <v>38</v>
      </c>
      <c r="E43" s="17">
        <v>3</v>
      </c>
      <c r="F43" s="17">
        <f t="shared" ref="F43" si="15">E43</f>
        <v>3</v>
      </c>
      <c r="G43" s="17">
        <f t="shared" ref="G43:U43" si="16">F43</f>
        <v>3</v>
      </c>
      <c r="H43" s="17">
        <f t="shared" si="16"/>
        <v>3</v>
      </c>
      <c r="I43" s="17">
        <f t="shared" si="16"/>
        <v>3</v>
      </c>
      <c r="J43" s="17">
        <f t="shared" si="16"/>
        <v>3</v>
      </c>
      <c r="K43" s="17">
        <f t="shared" si="16"/>
        <v>3</v>
      </c>
      <c r="L43" s="17">
        <f t="shared" si="16"/>
        <v>3</v>
      </c>
      <c r="M43" s="17">
        <f t="shared" si="16"/>
        <v>3</v>
      </c>
      <c r="N43" s="17">
        <f t="shared" si="16"/>
        <v>3</v>
      </c>
      <c r="O43" s="17">
        <f t="shared" si="16"/>
        <v>3</v>
      </c>
      <c r="P43" s="17">
        <f t="shared" si="16"/>
        <v>3</v>
      </c>
      <c r="Q43" s="17">
        <f t="shared" si="16"/>
        <v>3</v>
      </c>
      <c r="R43" s="17">
        <f t="shared" si="16"/>
        <v>3</v>
      </c>
      <c r="S43" s="17">
        <f t="shared" si="16"/>
        <v>3</v>
      </c>
      <c r="T43" s="17">
        <f t="shared" si="16"/>
        <v>3</v>
      </c>
      <c r="U43" s="17">
        <f t="shared" si="16"/>
        <v>3</v>
      </c>
      <c r="V43" s="99"/>
      <c r="W43" s="120"/>
      <c r="X43" s="15"/>
      <c r="Y43" s="120"/>
      <c r="Z43" s="120"/>
      <c r="AA43" s="120"/>
      <c r="AB43" s="120"/>
      <c r="AC43" s="120"/>
    </row>
    <row r="44" spans="1:29" ht="15.75" customHeight="1" x14ac:dyDescent="0.2">
      <c r="A44" s="62"/>
      <c r="B44" s="46"/>
      <c r="C44" s="46"/>
      <c r="D44" s="47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46"/>
      <c r="X44" s="96"/>
      <c r="Y44" s="46"/>
      <c r="Z44" s="46"/>
      <c r="AA44" s="46"/>
      <c r="AB44" s="46"/>
      <c r="AC44" s="46"/>
    </row>
    <row r="45" spans="1:29" ht="15.75" customHeight="1" x14ac:dyDescent="0.2">
      <c r="A45" s="26" t="s">
        <v>76</v>
      </c>
      <c r="B45" s="120"/>
      <c r="C45" s="120"/>
      <c r="D45" s="52" t="s">
        <v>35</v>
      </c>
      <c r="E45" s="38">
        <f t="shared" ref="E45:E46" si="17">E35-E39</f>
        <v>0.52500000000000002</v>
      </c>
      <c r="F45" s="38">
        <f t="shared" ref="F45:U45" si="18">F35-F39</f>
        <v>0.52500000000000002</v>
      </c>
      <c r="G45" s="38">
        <f t="shared" si="18"/>
        <v>0.52500000000000002</v>
      </c>
      <c r="H45" s="38">
        <f t="shared" si="18"/>
        <v>0.52500000000000002</v>
      </c>
      <c r="I45" s="38">
        <f t="shared" si="18"/>
        <v>0.52500000000000002</v>
      </c>
      <c r="J45" s="38">
        <f t="shared" si="18"/>
        <v>0.52500000000000002</v>
      </c>
      <c r="K45" s="38">
        <f t="shared" si="18"/>
        <v>0.52500000000000002</v>
      </c>
      <c r="L45" s="38">
        <f t="shared" si="18"/>
        <v>0.52500000000000002</v>
      </c>
      <c r="M45" s="38">
        <f t="shared" si="18"/>
        <v>0.52500000000000002</v>
      </c>
      <c r="N45" s="38">
        <f t="shared" si="18"/>
        <v>0.52500000000000002</v>
      </c>
      <c r="O45" s="38">
        <f t="shared" si="18"/>
        <v>0.52500000000000002</v>
      </c>
      <c r="P45" s="38">
        <f t="shared" si="18"/>
        <v>0.52500000000000002</v>
      </c>
      <c r="Q45" s="38">
        <f t="shared" si="18"/>
        <v>0.52500000000000002</v>
      </c>
      <c r="R45" s="38">
        <f t="shared" si="18"/>
        <v>0.52500000000000002</v>
      </c>
      <c r="S45" s="38">
        <f t="shared" si="18"/>
        <v>0.52500000000000002</v>
      </c>
      <c r="T45" s="38">
        <f t="shared" si="18"/>
        <v>0.52500000000000002</v>
      </c>
      <c r="U45" s="38">
        <f t="shared" si="18"/>
        <v>0.52500000000000002</v>
      </c>
      <c r="V45" s="50"/>
      <c r="W45" s="68" t="s">
        <v>185</v>
      </c>
      <c r="X45" s="120"/>
      <c r="Z45" s="46"/>
      <c r="AA45" s="46"/>
      <c r="AB45" s="46"/>
      <c r="AC45" s="46"/>
    </row>
    <row r="46" spans="1:29" ht="15.75" customHeight="1" x14ac:dyDescent="0.2">
      <c r="A46" s="51"/>
      <c r="B46" s="46"/>
      <c r="C46" s="46"/>
      <c r="D46" s="53" t="s">
        <v>89</v>
      </c>
      <c r="E46" s="50">
        <f t="shared" si="17"/>
        <v>1.3335E-2</v>
      </c>
      <c r="F46" s="50">
        <f t="shared" ref="F46:U46" si="19">F36-F40</f>
        <v>1.3335E-2</v>
      </c>
      <c r="G46" s="50">
        <f t="shared" si="19"/>
        <v>1.3335E-2</v>
      </c>
      <c r="H46" s="50">
        <f t="shared" si="19"/>
        <v>1.3335E-2</v>
      </c>
      <c r="I46" s="50">
        <f t="shared" si="19"/>
        <v>1.3335E-2</v>
      </c>
      <c r="J46" s="50">
        <f t="shared" si="19"/>
        <v>1.3335E-2</v>
      </c>
      <c r="K46" s="50">
        <f t="shared" si="19"/>
        <v>1.3335E-2</v>
      </c>
      <c r="L46" s="50">
        <f t="shared" si="19"/>
        <v>1.3335E-2</v>
      </c>
      <c r="M46" s="50">
        <f t="shared" si="19"/>
        <v>1.3335E-2</v>
      </c>
      <c r="N46" s="50">
        <f t="shared" si="19"/>
        <v>1.3335E-2</v>
      </c>
      <c r="O46" s="50">
        <f t="shared" si="19"/>
        <v>1.3335E-2</v>
      </c>
      <c r="P46" s="50">
        <f t="shared" si="19"/>
        <v>1.3335E-2</v>
      </c>
      <c r="Q46" s="50">
        <f t="shared" si="19"/>
        <v>1.3335E-2</v>
      </c>
      <c r="R46" s="50">
        <f t="shared" si="19"/>
        <v>1.3335E-2</v>
      </c>
      <c r="S46" s="50">
        <f t="shared" si="19"/>
        <v>1.3335E-2</v>
      </c>
      <c r="T46" s="50">
        <f t="shared" si="19"/>
        <v>1.3335E-2</v>
      </c>
      <c r="U46" s="50">
        <f t="shared" si="19"/>
        <v>1.3335E-2</v>
      </c>
      <c r="V46" s="50"/>
      <c r="W46" s="46"/>
      <c r="X46" s="120"/>
      <c r="Z46" s="46"/>
      <c r="AA46" s="46"/>
      <c r="AB46" s="46"/>
      <c r="AC46" s="46"/>
    </row>
    <row r="47" spans="1:29" ht="15.75" customHeight="1" x14ac:dyDescent="0.2">
      <c r="A47" s="26" t="s">
        <v>77</v>
      </c>
      <c r="B47" s="120"/>
      <c r="C47" s="120"/>
      <c r="D47" s="52" t="s">
        <v>35</v>
      </c>
      <c r="E47" s="38">
        <f t="shared" ref="E47:E48" si="20">E35-E39-E41</f>
        <v>0.32500000000000001</v>
      </c>
      <c r="F47" s="38">
        <f t="shared" ref="F47:U47" si="21">F35-F39-F41</f>
        <v>0.32500000000000001</v>
      </c>
      <c r="G47" s="38">
        <f t="shared" si="21"/>
        <v>0.32500000000000001</v>
      </c>
      <c r="H47" s="38">
        <f t="shared" si="21"/>
        <v>0.32500000000000001</v>
      </c>
      <c r="I47" s="38">
        <f t="shared" si="21"/>
        <v>0.32500000000000001</v>
      </c>
      <c r="J47" s="38">
        <f t="shared" si="21"/>
        <v>0.32500000000000001</v>
      </c>
      <c r="K47" s="38">
        <f t="shared" si="21"/>
        <v>0.32500000000000001</v>
      </c>
      <c r="L47" s="38">
        <f t="shared" si="21"/>
        <v>0.32500000000000001</v>
      </c>
      <c r="M47" s="38">
        <f t="shared" si="21"/>
        <v>0.32500000000000001</v>
      </c>
      <c r="N47" s="38">
        <f t="shared" si="21"/>
        <v>0.32500000000000001</v>
      </c>
      <c r="O47" s="38">
        <f t="shared" si="21"/>
        <v>0.32500000000000001</v>
      </c>
      <c r="P47" s="38">
        <f t="shared" si="21"/>
        <v>0.32500000000000001</v>
      </c>
      <c r="Q47" s="38">
        <f t="shared" si="21"/>
        <v>0.32500000000000001</v>
      </c>
      <c r="R47" s="38">
        <f t="shared" si="21"/>
        <v>0.32500000000000001</v>
      </c>
      <c r="S47" s="38">
        <f t="shared" si="21"/>
        <v>0.32500000000000001</v>
      </c>
      <c r="T47" s="38">
        <f t="shared" si="21"/>
        <v>0.32500000000000001</v>
      </c>
      <c r="U47" s="38">
        <f t="shared" si="21"/>
        <v>0.32500000000000001</v>
      </c>
      <c r="V47" s="50"/>
      <c r="W47" s="68" t="s">
        <v>185</v>
      </c>
      <c r="X47" s="120"/>
      <c r="Z47" s="46"/>
      <c r="AA47" s="46"/>
      <c r="AB47" s="46"/>
      <c r="AC47" s="46"/>
    </row>
    <row r="48" spans="1:29" ht="15.75" customHeight="1" x14ac:dyDescent="0.2">
      <c r="A48" s="51"/>
      <c r="B48" s="46"/>
      <c r="C48" s="46"/>
      <c r="D48" s="53" t="s">
        <v>89</v>
      </c>
      <c r="E48" s="50">
        <f t="shared" si="20"/>
        <v>8.2549999999999985E-3</v>
      </c>
      <c r="F48" s="50">
        <f t="shared" ref="F48:U48" si="22">F36-F40-F42</f>
        <v>8.2549999999999985E-3</v>
      </c>
      <c r="G48" s="50">
        <f t="shared" si="22"/>
        <v>8.2549999999999985E-3</v>
      </c>
      <c r="H48" s="50">
        <f t="shared" si="22"/>
        <v>8.2549999999999985E-3</v>
      </c>
      <c r="I48" s="50">
        <f t="shared" si="22"/>
        <v>8.2549999999999985E-3</v>
      </c>
      <c r="J48" s="50">
        <f t="shared" si="22"/>
        <v>8.2549999999999985E-3</v>
      </c>
      <c r="K48" s="50">
        <f t="shared" si="22"/>
        <v>8.2549999999999985E-3</v>
      </c>
      <c r="L48" s="50">
        <f t="shared" si="22"/>
        <v>8.2549999999999985E-3</v>
      </c>
      <c r="M48" s="50">
        <f t="shared" si="22"/>
        <v>8.2549999999999985E-3</v>
      </c>
      <c r="N48" s="50">
        <f t="shared" si="22"/>
        <v>8.2549999999999985E-3</v>
      </c>
      <c r="O48" s="50">
        <f t="shared" si="22"/>
        <v>8.2549999999999985E-3</v>
      </c>
      <c r="P48" s="50">
        <f t="shared" si="22"/>
        <v>8.2549999999999985E-3</v>
      </c>
      <c r="Q48" s="50">
        <f t="shared" si="22"/>
        <v>8.2549999999999985E-3</v>
      </c>
      <c r="R48" s="50">
        <f t="shared" si="22"/>
        <v>8.2549999999999985E-3</v>
      </c>
      <c r="S48" s="50">
        <f t="shared" si="22"/>
        <v>8.2549999999999985E-3</v>
      </c>
      <c r="T48" s="50">
        <f t="shared" si="22"/>
        <v>8.2549999999999985E-3</v>
      </c>
      <c r="U48" s="50">
        <f t="shared" si="22"/>
        <v>8.2549999999999985E-3</v>
      </c>
      <c r="V48" s="50"/>
      <c r="W48" s="46"/>
      <c r="X48" s="120"/>
      <c r="Z48" s="46"/>
      <c r="AA48" s="46"/>
      <c r="AB48" s="46"/>
      <c r="AC48" s="46"/>
    </row>
    <row r="49" spans="1:29" ht="15.75" customHeight="1" x14ac:dyDescent="0.2">
      <c r="A49" s="54" t="s">
        <v>90</v>
      </c>
      <c r="B49" s="46"/>
      <c r="C49" s="46"/>
      <c r="D49" s="52" t="s">
        <v>35</v>
      </c>
      <c r="E49" s="50">
        <f t="shared" ref="E49:E50" si="23">E35</f>
        <v>0.625</v>
      </c>
      <c r="F49" s="50">
        <f t="shared" ref="F49:U49" si="24">F35</f>
        <v>0.625</v>
      </c>
      <c r="G49" s="50">
        <f t="shared" si="24"/>
        <v>0.625</v>
      </c>
      <c r="H49" s="50">
        <f t="shared" si="24"/>
        <v>0.625</v>
      </c>
      <c r="I49" s="50">
        <f t="shared" si="24"/>
        <v>0.625</v>
      </c>
      <c r="J49" s="50">
        <f t="shared" si="24"/>
        <v>0.625</v>
      </c>
      <c r="K49" s="50">
        <f t="shared" si="24"/>
        <v>0.625</v>
      </c>
      <c r="L49" s="50">
        <f t="shared" si="24"/>
        <v>0.625</v>
      </c>
      <c r="M49" s="50">
        <f t="shared" si="24"/>
        <v>0.625</v>
      </c>
      <c r="N49" s="50">
        <f t="shared" si="24"/>
        <v>0.625</v>
      </c>
      <c r="O49" s="50">
        <f t="shared" si="24"/>
        <v>0.625</v>
      </c>
      <c r="P49" s="50">
        <f t="shared" si="24"/>
        <v>0.625</v>
      </c>
      <c r="Q49" s="50">
        <f t="shared" si="24"/>
        <v>0.625</v>
      </c>
      <c r="R49" s="50">
        <f t="shared" si="24"/>
        <v>0.625</v>
      </c>
      <c r="S49" s="50">
        <f t="shared" si="24"/>
        <v>0.625</v>
      </c>
      <c r="T49" s="50">
        <f t="shared" si="24"/>
        <v>0.625</v>
      </c>
      <c r="U49" s="50">
        <f t="shared" si="24"/>
        <v>0.625</v>
      </c>
      <c r="V49" s="50"/>
      <c r="W49" s="68" t="s">
        <v>185</v>
      </c>
      <c r="X49" s="120"/>
      <c r="Z49" s="46"/>
      <c r="AA49" s="46"/>
      <c r="AB49" s="46"/>
      <c r="AC49" s="46"/>
    </row>
    <row r="50" spans="1:29" ht="15.75" customHeight="1" x14ac:dyDescent="0.2">
      <c r="A50" s="46"/>
      <c r="B50" s="46"/>
      <c r="C50" s="46"/>
      <c r="D50" s="53" t="s">
        <v>89</v>
      </c>
      <c r="E50" s="50">
        <f t="shared" si="23"/>
        <v>1.5875E-2</v>
      </c>
      <c r="F50" s="50">
        <f t="shared" ref="F50:U50" si="25">F36</f>
        <v>1.5875E-2</v>
      </c>
      <c r="G50" s="50">
        <f t="shared" si="25"/>
        <v>1.5875E-2</v>
      </c>
      <c r="H50" s="50">
        <f t="shared" si="25"/>
        <v>1.5875E-2</v>
      </c>
      <c r="I50" s="50">
        <f t="shared" si="25"/>
        <v>1.5875E-2</v>
      </c>
      <c r="J50" s="50">
        <f t="shared" si="25"/>
        <v>1.5875E-2</v>
      </c>
      <c r="K50" s="50">
        <f t="shared" si="25"/>
        <v>1.5875E-2</v>
      </c>
      <c r="L50" s="50">
        <f t="shared" si="25"/>
        <v>1.5875E-2</v>
      </c>
      <c r="M50" s="50">
        <f t="shared" si="25"/>
        <v>1.5875E-2</v>
      </c>
      <c r="N50" s="50">
        <f t="shared" si="25"/>
        <v>1.5875E-2</v>
      </c>
      <c r="O50" s="50">
        <f t="shared" si="25"/>
        <v>1.5875E-2</v>
      </c>
      <c r="P50" s="50">
        <f t="shared" si="25"/>
        <v>1.5875E-2</v>
      </c>
      <c r="Q50" s="50">
        <f t="shared" si="25"/>
        <v>1.5875E-2</v>
      </c>
      <c r="R50" s="50">
        <f t="shared" si="25"/>
        <v>1.5875E-2</v>
      </c>
      <c r="S50" s="50">
        <f t="shared" si="25"/>
        <v>1.5875E-2</v>
      </c>
      <c r="T50" s="50">
        <f t="shared" si="25"/>
        <v>1.5875E-2</v>
      </c>
      <c r="U50" s="50">
        <f t="shared" si="25"/>
        <v>1.5875E-2</v>
      </c>
      <c r="V50" s="50"/>
      <c r="W50" s="46"/>
      <c r="X50" s="120"/>
      <c r="Z50" s="46"/>
      <c r="AA50" s="46"/>
      <c r="AB50" s="46"/>
      <c r="AC50" s="46"/>
    </row>
    <row r="51" spans="1:29" ht="15.75" customHeight="1" x14ac:dyDescent="0.2">
      <c r="A51" s="55" t="s">
        <v>91</v>
      </c>
      <c r="B51" s="120"/>
      <c r="C51" s="120"/>
      <c r="D51" s="11" t="s">
        <v>35</v>
      </c>
      <c r="E51" s="16">
        <f t="shared" ref="E51:E52" si="26">E35-E41</f>
        <v>0.42499999999999999</v>
      </c>
      <c r="F51" s="16">
        <f t="shared" ref="F51:U51" si="27">F35-F41</f>
        <v>0.42499999999999999</v>
      </c>
      <c r="G51" s="16">
        <f t="shared" si="27"/>
        <v>0.42499999999999999</v>
      </c>
      <c r="H51" s="16">
        <f t="shared" si="27"/>
        <v>0.42499999999999999</v>
      </c>
      <c r="I51" s="16">
        <f t="shared" si="27"/>
        <v>0.42499999999999999</v>
      </c>
      <c r="J51" s="16">
        <f t="shared" si="27"/>
        <v>0.42499999999999999</v>
      </c>
      <c r="K51" s="16">
        <f t="shared" si="27"/>
        <v>0.42499999999999999</v>
      </c>
      <c r="L51" s="16">
        <f t="shared" si="27"/>
        <v>0.42499999999999999</v>
      </c>
      <c r="M51" s="16">
        <f t="shared" si="27"/>
        <v>0.42499999999999999</v>
      </c>
      <c r="N51" s="16">
        <f t="shared" si="27"/>
        <v>0.42499999999999999</v>
      </c>
      <c r="O51" s="16">
        <f t="shared" si="27"/>
        <v>0.42499999999999999</v>
      </c>
      <c r="P51" s="16">
        <f t="shared" si="27"/>
        <v>0.42499999999999999</v>
      </c>
      <c r="Q51" s="16">
        <f t="shared" si="27"/>
        <v>0.42499999999999999</v>
      </c>
      <c r="R51" s="16">
        <f t="shared" si="27"/>
        <v>0.42499999999999999</v>
      </c>
      <c r="S51" s="16">
        <f t="shared" si="27"/>
        <v>0.42499999999999999</v>
      </c>
      <c r="T51" s="16">
        <f t="shared" si="27"/>
        <v>0.42499999999999999</v>
      </c>
      <c r="U51" s="16">
        <f t="shared" si="27"/>
        <v>0.42499999999999999</v>
      </c>
      <c r="V51" s="127"/>
      <c r="W51" s="68" t="s">
        <v>185</v>
      </c>
      <c r="X51" s="120"/>
      <c r="Z51" s="46"/>
      <c r="AA51" s="46"/>
      <c r="AB51" s="46"/>
      <c r="AC51" s="46"/>
    </row>
    <row r="52" spans="1:29" ht="15.75" customHeight="1" x14ac:dyDescent="0.2">
      <c r="A52" s="120"/>
      <c r="B52" s="120"/>
      <c r="C52" s="120"/>
      <c r="D52" s="11" t="s">
        <v>78</v>
      </c>
      <c r="E52" s="64">
        <f t="shared" si="26"/>
        <v>1.0794999999999999E-2</v>
      </c>
      <c r="F52" s="64">
        <f t="shared" ref="F52:U52" si="28">F36-F42</f>
        <v>1.0794999999999999E-2</v>
      </c>
      <c r="G52" s="64">
        <f t="shared" si="28"/>
        <v>1.0794999999999999E-2</v>
      </c>
      <c r="H52" s="64">
        <f t="shared" si="28"/>
        <v>1.0794999999999999E-2</v>
      </c>
      <c r="I52" s="64">
        <f t="shared" si="28"/>
        <v>1.0794999999999999E-2</v>
      </c>
      <c r="J52" s="64">
        <f t="shared" si="28"/>
        <v>1.0794999999999999E-2</v>
      </c>
      <c r="K52" s="64">
        <f t="shared" si="28"/>
        <v>1.0794999999999999E-2</v>
      </c>
      <c r="L52" s="64">
        <f t="shared" si="28"/>
        <v>1.0794999999999999E-2</v>
      </c>
      <c r="M52" s="64">
        <f t="shared" si="28"/>
        <v>1.0794999999999999E-2</v>
      </c>
      <c r="N52" s="64">
        <f t="shared" si="28"/>
        <v>1.0794999999999999E-2</v>
      </c>
      <c r="O52" s="64">
        <f t="shared" si="28"/>
        <v>1.0794999999999999E-2</v>
      </c>
      <c r="P52" s="64">
        <f t="shared" si="28"/>
        <v>1.0794999999999999E-2</v>
      </c>
      <c r="Q52" s="64">
        <f t="shared" si="28"/>
        <v>1.0794999999999999E-2</v>
      </c>
      <c r="R52" s="64">
        <f t="shared" si="28"/>
        <v>1.0794999999999999E-2</v>
      </c>
      <c r="S52" s="64">
        <f t="shared" si="28"/>
        <v>1.0794999999999999E-2</v>
      </c>
      <c r="T52" s="64">
        <f t="shared" si="28"/>
        <v>1.0794999999999999E-2</v>
      </c>
      <c r="U52" s="64">
        <f t="shared" si="28"/>
        <v>1.0794999999999999E-2</v>
      </c>
      <c r="V52" s="129"/>
      <c r="W52" s="120"/>
      <c r="X52" s="120"/>
      <c r="Z52" s="46"/>
      <c r="AA52" s="46"/>
      <c r="AB52" s="46"/>
      <c r="AC52" s="46"/>
    </row>
    <row r="53" spans="1:29" ht="15.75" customHeight="1" x14ac:dyDescent="0.2">
      <c r="A53" s="54" t="s">
        <v>92</v>
      </c>
      <c r="B53" s="46"/>
      <c r="C53" s="46"/>
      <c r="D53" s="52" t="s">
        <v>35</v>
      </c>
      <c r="E53" s="56">
        <f t="shared" ref="E53" si="29">E35</f>
        <v>0.625</v>
      </c>
      <c r="F53" s="56">
        <f t="shared" ref="F53:U53" si="30">F35</f>
        <v>0.625</v>
      </c>
      <c r="G53" s="56">
        <f t="shared" si="30"/>
        <v>0.625</v>
      </c>
      <c r="H53" s="56">
        <f t="shared" si="30"/>
        <v>0.625</v>
      </c>
      <c r="I53" s="56">
        <f t="shared" si="30"/>
        <v>0.625</v>
      </c>
      <c r="J53" s="56">
        <f t="shared" si="30"/>
        <v>0.625</v>
      </c>
      <c r="K53" s="56">
        <f t="shared" si="30"/>
        <v>0.625</v>
      </c>
      <c r="L53" s="56">
        <f t="shared" si="30"/>
        <v>0.625</v>
      </c>
      <c r="M53" s="56">
        <f t="shared" si="30"/>
        <v>0.625</v>
      </c>
      <c r="N53" s="56">
        <f t="shared" si="30"/>
        <v>0.625</v>
      </c>
      <c r="O53" s="56">
        <f t="shared" si="30"/>
        <v>0.625</v>
      </c>
      <c r="P53" s="56">
        <f t="shared" si="30"/>
        <v>0.625</v>
      </c>
      <c r="Q53" s="56">
        <f t="shared" si="30"/>
        <v>0.625</v>
      </c>
      <c r="R53" s="56">
        <f t="shared" si="30"/>
        <v>0.625</v>
      </c>
      <c r="S53" s="56">
        <f t="shared" si="30"/>
        <v>0.625</v>
      </c>
      <c r="T53" s="56">
        <f t="shared" si="30"/>
        <v>0.625</v>
      </c>
      <c r="U53" s="56">
        <f t="shared" si="30"/>
        <v>0.625</v>
      </c>
      <c r="V53" s="56"/>
      <c r="W53" s="68" t="s">
        <v>185</v>
      </c>
      <c r="X53" s="120"/>
      <c r="Z53" s="46"/>
      <c r="AA53" s="46"/>
      <c r="AB53" s="46"/>
      <c r="AC53" s="46"/>
    </row>
    <row r="54" spans="1:29" ht="15.75" customHeight="1" x14ac:dyDescent="0.2">
      <c r="A54" s="46"/>
      <c r="B54" s="46"/>
      <c r="C54" s="46"/>
      <c r="D54" s="53" t="s">
        <v>89</v>
      </c>
      <c r="E54" s="56">
        <f t="shared" ref="E54" si="31">E36-0.5*E42</f>
        <v>1.3335E-2</v>
      </c>
      <c r="F54" s="56">
        <f t="shared" ref="F54:U54" si="32">F36-0.5*F42</f>
        <v>1.3335E-2</v>
      </c>
      <c r="G54" s="56">
        <f t="shared" si="32"/>
        <v>1.3335E-2</v>
      </c>
      <c r="H54" s="56">
        <f t="shared" si="32"/>
        <v>1.3335E-2</v>
      </c>
      <c r="I54" s="56">
        <f t="shared" si="32"/>
        <v>1.3335E-2</v>
      </c>
      <c r="J54" s="56">
        <f t="shared" si="32"/>
        <v>1.3335E-2</v>
      </c>
      <c r="K54" s="56">
        <f t="shared" si="32"/>
        <v>1.3335E-2</v>
      </c>
      <c r="L54" s="56">
        <f t="shared" si="32"/>
        <v>1.3335E-2</v>
      </c>
      <c r="M54" s="56">
        <f t="shared" si="32"/>
        <v>1.3335E-2</v>
      </c>
      <c r="N54" s="56">
        <f t="shared" si="32"/>
        <v>1.3335E-2</v>
      </c>
      <c r="O54" s="56">
        <f t="shared" si="32"/>
        <v>1.3335E-2</v>
      </c>
      <c r="P54" s="56">
        <f t="shared" si="32"/>
        <v>1.3335E-2</v>
      </c>
      <c r="Q54" s="56">
        <f t="shared" si="32"/>
        <v>1.3335E-2</v>
      </c>
      <c r="R54" s="56">
        <f t="shared" si="32"/>
        <v>1.3335E-2</v>
      </c>
      <c r="S54" s="56">
        <f t="shared" si="32"/>
        <v>1.3335E-2</v>
      </c>
      <c r="T54" s="56">
        <f t="shared" si="32"/>
        <v>1.3335E-2</v>
      </c>
      <c r="U54" s="56">
        <f t="shared" si="32"/>
        <v>1.3335E-2</v>
      </c>
      <c r="V54" s="56"/>
      <c r="W54" s="46"/>
      <c r="X54" s="120"/>
      <c r="Z54" s="46"/>
      <c r="AA54" s="46"/>
      <c r="AB54" s="46"/>
      <c r="AC54" s="46"/>
    </row>
    <row r="55" spans="1:29" ht="15.75" customHeight="1" x14ac:dyDescent="0.2">
      <c r="A55" s="54" t="s">
        <v>93</v>
      </c>
      <c r="B55" s="46"/>
      <c r="C55" s="46"/>
      <c r="D55" s="11" t="s">
        <v>35</v>
      </c>
      <c r="E55" s="56">
        <f t="shared" ref="E55" si="33">E35-0.5*E41</f>
        <v>0.52500000000000002</v>
      </c>
      <c r="F55" s="56">
        <f t="shared" ref="F55:U55" si="34">F35-0.5*F41</f>
        <v>0.52500000000000002</v>
      </c>
      <c r="G55" s="56">
        <f t="shared" si="34"/>
        <v>0.52500000000000002</v>
      </c>
      <c r="H55" s="56">
        <f t="shared" si="34"/>
        <v>0.52500000000000002</v>
      </c>
      <c r="I55" s="56">
        <f t="shared" si="34"/>
        <v>0.52500000000000002</v>
      </c>
      <c r="J55" s="56">
        <f t="shared" si="34"/>
        <v>0.52500000000000002</v>
      </c>
      <c r="K55" s="56">
        <f t="shared" si="34"/>
        <v>0.52500000000000002</v>
      </c>
      <c r="L55" s="56">
        <f t="shared" si="34"/>
        <v>0.52500000000000002</v>
      </c>
      <c r="M55" s="56">
        <f t="shared" si="34"/>
        <v>0.52500000000000002</v>
      </c>
      <c r="N55" s="56">
        <f t="shared" si="34"/>
        <v>0.52500000000000002</v>
      </c>
      <c r="O55" s="56">
        <f t="shared" si="34"/>
        <v>0.52500000000000002</v>
      </c>
      <c r="P55" s="56">
        <f t="shared" si="34"/>
        <v>0.52500000000000002</v>
      </c>
      <c r="Q55" s="56">
        <f t="shared" si="34"/>
        <v>0.52500000000000002</v>
      </c>
      <c r="R55" s="56">
        <f t="shared" si="34"/>
        <v>0.52500000000000002</v>
      </c>
      <c r="S55" s="56">
        <f t="shared" si="34"/>
        <v>0.52500000000000002</v>
      </c>
      <c r="T55" s="56">
        <f t="shared" si="34"/>
        <v>0.52500000000000002</v>
      </c>
      <c r="U55" s="56">
        <f t="shared" si="34"/>
        <v>0.52500000000000002</v>
      </c>
      <c r="V55" s="56"/>
      <c r="W55" s="68" t="s">
        <v>185</v>
      </c>
      <c r="X55" s="120"/>
      <c r="Z55" s="46"/>
      <c r="AA55" s="46"/>
      <c r="AB55" s="46"/>
      <c r="AC55" s="46"/>
    </row>
    <row r="56" spans="1:29" ht="15.75" customHeight="1" x14ac:dyDescent="0.2">
      <c r="A56" s="46"/>
      <c r="B56" s="46"/>
      <c r="C56" s="46"/>
      <c r="D56" s="11" t="s">
        <v>78</v>
      </c>
      <c r="E56" s="56">
        <f t="shared" ref="E56" si="35">E36</f>
        <v>1.5875E-2</v>
      </c>
      <c r="F56" s="56">
        <f t="shared" ref="F56:U56" si="36">F36</f>
        <v>1.5875E-2</v>
      </c>
      <c r="G56" s="56">
        <f t="shared" si="36"/>
        <v>1.5875E-2</v>
      </c>
      <c r="H56" s="56">
        <f t="shared" si="36"/>
        <v>1.5875E-2</v>
      </c>
      <c r="I56" s="56">
        <f t="shared" si="36"/>
        <v>1.5875E-2</v>
      </c>
      <c r="J56" s="56">
        <f t="shared" si="36"/>
        <v>1.5875E-2</v>
      </c>
      <c r="K56" s="56">
        <f t="shared" si="36"/>
        <v>1.5875E-2</v>
      </c>
      <c r="L56" s="56">
        <f t="shared" si="36"/>
        <v>1.5875E-2</v>
      </c>
      <c r="M56" s="56">
        <f t="shared" si="36"/>
        <v>1.5875E-2</v>
      </c>
      <c r="N56" s="56">
        <f t="shared" si="36"/>
        <v>1.5875E-2</v>
      </c>
      <c r="O56" s="56">
        <f t="shared" si="36"/>
        <v>1.5875E-2</v>
      </c>
      <c r="P56" s="56">
        <f t="shared" si="36"/>
        <v>1.5875E-2</v>
      </c>
      <c r="Q56" s="56">
        <f t="shared" si="36"/>
        <v>1.5875E-2</v>
      </c>
      <c r="R56" s="56">
        <f t="shared" si="36"/>
        <v>1.5875E-2</v>
      </c>
      <c r="S56" s="56">
        <f t="shared" si="36"/>
        <v>1.5875E-2</v>
      </c>
      <c r="T56" s="56">
        <f t="shared" si="36"/>
        <v>1.5875E-2</v>
      </c>
      <c r="U56" s="56">
        <f t="shared" si="36"/>
        <v>1.5875E-2</v>
      </c>
      <c r="V56" s="56"/>
      <c r="W56" s="46"/>
      <c r="X56" s="120"/>
      <c r="Z56" s="46"/>
      <c r="AA56" s="46"/>
      <c r="AB56" s="46"/>
      <c r="AC56" s="46"/>
    </row>
    <row r="57" spans="1:29" ht="15.75" customHeight="1" x14ac:dyDescent="0.2">
      <c r="A57" s="167" t="s">
        <v>172</v>
      </c>
      <c r="B57" s="120"/>
      <c r="C57" s="120"/>
      <c r="D57" s="5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130"/>
      <c r="X57" s="120"/>
      <c r="Z57" s="46"/>
      <c r="AA57" s="46"/>
      <c r="AB57" s="46"/>
      <c r="AC57" s="46"/>
    </row>
    <row r="58" spans="1:29" ht="15.75" customHeight="1" x14ac:dyDescent="0.2">
      <c r="A58" s="120" t="s">
        <v>66</v>
      </c>
      <c r="B58" s="120"/>
      <c r="C58" s="120"/>
      <c r="D58" s="34" t="s">
        <v>157</v>
      </c>
      <c r="E58" s="150">
        <f>VLOOKUP(D58,A1:E5,2,FALSE)</f>
        <v>1.2</v>
      </c>
      <c r="F58" s="150">
        <f>E58</f>
        <v>1.2</v>
      </c>
      <c r="G58" s="150">
        <f>F58</f>
        <v>1.2</v>
      </c>
      <c r="H58" s="150">
        <f t="shared" ref="H58:H66" si="37">I58</f>
        <v>1.2</v>
      </c>
      <c r="I58" s="150">
        <f t="shared" ref="I58:J66" si="38">G58</f>
        <v>1.2</v>
      </c>
      <c r="J58" s="150">
        <f t="shared" si="38"/>
        <v>1.2</v>
      </c>
      <c r="K58" s="150">
        <f t="shared" ref="K58:K66" si="39">G58</f>
        <v>1.2</v>
      </c>
      <c r="L58" s="150">
        <f t="shared" ref="L58:O66" si="40">K58</f>
        <v>1.2</v>
      </c>
      <c r="M58" s="150">
        <f t="shared" si="40"/>
        <v>1.2</v>
      </c>
      <c r="N58" s="150">
        <f t="shared" si="40"/>
        <v>1.2</v>
      </c>
      <c r="O58" s="150">
        <f t="shared" si="40"/>
        <v>1.2</v>
      </c>
      <c r="P58" s="150">
        <f>O58</f>
        <v>1.2</v>
      </c>
      <c r="Q58" s="150">
        <f>P58</f>
        <v>1.2</v>
      </c>
      <c r="R58" s="150">
        <f t="shared" ref="R58:R66" si="41">S58</f>
        <v>1.2</v>
      </c>
      <c r="S58" s="150">
        <f t="shared" ref="S58:S66" si="42">Q58</f>
        <v>1.2</v>
      </c>
      <c r="T58" s="150">
        <f t="shared" ref="T58:T66" si="43">R58</f>
        <v>1.2</v>
      </c>
      <c r="U58" s="150">
        <f t="shared" ref="U58:U66" si="44">Q58</f>
        <v>1.2</v>
      </c>
      <c r="V58" s="130"/>
      <c r="X58" s="120"/>
      <c r="Z58" s="46"/>
      <c r="AA58" s="46"/>
      <c r="AB58" s="46"/>
      <c r="AC58" s="46"/>
    </row>
    <row r="59" spans="1:29" ht="15.75" customHeight="1" x14ac:dyDescent="0.2">
      <c r="A59" s="120" t="s">
        <v>67</v>
      </c>
      <c r="B59" s="120"/>
      <c r="C59" s="120"/>
      <c r="D59" s="34" t="s">
        <v>156</v>
      </c>
      <c r="E59" s="150">
        <f>VLOOKUP(D59,A2:E6,2,FALSE)</f>
        <v>1.1000000000000001</v>
      </c>
      <c r="F59" s="150">
        <f t="shared" ref="F59:G66" si="45">E59</f>
        <v>1.1000000000000001</v>
      </c>
      <c r="G59" s="150">
        <f t="shared" si="45"/>
        <v>1.1000000000000001</v>
      </c>
      <c r="H59" s="150">
        <f t="shared" si="37"/>
        <v>1.1000000000000001</v>
      </c>
      <c r="I59" s="150">
        <f t="shared" si="38"/>
        <v>1.1000000000000001</v>
      </c>
      <c r="J59" s="150">
        <f t="shared" si="38"/>
        <v>1.1000000000000001</v>
      </c>
      <c r="K59" s="150">
        <f t="shared" si="39"/>
        <v>1.1000000000000001</v>
      </c>
      <c r="L59" s="150">
        <f t="shared" si="40"/>
        <v>1.1000000000000001</v>
      </c>
      <c r="M59" s="150">
        <f t="shared" si="40"/>
        <v>1.1000000000000001</v>
      </c>
      <c r="N59" s="150">
        <f t="shared" si="40"/>
        <v>1.1000000000000001</v>
      </c>
      <c r="O59" s="150">
        <f t="shared" si="40"/>
        <v>1.1000000000000001</v>
      </c>
      <c r="P59" s="150">
        <f t="shared" ref="P59:P66" si="46">O59</f>
        <v>1.1000000000000001</v>
      </c>
      <c r="Q59" s="150">
        <f t="shared" ref="Q59:Q66" si="47">P59</f>
        <v>1.1000000000000001</v>
      </c>
      <c r="R59" s="150">
        <f t="shared" si="41"/>
        <v>1.1000000000000001</v>
      </c>
      <c r="S59" s="150">
        <f t="shared" si="42"/>
        <v>1.1000000000000001</v>
      </c>
      <c r="T59" s="150">
        <f t="shared" si="43"/>
        <v>1.1000000000000001</v>
      </c>
      <c r="U59" s="150">
        <f t="shared" si="44"/>
        <v>1.1000000000000001</v>
      </c>
      <c r="V59" s="130"/>
      <c r="W59" s="120"/>
      <c r="X59" s="120"/>
      <c r="Z59" s="46"/>
      <c r="AA59" s="46"/>
      <c r="AB59" s="46"/>
      <c r="AC59" s="46"/>
    </row>
    <row r="60" spans="1:29" s="122" customFormat="1" ht="15.75" customHeight="1" x14ac:dyDescent="0.2">
      <c r="A60" s="69" t="s">
        <v>159</v>
      </c>
      <c r="B60" s="46"/>
      <c r="C60" s="46"/>
      <c r="D60" s="34" t="s">
        <v>11</v>
      </c>
      <c r="E60" s="150">
        <f>VLOOKUP(D60,A3:E7,2,FALSE)</f>
        <v>1</v>
      </c>
      <c r="F60" s="150">
        <f t="shared" si="45"/>
        <v>1</v>
      </c>
      <c r="G60" s="150">
        <f t="shared" ref="G60" si="48">F60</f>
        <v>1</v>
      </c>
      <c r="H60" s="150">
        <f t="shared" ref="H60" si="49">G60</f>
        <v>1</v>
      </c>
      <c r="I60" s="150">
        <f t="shared" ref="I60" si="50">H60</f>
        <v>1</v>
      </c>
      <c r="J60" s="150">
        <f t="shared" ref="J60" si="51">I60</f>
        <v>1</v>
      </c>
      <c r="K60" s="150">
        <f t="shared" ref="K60" si="52">J60</f>
        <v>1</v>
      </c>
      <c r="L60" s="150">
        <f t="shared" si="40"/>
        <v>1</v>
      </c>
      <c r="M60" s="150">
        <f t="shared" si="40"/>
        <v>1</v>
      </c>
      <c r="N60" s="150">
        <f t="shared" si="40"/>
        <v>1</v>
      </c>
      <c r="O60" s="150">
        <f t="shared" si="40"/>
        <v>1</v>
      </c>
      <c r="P60" s="150">
        <f t="shared" si="46"/>
        <v>1</v>
      </c>
      <c r="Q60" s="150">
        <f t="shared" si="47"/>
        <v>1</v>
      </c>
      <c r="R60" s="150">
        <f t="shared" ref="R60" si="53">Q60</f>
        <v>1</v>
      </c>
      <c r="S60" s="150">
        <f t="shared" ref="S60" si="54">R60</f>
        <v>1</v>
      </c>
      <c r="T60" s="150">
        <f t="shared" ref="T60" si="55">S60</f>
        <v>1</v>
      </c>
      <c r="U60" s="150">
        <f t="shared" ref="U60" si="56">T60</f>
        <v>1</v>
      </c>
      <c r="V60" s="130"/>
      <c r="W60" s="46"/>
      <c r="X60" s="46"/>
      <c r="Z60" s="46"/>
      <c r="AA60" s="46"/>
      <c r="AB60" s="46"/>
      <c r="AC60" s="46"/>
    </row>
    <row r="61" spans="1:29" ht="15.75" customHeight="1" x14ac:dyDescent="0.2">
      <c r="A61" s="120" t="s">
        <v>68</v>
      </c>
      <c r="B61" s="120"/>
      <c r="C61" s="120"/>
      <c r="D61" s="34" t="s">
        <v>155</v>
      </c>
      <c r="E61" s="150">
        <f>VLOOKUP(D61,A4:E8,2,FALSE)</f>
        <v>1</v>
      </c>
      <c r="F61" s="150">
        <f t="shared" si="45"/>
        <v>1</v>
      </c>
      <c r="G61" s="150">
        <f t="shared" si="45"/>
        <v>1</v>
      </c>
      <c r="H61" s="150">
        <f t="shared" si="37"/>
        <v>1</v>
      </c>
      <c r="I61" s="150">
        <f t="shared" si="38"/>
        <v>1</v>
      </c>
      <c r="J61" s="150">
        <f t="shared" si="38"/>
        <v>1</v>
      </c>
      <c r="K61" s="150">
        <f t="shared" si="39"/>
        <v>1</v>
      </c>
      <c r="L61" s="150">
        <f t="shared" si="40"/>
        <v>1</v>
      </c>
      <c r="M61" s="150">
        <f t="shared" si="40"/>
        <v>1</v>
      </c>
      <c r="N61" s="150">
        <f t="shared" si="40"/>
        <v>1</v>
      </c>
      <c r="O61" s="150">
        <f t="shared" si="40"/>
        <v>1</v>
      </c>
      <c r="P61" s="150">
        <f t="shared" si="46"/>
        <v>1</v>
      </c>
      <c r="Q61" s="150">
        <f t="shared" si="47"/>
        <v>1</v>
      </c>
      <c r="R61" s="150">
        <f t="shared" si="41"/>
        <v>1</v>
      </c>
      <c r="S61" s="150">
        <f t="shared" si="42"/>
        <v>1</v>
      </c>
      <c r="T61" s="150">
        <f t="shared" si="43"/>
        <v>1</v>
      </c>
      <c r="U61" s="150">
        <f t="shared" si="44"/>
        <v>1</v>
      </c>
      <c r="V61" s="130"/>
      <c r="W61" s="120"/>
      <c r="X61" s="120"/>
      <c r="Z61" s="46"/>
      <c r="AA61" s="46"/>
      <c r="AB61" s="46"/>
      <c r="AC61" s="46"/>
    </row>
    <row r="62" spans="1:29" ht="15.75" customHeight="1" x14ac:dyDescent="0.2">
      <c r="A62" s="120" t="s">
        <v>69</v>
      </c>
      <c r="B62" s="120"/>
      <c r="C62" s="120"/>
      <c r="D62" s="34" t="s">
        <v>145</v>
      </c>
      <c r="E62" s="151">
        <f>VLOOKUP(D62,A8:B13,2,FALSE)</f>
        <v>1.046</v>
      </c>
      <c r="F62" s="151">
        <f t="shared" si="45"/>
        <v>1.046</v>
      </c>
      <c r="G62" s="151">
        <f t="shared" si="45"/>
        <v>1.046</v>
      </c>
      <c r="H62" s="151">
        <f t="shared" si="37"/>
        <v>1.046</v>
      </c>
      <c r="I62" s="151">
        <f t="shared" si="38"/>
        <v>1.046</v>
      </c>
      <c r="J62" s="151">
        <f t="shared" si="38"/>
        <v>1.046</v>
      </c>
      <c r="K62" s="151">
        <f t="shared" si="39"/>
        <v>1.046</v>
      </c>
      <c r="L62" s="151">
        <f t="shared" si="40"/>
        <v>1.046</v>
      </c>
      <c r="M62" s="151">
        <f t="shared" si="40"/>
        <v>1.046</v>
      </c>
      <c r="N62" s="151">
        <f t="shared" si="40"/>
        <v>1.046</v>
      </c>
      <c r="O62" s="151">
        <f t="shared" si="40"/>
        <v>1.046</v>
      </c>
      <c r="P62" s="151">
        <f t="shared" si="46"/>
        <v>1.046</v>
      </c>
      <c r="Q62" s="151">
        <f t="shared" si="47"/>
        <v>1.046</v>
      </c>
      <c r="R62" s="151">
        <f t="shared" si="41"/>
        <v>1.046</v>
      </c>
      <c r="S62" s="151">
        <f t="shared" si="42"/>
        <v>1.046</v>
      </c>
      <c r="T62" s="151">
        <f t="shared" si="43"/>
        <v>1.046</v>
      </c>
      <c r="U62" s="151">
        <f t="shared" si="44"/>
        <v>1.046</v>
      </c>
      <c r="V62" s="131"/>
      <c r="W62" s="120"/>
      <c r="X62" s="120"/>
      <c r="Z62" s="46"/>
      <c r="AA62" s="46"/>
      <c r="AB62" s="46"/>
      <c r="AC62" s="46"/>
    </row>
    <row r="63" spans="1:29" ht="15.75" customHeight="1" x14ac:dyDescent="0.2">
      <c r="A63" s="120" t="s">
        <v>70</v>
      </c>
      <c r="B63" s="120"/>
      <c r="C63" s="120"/>
      <c r="D63" s="34" t="s">
        <v>18</v>
      </c>
      <c r="E63" s="151">
        <f>VLOOKUP(D63,C7:D9,2,FALSE)</f>
        <v>1</v>
      </c>
      <c r="F63" s="151">
        <f t="shared" si="45"/>
        <v>1</v>
      </c>
      <c r="G63" s="151">
        <f t="shared" si="45"/>
        <v>1</v>
      </c>
      <c r="H63" s="151">
        <f t="shared" si="37"/>
        <v>1</v>
      </c>
      <c r="I63" s="151">
        <f t="shared" si="38"/>
        <v>1</v>
      </c>
      <c r="J63" s="151">
        <f t="shared" si="38"/>
        <v>1</v>
      </c>
      <c r="K63" s="151">
        <f t="shared" si="39"/>
        <v>1</v>
      </c>
      <c r="L63" s="151">
        <f t="shared" si="40"/>
        <v>1</v>
      </c>
      <c r="M63" s="151">
        <f t="shared" si="40"/>
        <v>1</v>
      </c>
      <c r="N63" s="151">
        <f t="shared" si="40"/>
        <v>1</v>
      </c>
      <c r="O63" s="151">
        <f t="shared" si="40"/>
        <v>1</v>
      </c>
      <c r="P63" s="151">
        <f t="shared" si="46"/>
        <v>1</v>
      </c>
      <c r="Q63" s="151">
        <f t="shared" si="47"/>
        <v>1</v>
      </c>
      <c r="R63" s="151">
        <f t="shared" si="41"/>
        <v>1</v>
      </c>
      <c r="S63" s="151">
        <f t="shared" si="42"/>
        <v>1</v>
      </c>
      <c r="T63" s="151">
        <f t="shared" si="43"/>
        <v>1</v>
      </c>
      <c r="U63" s="151">
        <f t="shared" si="44"/>
        <v>1</v>
      </c>
      <c r="V63" s="131"/>
      <c r="W63" s="120"/>
      <c r="X63" s="120"/>
      <c r="Z63" s="46"/>
      <c r="AA63" s="46"/>
      <c r="AB63" s="46"/>
      <c r="AC63" s="46"/>
    </row>
    <row r="64" spans="1:29" ht="15.75" customHeight="1" x14ac:dyDescent="0.2">
      <c r="A64" s="120" t="s">
        <v>71</v>
      </c>
      <c r="B64" s="120"/>
      <c r="C64" s="120"/>
      <c r="D64" s="183" t="s">
        <v>209</v>
      </c>
      <c r="E64" s="150">
        <f>VLOOKUP(D64,C16:D19,2,FALSE)</f>
        <v>1</v>
      </c>
      <c r="F64" s="150">
        <f t="shared" si="45"/>
        <v>1</v>
      </c>
      <c r="G64" s="150">
        <f t="shared" si="45"/>
        <v>1</v>
      </c>
      <c r="H64" s="150">
        <f t="shared" si="37"/>
        <v>1</v>
      </c>
      <c r="I64" s="150">
        <f t="shared" si="38"/>
        <v>1</v>
      </c>
      <c r="J64" s="150">
        <f t="shared" si="38"/>
        <v>1</v>
      </c>
      <c r="K64" s="150">
        <f t="shared" si="39"/>
        <v>1</v>
      </c>
      <c r="L64" s="150">
        <f t="shared" si="40"/>
        <v>1</v>
      </c>
      <c r="M64" s="150">
        <f t="shared" si="40"/>
        <v>1</v>
      </c>
      <c r="N64" s="150">
        <f t="shared" si="40"/>
        <v>1</v>
      </c>
      <c r="O64" s="150">
        <f t="shared" si="40"/>
        <v>1</v>
      </c>
      <c r="P64" s="150">
        <f t="shared" si="46"/>
        <v>1</v>
      </c>
      <c r="Q64" s="150">
        <f t="shared" si="47"/>
        <v>1</v>
      </c>
      <c r="R64" s="150">
        <f t="shared" si="41"/>
        <v>1</v>
      </c>
      <c r="S64" s="150">
        <f t="shared" si="42"/>
        <v>1</v>
      </c>
      <c r="T64" s="150">
        <f t="shared" si="43"/>
        <v>1</v>
      </c>
      <c r="U64" s="150">
        <f t="shared" si="44"/>
        <v>1</v>
      </c>
      <c r="V64" s="130"/>
      <c r="W64" s="120"/>
      <c r="X64" s="120"/>
      <c r="Z64" s="46"/>
      <c r="AA64" s="46"/>
      <c r="AB64" s="46"/>
      <c r="AC64" s="46"/>
    </row>
    <row r="65" spans="1:29" ht="15.75" customHeight="1" x14ac:dyDescent="0.2">
      <c r="A65" s="120" t="s">
        <v>72</v>
      </c>
      <c r="B65" s="120"/>
      <c r="C65" s="120"/>
      <c r="D65" s="34" t="s">
        <v>17</v>
      </c>
      <c r="E65" s="151">
        <f>VLOOKUP(D65,E7:F9,2,FALSE)</f>
        <v>0.96</v>
      </c>
      <c r="F65" s="151">
        <f t="shared" si="45"/>
        <v>0.96</v>
      </c>
      <c r="G65" s="151">
        <f t="shared" si="45"/>
        <v>0.96</v>
      </c>
      <c r="H65" s="151">
        <f t="shared" si="37"/>
        <v>0.96</v>
      </c>
      <c r="I65" s="151">
        <f t="shared" si="38"/>
        <v>0.96</v>
      </c>
      <c r="J65" s="151">
        <f t="shared" si="38"/>
        <v>0.96</v>
      </c>
      <c r="K65" s="151">
        <f t="shared" si="39"/>
        <v>0.96</v>
      </c>
      <c r="L65" s="151">
        <f t="shared" si="40"/>
        <v>0.96</v>
      </c>
      <c r="M65" s="151">
        <f t="shared" si="40"/>
        <v>0.96</v>
      </c>
      <c r="N65" s="151">
        <f t="shared" si="40"/>
        <v>0.96</v>
      </c>
      <c r="O65" s="151">
        <f t="shared" si="40"/>
        <v>0.96</v>
      </c>
      <c r="P65" s="151">
        <f t="shared" si="46"/>
        <v>0.96</v>
      </c>
      <c r="Q65" s="151">
        <f t="shared" si="47"/>
        <v>0.96</v>
      </c>
      <c r="R65" s="151">
        <f t="shared" si="41"/>
        <v>0.96</v>
      </c>
      <c r="S65" s="151">
        <f t="shared" si="42"/>
        <v>0.96</v>
      </c>
      <c r="T65" s="151">
        <f t="shared" si="43"/>
        <v>0.96</v>
      </c>
      <c r="U65" s="151">
        <f t="shared" si="44"/>
        <v>0.96</v>
      </c>
      <c r="V65" s="131"/>
      <c r="W65" s="120"/>
      <c r="X65" s="120"/>
      <c r="Z65" s="46"/>
      <c r="AA65" s="46"/>
      <c r="AB65" s="46"/>
      <c r="AC65" s="46"/>
    </row>
    <row r="66" spans="1:29" ht="15.75" customHeight="1" x14ac:dyDescent="0.2">
      <c r="A66" s="120" t="s">
        <v>73</v>
      </c>
      <c r="B66" s="120"/>
      <c r="C66" s="120"/>
      <c r="D66" s="34" t="s">
        <v>24</v>
      </c>
      <c r="E66" s="152">
        <f>VLOOKUP(D66,A16:B18,2,FALSE)</f>
        <v>1</v>
      </c>
      <c r="F66" s="152">
        <f t="shared" si="45"/>
        <v>1</v>
      </c>
      <c r="G66" s="152">
        <f t="shared" si="45"/>
        <v>1</v>
      </c>
      <c r="H66" s="152">
        <f t="shared" si="37"/>
        <v>1</v>
      </c>
      <c r="I66" s="152">
        <f t="shared" si="38"/>
        <v>1</v>
      </c>
      <c r="J66" s="152">
        <f t="shared" si="38"/>
        <v>1</v>
      </c>
      <c r="K66" s="152">
        <f t="shared" si="39"/>
        <v>1</v>
      </c>
      <c r="L66" s="152">
        <f t="shared" si="40"/>
        <v>1</v>
      </c>
      <c r="M66" s="152">
        <f t="shared" si="40"/>
        <v>1</v>
      </c>
      <c r="N66" s="152">
        <f t="shared" si="40"/>
        <v>1</v>
      </c>
      <c r="O66" s="152">
        <f t="shared" si="40"/>
        <v>1</v>
      </c>
      <c r="P66" s="152">
        <f t="shared" si="46"/>
        <v>1</v>
      </c>
      <c r="Q66" s="152">
        <f t="shared" si="47"/>
        <v>1</v>
      </c>
      <c r="R66" s="152">
        <f t="shared" si="41"/>
        <v>1</v>
      </c>
      <c r="S66" s="152">
        <f t="shared" si="42"/>
        <v>1</v>
      </c>
      <c r="T66" s="152">
        <f t="shared" si="43"/>
        <v>1</v>
      </c>
      <c r="U66" s="152">
        <f t="shared" si="44"/>
        <v>1</v>
      </c>
      <c r="V66" s="102"/>
      <c r="W66" s="120"/>
      <c r="X66" s="120"/>
      <c r="Z66" s="46"/>
      <c r="AA66" s="46"/>
      <c r="AB66" s="46"/>
      <c r="AC66" s="46"/>
    </row>
    <row r="67" spans="1:29" ht="15.75" customHeight="1" x14ac:dyDescent="0.2">
      <c r="A67" s="46"/>
      <c r="B67" s="46"/>
      <c r="C67" s="46"/>
      <c r="D67" s="54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46"/>
      <c r="X67" s="46"/>
      <c r="Z67" s="46"/>
      <c r="AA67" s="46"/>
      <c r="AB67" s="46"/>
      <c r="AC67" s="46"/>
    </row>
    <row r="68" spans="1:29" ht="15.75" customHeight="1" x14ac:dyDescent="0.2">
      <c r="A68" s="3" t="s">
        <v>57</v>
      </c>
      <c r="B68" s="120"/>
      <c r="C68" s="120"/>
      <c r="D68" s="11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26"/>
      <c r="W68" s="120"/>
      <c r="X68" s="120"/>
      <c r="Z68" s="46"/>
      <c r="AA68" s="46"/>
      <c r="AB68" s="46"/>
      <c r="AC68" s="46"/>
    </row>
    <row r="69" spans="1:29" ht="15.75" customHeight="1" x14ac:dyDescent="0.2">
      <c r="A69" s="123" t="s">
        <v>139</v>
      </c>
      <c r="B69" s="120"/>
      <c r="C69" s="120"/>
      <c r="D69" s="21" t="s">
        <v>58</v>
      </c>
      <c r="E69" s="118">
        <v>-473.22500000000002</v>
      </c>
      <c r="F69" s="31">
        <v>-341.66500000000002</v>
      </c>
      <c r="G69" s="31">
        <v>-177.1909</v>
      </c>
      <c r="H69" s="31">
        <v>-129</v>
      </c>
      <c r="I69" s="31">
        <v>0</v>
      </c>
      <c r="J69" s="31">
        <f>-H69</f>
        <v>129</v>
      </c>
      <c r="K69" s="31">
        <f>-G69</f>
        <v>177.1909</v>
      </c>
      <c r="L69" s="31">
        <f>-F69</f>
        <v>341.66500000000002</v>
      </c>
      <c r="M69" s="31">
        <f>-E69</f>
        <v>473.22500000000002</v>
      </c>
      <c r="N69" s="31">
        <f>L69</f>
        <v>341.66500000000002</v>
      </c>
      <c r="O69" s="31">
        <f>K69</f>
        <v>177.1909</v>
      </c>
      <c r="P69" s="31">
        <f>J69</f>
        <v>129</v>
      </c>
      <c r="Q69" s="31">
        <f>I69</f>
        <v>0</v>
      </c>
      <c r="R69" s="31">
        <f>H69</f>
        <v>-129</v>
      </c>
      <c r="S69" s="31">
        <f>G69</f>
        <v>-177.1909</v>
      </c>
      <c r="T69" s="31">
        <f>F69</f>
        <v>-341.66500000000002</v>
      </c>
      <c r="U69" s="31">
        <f>E69</f>
        <v>-473.22500000000002</v>
      </c>
      <c r="V69" s="132"/>
      <c r="X69" s="15"/>
      <c r="Z69" s="46"/>
      <c r="AA69" s="46"/>
      <c r="AB69" s="46"/>
      <c r="AC69" s="46"/>
    </row>
    <row r="70" spans="1:29" ht="15.75" customHeight="1" x14ac:dyDescent="0.2">
      <c r="A70" s="120"/>
      <c r="B70" s="120"/>
      <c r="C70" s="120"/>
      <c r="D70" s="11" t="s">
        <v>59</v>
      </c>
      <c r="E70" s="32">
        <f>E69/0.74</f>
        <v>-639.49324324324323</v>
      </c>
      <c r="F70" s="32">
        <f t="shared" ref="F70:U70" si="57">F69/0.74</f>
        <v>-461.70945945945948</v>
      </c>
      <c r="G70" s="32">
        <f t="shared" si="57"/>
        <v>-239.44716216216216</v>
      </c>
      <c r="H70" s="32">
        <f t="shared" si="57"/>
        <v>-174.32432432432432</v>
      </c>
      <c r="I70" s="32">
        <f t="shared" si="57"/>
        <v>0</v>
      </c>
      <c r="J70" s="32">
        <f t="shared" si="57"/>
        <v>174.32432432432432</v>
      </c>
      <c r="K70" s="32">
        <f t="shared" si="57"/>
        <v>239.44716216216216</v>
      </c>
      <c r="L70" s="32">
        <f t="shared" si="57"/>
        <v>461.70945945945948</v>
      </c>
      <c r="M70" s="32">
        <f t="shared" si="57"/>
        <v>639.49324324324323</v>
      </c>
      <c r="N70" s="32">
        <f t="shared" si="57"/>
        <v>461.70945945945948</v>
      </c>
      <c r="O70" s="32">
        <f t="shared" si="57"/>
        <v>239.44716216216216</v>
      </c>
      <c r="P70" s="32">
        <f t="shared" si="57"/>
        <v>174.32432432432432</v>
      </c>
      <c r="Q70" s="32">
        <f t="shared" si="57"/>
        <v>0</v>
      </c>
      <c r="R70" s="32">
        <f t="shared" si="57"/>
        <v>-174.32432432432432</v>
      </c>
      <c r="S70" s="32">
        <f t="shared" si="57"/>
        <v>-239.44716216216216</v>
      </c>
      <c r="T70" s="32">
        <f t="shared" si="57"/>
        <v>-461.70945945945948</v>
      </c>
      <c r="U70" s="32">
        <f t="shared" si="57"/>
        <v>-639.49324324324323</v>
      </c>
      <c r="V70" s="103"/>
      <c r="W70" s="120"/>
      <c r="X70" s="26"/>
      <c r="Z70" s="46"/>
      <c r="AA70" s="46"/>
      <c r="AB70" s="46"/>
      <c r="AC70" s="46"/>
    </row>
    <row r="71" spans="1:29" ht="15.75" customHeight="1" x14ac:dyDescent="0.2">
      <c r="A71" s="120" t="s">
        <v>60</v>
      </c>
      <c r="B71" s="120"/>
      <c r="C71" s="120"/>
      <c r="D71" s="21" t="s">
        <v>58</v>
      </c>
      <c r="E71" s="31">
        <f>E69</f>
        <v>-473.22500000000002</v>
      </c>
      <c r="F71" s="31">
        <f t="shared" ref="F71:U71" si="58">F69</f>
        <v>-341.66500000000002</v>
      </c>
      <c r="G71" s="31">
        <f t="shared" si="58"/>
        <v>-177.1909</v>
      </c>
      <c r="H71" s="31">
        <f t="shared" si="58"/>
        <v>-129</v>
      </c>
      <c r="I71" s="31">
        <f t="shared" si="58"/>
        <v>0</v>
      </c>
      <c r="J71" s="31">
        <f t="shared" si="58"/>
        <v>129</v>
      </c>
      <c r="K71" s="31">
        <f t="shared" si="58"/>
        <v>177.1909</v>
      </c>
      <c r="L71" s="31">
        <f t="shared" si="58"/>
        <v>341.66500000000002</v>
      </c>
      <c r="M71" s="31">
        <f t="shared" si="58"/>
        <v>473.22500000000002</v>
      </c>
      <c r="N71" s="31">
        <f t="shared" si="58"/>
        <v>341.66500000000002</v>
      </c>
      <c r="O71" s="31">
        <f t="shared" si="58"/>
        <v>177.1909</v>
      </c>
      <c r="P71" s="31">
        <f t="shared" si="58"/>
        <v>129</v>
      </c>
      <c r="Q71" s="31">
        <f t="shared" si="58"/>
        <v>0</v>
      </c>
      <c r="R71" s="31">
        <f t="shared" si="58"/>
        <v>-129</v>
      </c>
      <c r="S71" s="31">
        <f t="shared" si="58"/>
        <v>-177.1909</v>
      </c>
      <c r="T71" s="31">
        <f t="shared" si="58"/>
        <v>-341.66500000000002</v>
      </c>
      <c r="U71" s="31">
        <f t="shared" si="58"/>
        <v>-473.22500000000002</v>
      </c>
      <c r="V71" s="132"/>
      <c r="W71" s="120"/>
      <c r="X71" s="15"/>
      <c r="Z71" s="46"/>
      <c r="AA71" s="46"/>
      <c r="AB71" s="46"/>
      <c r="AC71" s="46"/>
    </row>
    <row r="72" spans="1:29" ht="15.75" customHeight="1" x14ac:dyDescent="0.2">
      <c r="A72" s="120"/>
      <c r="B72" s="120"/>
      <c r="C72" s="120"/>
      <c r="D72" s="11" t="s">
        <v>59</v>
      </c>
      <c r="E72" s="32">
        <f>E71/0.74</f>
        <v>-639.49324324324323</v>
      </c>
      <c r="F72" s="32">
        <f t="shared" ref="F72:U72" si="59">F71/0.74</f>
        <v>-461.70945945945948</v>
      </c>
      <c r="G72" s="32">
        <f t="shared" si="59"/>
        <v>-239.44716216216216</v>
      </c>
      <c r="H72" s="32">
        <f t="shared" si="59"/>
        <v>-174.32432432432432</v>
      </c>
      <c r="I72" s="32">
        <f t="shared" si="59"/>
        <v>0</v>
      </c>
      <c r="J72" s="32">
        <f t="shared" si="59"/>
        <v>174.32432432432432</v>
      </c>
      <c r="K72" s="32">
        <f t="shared" si="59"/>
        <v>239.44716216216216</v>
      </c>
      <c r="L72" s="32">
        <f t="shared" si="59"/>
        <v>461.70945945945948</v>
      </c>
      <c r="M72" s="32">
        <f t="shared" si="59"/>
        <v>639.49324324324323</v>
      </c>
      <c r="N72" s="32">
        <f t="shared" si="59"/>
        <v>461.70945945945948</v>
      </c>
      <c r="O72" s="32">
        <f t="shared" si="59"/>
        <v>239.44716216216216</v>
      </c>
      <c r="P72" s="32">
        <f t="shared" si="59"/>
        <v>174.32432432432432</v>
      </c>
      <c r="Q72" s="32">
        <f t="shared" si="59"/>
        <v>0</v>
      </c>
      <c r="R72" s="32">
        <f t="shared" si="59"/>
        <v>-174.32432432432432</v>
      </c>
      <c r="S72" s="32">
        <f t="shared" si="59"/>
        <v>-239.44716216216216</v>
      </c>
      <c r="T72" s="32">
        <f t="shared" si="59"/>
        <v>-461.70945945945948</v>
      </c>
      <c r="U72" s="32">
        <f t="shared" si="59"/>
        <v>-639.49324324324323</v>
      </c>
      <c r="V72" s="103"/>
      <c r="W72" s="120"/>
      <c r="X72" s="26"/>
      <c r="Z72" s="46"/>
      <c r="AA72" s="46"/>
      <c r="AB72" s="46"/>
      <c r="AC72" s="46"/>
    </row>
    <row r="73" spans="1:29" s="122" customFormat="1" ht="15.75" customHeight="1" x14ac:dyDescent="0.2">
      <c r="A73" s="69" t="s">
        <v>158</v>
      </c>
      <c r="B73" s="46"/>
      <c r="C73" s="46"/>
      <c r="D73" s="21" t="s">
        <v>58</v>
      </c>
      <c r="E73" s="31">
        <f>E71</f>
        <v>-473.22500000000002</v>
      </c>
      <c r="F73" s="31">
        <f t="shared" ref="F73:U73" si="60">F71</f>
        <v>-341.66500000000002</v>
      </c>
      <c r="G73" s="31">
        <f t="shared" si="60"/>
        <v>-177.1909</v>
      </c>
      <c r="H73" s="31">
        <f t="shared" si="60"/>
        <v>-129</v>
      </c>
      <c r="I73" s="31">
        <f t="shared" si="60"/>
        <v>0</v>
      </c>
      <c r="J73" s="31">
        <f t="shared" si="60"/>
        <v>129</v>
      </c>
      <c r="K73" s="31">
        <f t="shared" si="60"/>
        <v>177.1909</v>
      </c>
      <c r="L73" s="31">
        <f t="shared" si="60"/>
        <v>341.66500000000002</v>
      </c>
      <c r="M73" s="31">
        <f t="shared" si="60"/>
        <v>473.22500000000002</v>
      </c>
      <c r="N73" s="31">
        <f t="shared" si="60"/>
        <v>341.66500000000002</v>
      </c>
      <c r="O73" s="31">
        <f t="shared" si="60"/>
        <v>177.1909</v>
      </c>
      <c r="P73" s="31">
        <f t="shared" si="60"/>
        <v>129</v>
      </c>
      <c r="Q73" s="31">
        <f t="shared" si="60"/>
        <v>0</v>
      </c>
      <c r="R73" s="31">
        <f t="shared" si="60"/>
        <v>-129</v>
      </c>
      <c r="S73" s="31">
        <f t="shared" si="60"/>
        <v>-177.1909</v>
      </c>
      <c r="T73" s="31">
        <f t="shared" si="60"/>
        <v>-341.66500000000002</v>
      </c>
      <c r="U73" s="31">
        <f t="shared" si="60"/>
        <v>-473.22500000000002</v>
      </c>
      <c r="V73" s="103"/>
      <c r="W73" s="46"/>
      <c r="X73" s="51"/>
      <c r="Z73" s="46"/>
      <c r="AA73" s="46"/>
      <c r="AB73" s="46"/>
      <c r="AC73" s="46"/>
    </row>
    <row r="74" spans="1:29" s="122" customFormat="1" ht="15.75" customHeight="1" x14ac:dyDescent="0.2">
      <c r="A74" s="46"/>
      <c r="B74" s="46"/>
      <c r="C74" s="46"/>
      <c r="D74" s="11" t="s">
        <v>59</v>
      </c>
      <c r="E74" s="32">
        <f>E73/0.74</f>
        <v>-639.49324324324323</v>
      </c>
      <c r="F74" s="32">
        <f t="shared" ref="F74:U74" si="61">F73/0.74</f>
        <v>-461.70945945945948</v>
      </c>
      <c r="G74" s="32">
        <f t="shared" si="61"/>
        <v>-239.44716216216216</v>
      </c>
      <c r="H74" s="32">
        <f t="shared" si="61"/>
        <v>-174.32432432432432</v>
      </c>
      <c r="I74" s="32">
        <f t="shared" si="61"/>
        <v>0</v>
      </c>
      <c r="J74" s="32">
        <f t="shared" si="61"/>
        <v>174.32432432432432</v>
      </c>
      <c r="K74" s="32">
        <f t="shared" si="61"/>
        <v>239.44716216216216</v>
      </c>
      <c r="L74" s="32">
        <f t="shared" si="61"/>
        <v>461.70945945945948</v>
      </c>
      <c r="M74" s="32">
        <f t="shared" si="61"/>
        <v>639.49324324324323</v>
      </c>
      <c r="N74" s="32">
        <f t="shared" si="61"/>
        <v>461.70945945945948</v>
      </c>
      <c r="O74" s="32">
        <f t="shared" si="61"/>
        <v>239.44716216216216</v>
      </c>
      <c r="P74" s="32">
        <f t="shared" si="61"/>
        <v>174.32432432432432</v>
      </c>
      <c r="Q74" s="32">
        <f t="shared" si="61"/>
        <v>0</v>
      </c>
      <c r="R74" s="32">
        <f t="shared" si="61"/>
        <v>-174.32432432432432</v>
      </c>
      <c r="S74" s="32">
        <f t="shared" si="61"/>
        <v>-239.44716216216216</v>
      </c>
      <c r="T74" s="32">
        <f t="shared" si="61"/>
        <v>-461.70945945945948</v>
      </c>
      <c r="U74" s="32">
        <f t="shared" si="61"/>
        <v>-639.49324324324323</v>
      </c>
      <c r="V74" s="103"/>
      <c r="W74" s="46"/>
      <c r="X74" s="51"/>
      <c r="Z74" s="46"/>
      <c r="AA74" s="46"/>
      <c r="AB74" s="46"/>
      <c r="AC74" s="46"/>
    </row>
    <row r="75" spans="1:29" ht="15.75" customHeight="1" x14ac:dyDescent="0.2">
      <c r="A75" s="115" t="s">
        <v>137</v>
      </c>
      <c r="B75" s="120"/>
      <c r="C75" s="120"/>
      <c r="D75" s="21" t="s">
        <v>58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132"/>
      <c r="W75" s="120"/>
      <c r="X75" s="15"/>
      <c r="Z75" s="46"/>
      <c r="AA75" s="46"/>
      <c r="AB75" s="46"/>
      <c r="AC75" s="46"/>
    </row>
    <row r="76" spans="1:29" ht="15.75" customHeight="1" x14ac:dyDescent="0.2">
      <c r="A76" s="3"/>
      <c r="B76" s="120"/>
      <c r="C76" s="120"/>
      <c r="D76" s="11" t="s">
        <v>59</v>
      </c>
      <c r="E76" s="32">
        <f>E75/0.74</f>
        <v>0</v>
      </c>
      <c r="F76" s="32">
        <f t="shared" ref="F76:U76" si="62">F75/0.74</f>
        <v>0</v>
      </c>
      <c r="G76" s="32">
        <f t="shared" si="62"/>
        <v>0</v>
      </c>
      <c r="H76" s="32">
        <f t="shared" si="62"/>
        <v>0</v>
      </c>
      <c r="I76" s="32">
        <f t="shared" si="62"/>
        <v>0</v>
      </c>
      <c r="J76" s="32">
        <f t="shared" si="62"/>
        <v>0</v>
      </c>
      <c r="K76" s="32">
        <f t="shared" si="62"/>
        <v>0</v>
      </c>
      <c r="L76" s="32">
        <f t="shared" si="62"/>
        <v>0</v>
      </c>
      <c r="M76" s="32">
        <f t="shared" si="62"/>
        <v>0</v>
      </c>
      <c r="N76" s="32">
        <f t="shared" si="62"/>
        <v>0</v>
      </c>
      <c r="O76" s="32">
        <f t="shared" si="62"/>
        <v>0</v>
      </c>
      <c r="P76" s="32">
        <f t="shared" si="62"/>
        <v>0</v>
      </c>
      <c r="Q76" s="32">
        <f t="shared" si="62"/>
        <v>0</v>
      </c>
      <c r="R76" s="32">
        <f t="shared" si="62"/>
        <v>0</v>
      </c>
      <c r="S76" s="32">
        <f t="shared" si="62"/>
        <v>0</v>
      </c>
      <c r="T76" s="32">
        <f t="shared" si="62"/>
        <v>0</v>
      </c>
      <c r="U76" s="32">
        <f t="shared" si="62"/>
        <v>0</v>
      </c>
      <c r="V76" s="103"/>
      <c r="W76" s="120"/>
      <c r="X76" s="26"/>
      <c r="Z76" s="46"/>
      <c r="AA76" s="46"/>
      <c r="AB76" s="46"/>
      <c r="AC76" s="46"/>
    </row>
    <row r="77" spans="1:29" ht="15.75" customHeight="1" x14ac:dyDescent="0.2">
      <c r="A77" s="3" t="s">
        <v>61</v>
      </c>
      <c r="B77" s="120"/>
      <c r="C77" s="120"/>
      <c r="D77" s="1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132"/>
      <c r="W77" s="120"/>
      <c r="X77" s="120"/>
      <c r="Z77" s="46"/>
      <c r="AA77" s="46"/>
      <c r="AB77" s="46"/>
      <c r="AC77" s="46"/>
    </row>
    <row r="78" spans="1:29" ht="15.75" customHeight="1" x14ac:dyDescent="0.2">
      <c r="A78" s="26" t="s">
        <v>62</v>
      </c>
      <c r="B78" s="120"/>
      <c r="C78" s="120"/>
      <c r="D78" s="21" t="s">
        <v>63</v>
      </c>
      <c r="E78" s="31">
        <v>0</v>
      </c>
      <c r="F78" s="31">
        <v>500</v>
      </c>
      <c r="G78" s="31">
        <v>750</v>
      </c>
      <c r="H78" s="31">
        <v>808.69600000000003</v>
      </c>
      <c r="I78" s="31">
        <v>948.24199999999996</v>
      </c>
      <c r="J78" s="31">
        <f>H78</f>
        <v>808.69600000000003</v>
      </c>
      <c r="K78" s="31">
        <f>G78</f>
        <v>750</v>
      </c>
      <c r="L78" s="31">
        <f>F78</f>
        <v>500</v>
      </c>
      <c r="M78" s="31">
        <f>E78</f>
        <v>0</v>
      </c>
      <c r="N78" s="31">
        <f>-L78</f>
        <v>-500</v>
      </c>
      <c r="O78" s="31">
        <f>-K78</f>
        <v>-750</v>
      </c>
      <c r="P78" s="31">
        <f>-J78</f>
        <v>-808.69600000000003</v>
      </c>
      <c r="Q78" s="31">
        <f>-I78</f>
        <v>-948.24199999999996</v>
      </c>
      <c r="R78" s="31">
        <f>-H78</f>
        <v>-808.69600000000003</v>
      </c>
      <c r="S78" s="31">
        <f>-G78</f>
        <v>-750</v>
      </c>
      <c r="T78" s="31">
        <f>-F78</f>
        <v>-500</v>
      </c>
      <c r="U78" s="31">
        <f>-E78</f>
        <v>0</v>
      </c>
      <c r="V78" s="132"/>
      <c r="W78" s="120"/>
      <c r="X78" s="15"/>
      <c r="Z78" s="46"/>
      <c r="AA78" s="46"/>
      <c r="AB78" s="46"/>
      <c r="AC78" s="46"/>
    </row>
    <row r="79" spans="1:29" ht="15.75" customHeight="1" x14ac:dyDescent="0.2">
      <c r="A79" s="26"/>
      <c r="B79" s="120"/>
      <c r="C79" s="120"/>
      <c r="D79" s="11" t="s">
        <v>2</v>
      </c>
      <c r="E79" s="32">
        <f>E78*4.45</f>
        <v>0</v>
      </c>
      <c r="F79" s="32">
        <f t="shared" ref="F79:U79" si="63">F78*4.45</f>
        <v>2225</v>
      </c>
      <c r="G79" s="32">
        <f t="shared" si="63"/>
        <v>3337.5</v>
      </c>
      <c r="H79" s="32">
        <f t="shared" si="63"/>
        <v>3598.6972000000001</v>
      </c>
      <c r="I79" s="32">
        <f t="shared" si="63"/>
        <v>4219.6769000000004</v>
      </c>
      <c r="J79" s="32">
        <f t="shared" si="63"/>
        <v>3598.6972000000001</v>
      </c>
      <c r="K79" s="32">
        <f t="shared" si="63"/>
        <v>3337.5</v>
      </c>
      <c r="L79" s="32">
        <f t="shared" si="63"/>
        <v>2225</v>
      </c>
      <c r="M79" s="32">
        <f t="shared" si="63"/>
        <v>0</v>
      </c>
      <c r="N79" s="32">
        <f t="shared" si="63"/>
        <v>-2225</v>
      </c>
      <c r="O79" s="32">
        <f t="shared" si="63"/>
        <v>-3337.5</v>
      </c>
      <c r="P79" s="32">
        <f t="shared" si="63"/>
        <v>-3598.6972000000001</v>
      </c>
      <c r="Q79" s="32">
        <f t="shared" si="63"/>
        <v>-4219.6769000000004</v>
      </c>
      <c r="R79" s="32">
        <f t="shared" si="63"/>
        <v>-3598.6972000000001</v>
      </c>
      <c r="S79" s="32">
        <f t="shared" si="63"/>
        <v>-3337.5</v>
      </c>
      <c r="T79" s="32">
        <f t="shared" si="63"/>
        <v>-2225</v>
      </c>
      <c r="U79" s="32">
        <f t="shared" si="63"/>
        <v>0</v>
      </c>
      <c r="V79" s="103"/>
      <c r="W79" s="120"/>
      <c r="X79" s="26"/>
      <c r="Z79" s="46"/>
      <c r="AA79" s="46"/>
      <c r="AB79" s="46"/>
      <c r="AC79" s="46"/>
    </row>
    <row r="80" spans="1:29" ht="15.75" customHeight="1" x14ac:dyDescent="0.2">
      <c r="A80" s="26" t="s">
        <v>64</v>
      </c>
      <c r="B80" s="120"/>
      <c r="C80" s="120"/>
      <c r="D80" s="21" t="s">
        <v>63</v>
      </c>
      <c r="E80" s="31">
        <f>E78</f>
        <v>0</v>
      </c>
      <c r="F80" s="31">
        <f t="shared" ref="F80:U80" si="64">F78</f>
        <v>500</v>
      </c>
      <c r="G80" s="31">
        <f t="shared" si="64"/>
        <v>750</v>
      </c>
      <c r="H80" s="31">
        <f t="shared" si="64"/>
        <v>808.69600000000003</v>
      </c>
      <c r="I80" s="31">
        <f t="shared" si="64"/>
        <v>948.24199999999996</v>
      </c>
      <c r="J80" s="31">
        <f t="shared" si="64"/>
        <v>808.69600000000003</v>
      </c>
      <c r="K80" s="31">
        <f t="shared" si="64"/>
        <v>750</v>
      </c>
      <c r="L80" s="31">
        <f t="shared" si="64"/>
        <v>500</v>
      </c>
      <c r="M80" s="31">
        <f t="shared" si="64"/>
        <v>0</v>
      </c>
      <c r="N80" s="31">
        <f t="shared" si="64"/>
        <v>-500</v>
      </c>
      <c r="O80" s="31">
        <f t="shared" si="64"/>
        <v>-750</v>
      </c>
      <c r="P80" s="31">
        <f t="shared" si="64"/>
        <v>-808.69600000000003</v>
      </c>
      <c r="Q80" s="31">
        <f t="shared" si="64"/>
        <v>-948.24199999999996</v>
      </c>
      <c r="R80" s="31">
        <f t="shared" si="64"/>
        <v>-808.69600000000003</v>
      </c>
      <c r="S80" s="31">
        <f t="shared" si="64"/>
        <v>-750</v>
      </c>
      <c r="T80" s="31">
        <f t="shared" si="64"/>
        <v>-500</v>
      </c>
      <c r="U80" s="31">
        <f t="shared" si="64"/>
        <v>0</v>
      </c>
      <c r="V80" s="132"/>
      <c r="W80" s="120"/>
      <c r="X80" s="15"/>
      <c r="Z80" s="46"/>
      <c r="AA80" s="46"/>
      <c r="AB80" s="46"/>
      <c r="AC80" s="46"/>
    </row>
    <row r="81" spans="1:29" ht="15.75" customHeight="1" x14ac:dyDescent="0.2">
      <c r="A81" s="26"/>
      <c r="B81" s="120"/>
      <c r="C81" s="120"/>
      <c r="D81" s="11" t="s">
        <v>2</v>
      </c>
      <c r="E81" s="32">
        <f>E80*4.45</f>
        <v>0</v>
      </c>
      <c r="F81" s="32">
        <f t="shared" ref="F81:U81" si="65">F80*4.45</f>
        <v>2225</v>
      </c>
      <c r="G81" s="32">
        <f t="shared" si="65"/>
        <v>3337.5</v>
      </c>
      <c r="H81" s="32">
        <f t="shared" si="65"/>
        <v>3598.6972000000001</v>
      </c>
      <c r="I81" s="32">
        <f t="shared" si="65"/>
        <v>4219.6769000000004</v>
      </c>
      <c r="J81" s="32">
        <f t="shared" si="65"/>
        <v>3598.6972000000001</v>
      </c>
      <c r="K81" s="32">
        <f t="shared" si="65"/>
        <v>3337.5</v>
      </c>
      <c r="L81" s="32">
        <f t="shared" si="65"/>
        <v>2225</v>
      </c>
      <c r="M81" s="32">
        <f t="shared" si="65"/>
        <v>0</v>
      </c>
      <c r="N81" s="32">
        <f t="shared" si="65"/>
        <v>-2225</v>
      </c>
      <c r="O81" s="32">
        <f t="shared" si="65"/>
        <v>-3337.5</v>
      </c>
      <c r="P81" s="32">
        <f t="shared" si="65"/>
        <v>-3598.6972000000001</v>
      </c>
      <c r="Q81" s="32">
        <f t="shared" si="65"/>
        <v>-4219.6769000000004</v>
      </c>
      <c r="R81" s="32">
        <f t="shared" si="65"/>
        <v>-3598.6972000000001</v>
      </c>
      <c r="S81" s="32">
        <f t="shared" si="65"/>
        <v>-3337.5</v>
      </c>
      <c r="T81" s="32">
        <f t="shared" si="65"/>
        <v>-2225</v>
      </c>
      <c r="U81" s="32">
        <f t="shared" si="65"/>
        <v>0</v>
      </c>
      <c r="V81" s="103"/>
      <c r="W81" s="120"/>
      <c r="X81" s="120"/>
      <c r="Z81" s="46"/>
      <c r="AA81" s="46"/>
      <c r="AB81" s="46"/>
      <c r="AC81" s="46"/>
    </row>
    <row r="82" spans="1:29" s="122" customFormat="1" ht="15.75" customHeight="1" x14ac:dyDescent="0.2">
      <c r="A82" s="68" t="s">
        <v>163</v>
      </c>
      <c r="B82" s="46"/>
      <c r="C82" s="46"/>
      <c r="D82" s="21" t="s">
        <v>63</v>
      </c>
      <c r="E82" s="31">
        <f>E80</f>
        <v>0</v>
      </c>
      <c r="F82" s="31">
        <f t="shared" ref="F82:U82" si="66">F80</f>
        <v>500</v>
      </c>
      <c r="G82" s="31">
        <f t="shared" si="66"/>
        <v>750</v>
      </c>
      <c r="H82" s="31">
        <f t="shared" si="66"/>
        <v>808.69600000000003</v>
      </c>
      <c r="I82" s="31">
        <f t="shared" si="66"/>
        <v>948.24199999999996</v>
      </c>
      <c r="J82" s="31">
        <f t="shared" si="66"/>
        <v>808.69600000000003</v>
      </c>
      <c r="K82" s="31">
        <f t="shared" si="66"/>
        <v>750</v>
      </c>
      <c r="L82" s="31">
        <f t="shared" si="66"/>
        <v>500</v>
      </c>
      <c r="M82" s="31">
        <f t="shared" si="66"/>
        <v>0</v>
      </c>
      <c r="N82" s="31">
        <f t="shared" si="66"/>
        <v>-500</v>
      </c>
      <c r="O82" s="31">
        <f t="shared" si="66"/>
        <v>-750</v>
      </c>
      <c r="P82" s="31">
        <f t="shared" si="66"/>
        <v>-808.69600000000003</v>
      </c>
      <c r="Q82" s="31">
        <f t="shared" si="66"/>
        <v>-948.24199999999996</v>
      </c>
      <c r="R82" s="31">
        <f t="shared" si="66"/>
        <v>-808.69600000000003</v>
      </c>
      <c r="S82" s="31">
        <f t="shared" si="66"/>
        <v>-750</v>
      </c>
      <c r="T82" s="31">
        <f t="shared" si="66"/>
        <v>-500</v>
      </c>
      <c r="U82" s="31">
        <f t="shared" si="66"/>
        <v>0</v>
      </c>
      <c r="V82" s="103"/>
      <c r="W82" s="46"/>
      <c r="X82" s="46"/>
      <c r="Z82" s="46"/>
      <c r="AA82" s="46"/>
      <c r="AB82" s="46"/>
      <c r="AC82" s="46"/>
    </row>
    <row r="83" spans="1:29" s="122" customFormat="1" ht="15.75" customHeight="1" x14ac:dyDescent="0.2">
      <c r="A83" s="51"/>
      <c r="B83" s="46"/>
      <c r="C83" s="46"/>
      <c r="D83" s="11" t="s">
        <v>2</v>
      </c>
      <c r="E83" s="32">
        <f>E82*4.45</f>
        <v>0</v>
      </c>
      <c r="F83" s="32">
        <f t="shared" ref="F83:U83" si="67">F82*4.45</f>
        <v>2225</v>
      </c>
      <c r="G83" s="32">
        <f t="shared" si="67"/>
        <v>3337.5</v>
      </c>
      <c r="H83" s="32">
        <f t="shared" si="67"/>
        <v>3598.6972000000001</v>
      </c>
      <c r="I83" s="32">
        <f t="shared" si="67"/>
        <v>4219.6769000000004</v>
      </c>
      <c r="J83" s="32">
        <f t="shared" si="67"/>
        <v>3598.6972000000001</v>
      </c>
      <c r="K83" s="32">
        <f t="shared" si="67"/>
        <v>3337.5</v>
      </c>
      <c r="L83" s="32">
        <f t="shared" si="67"/>
        <v>2225</v>
      </c>
      <c r="M83" s="32">
        <f t="shared" si="67"/>
        <v>0</v>
      </c>
      <c r="N83" s="32">
        <f t="shared" si="67"/>
        <v>-2225</v>
      </c>
      <c r="O83" s="32">
        <f t="shared" si="67"/>
        <v>-3337.5</v>
      </c>
      <c r="P83" s="32">
        <f t="shared" si="67"/>
        <v>-3598.6972000000001</v>
      </c>
      <c r="Q83" s="32">
        <f t="shared" si="67"/>
        <v>-4219.6769000000004</v>
      </c>
      <c r="R83" s="32">
        <f t="shared" si="67"/>
        <v>-3598.6972000000001</v>
      </c>
      <c r="S83" s="32">
        <f t="shared" si="67"/>
        <v>-3337.5</v>
      </c>
      <c r="T83" s="32">
        <f t="shared" si="67"/>
        <v>-2225</v>
      </c>
      <c r="U83" s="32">
        <f t="shared" si="67"/>
        <v>0</v>
      </c>
      <c r="V83" s="103"/>
      <c r="W83" s="46"/>
      <c r="X83" s="46"/>
      <c r="Z83" s="46"/>
      <c r="AA83" s="46"/>
      <c r="AB83" s="46"/>
      <c r="AC83" s="46"/>
    </row>
    <row r="84" spans="1:29" ht="15.75" customHeight="1" x14ac:dyDescent="0.2">
      <c r="A84" s="26" t="s">
        <v>65</v>
      </c>
      <c r="B84" s="120"/>
      <c r="C84" s="120"/>
      <c r="D84" s="21" t="s">
        <v>63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132"/>
      <c r="W84" s="120"/>
      <c r="X84" s="15"/>
      <c r="Z84" s="46"/>
      <c r="AA84" s="46"/>
      <c r="AB84" s="46"/>
      <c r="AC84" s="46"/>
    </row>
    <row r="85" spans="1:29" ht="15.75" customHeight="1" x14ac:dyDescent="0.2">
      <c r="A85" s="3"/>
      <c r="B85" s="120"/>
      <c r="C85" s="120"/>
      <c r="D85" s="11" t="s">
        <v>2</v>
      </c>
      <c r="E85" s="32">
        <f>E84*4.45</f>
        <v>0</v>
      </c>
      <c r="F85" s="32">
        <f t="shared" ref="F85:U85" si="68">F84*4.45</f>
        <v>0</v>
      </c>
      <c r="G85" s="32">
        <f t="shared" si="68"/>
        <v>0</v>
      </c>
      <c r="H85" s="32">
        <f t="shared" si="68"/>
        <v>0</v>
      </c>
      <c r="I85" s="32">
        <f t="shared" si="68"/>
        <v>0</v>
      </c>
      <c r="J85" s="32">
        <f t="shared" si="68"/>
        <v>0</v>
      </c>
      <c r="K85" s="32">
        <f t="shared" si="68"/>
        <v>0</v>
      </c>
      <c r="L85" s="32">
        <f t="shared" si="68"/>
        <v>0</v>
      </c>
      <c r="M85" s="32">
        <f t="shared" si="68"/>
        <v>0</v>
      </c>
      <c r="N85" s="32">
        <f t="shared" si="68"/>
        <v>0</v>
      </c>
      <c r="O85" s="32">
        <f t="shared" si="68"/>
        <v>0</v>
      </c>
      <c r="P85" s="32">
        <f t="shared" si="68"/>
        <v>0</v>
      </c>
      <c r="Q85" s="32">
        <f t="shared" si="68"/>
        <v>0</v>
      </c>
      <c r="R85" s="32">
        <f t="shared" si="68"/>
        <v>0</v>
      </c>
      <c r="S85" s="32">
        <f t="shared" si="68"/>
        <v>0</v>
      </c>
      <c r="T85" s="32">
        <f t="shared" si="68"/>
        <v>0</v>
      </c>
      <c r="U85" s="32">
        <f t="shared" si="68"/>
        <v>0</v>
      </c>
      <c r="V85" s="103"/>
      <c r="W85" s="120"/>
      <c r="X85" s="120"/>
      <c r="Z85" s="46"/>
      <c r="AA85" s="46"/>
      <c r="AB85" s="46"/>
      <c r="AC85" s="46"/>
    </row>
    <row r="86" spans="1:29" ht="15.75" customHeight="1" x14ac:dyDescent="0.2">
      <c r="A86" s="100"/>
      <c r="B86" s="46"/>
      <c r="C86" s="46"/>
      <c r="D86" s="47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46"/>
      <c r="X86" s="46"/>
      <c r="Z86" s="46"/>
      <c r="AA86" s="46"/>
      <c r="AB86" s="46"/>
      <c r="AC86" s="46"/>
    </row>
    <row r="87" spans="1:29" ht="15.75" customHeight="1" x14ac:dyDescent="0.2">
      <c r="A87" s="3" t="s">
        <v>50</v>
      </c>
      <c r="B87" s="120"/>
      <c r="C87" s="120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5"/>
      <c r="X87" s="25"/>
      <c r="Z87" s="46"/>
      <c r="AA87" s="46"/>
      <c r="AB87" s="46"/>
      <c r="AC87" s="46"/>
    </row>
    <row r="88" spans="1:29" ht="16.5" customHeight="1" x14ac:dyDescent="0.2">
      <c r="A88" s="120" t="s">
        <v>52</v>
      </c>
      <c r="B88" s="120"/>
      <c r="C88" s="120"/>
      <c r="D88" s="13" t="s">
        <v>51</v>
      </c>
      <c r="E88" s="14">
        <v>3</v>
      </c>
      <c r="F88" s="14">
        <f>E88</f>
        <v>3</v>
      </c>
      <c r="G88" s="14">
        <f t="shared" ref="G88:U88" si="69">F88</f>
        <v>3</v>
      </c>
      <c r="H88" s="14">
        <f t="shared" si="69"/>
        <v>3</v>
      </c>
      <c r="I88" s="14">
        <f t="shared" si="69"/>
        <v>3</v>
      </c>
      <c r="J88" s="14">
        <f t="shared" si="69"/>
        <v>3</v>
      </c>
      <c r="K88" s="14">
        <f t="shared" si="69"/>
        <v>3</v>
      </c>
      <c r="L88" s="14">
        <f t="shared" si="69"/>
        <v>3</v>
      </c>
      <c r="M88" s="14">
        <f t="shared" si="69"/>
        <v>3</v>
      </c>
      <c r="N88" s="14">
        <f t="shared" si="69"/>
        <v>3</v>
      </c>
      <c r="O88" s="14">
        <f t="shared" si="69"/>
        <v>3</v>
      </c>
      <c r="P88" s="14">
        <f t="shared" si="69"/>
        <v>3</v>
      </c>
      <c r="Q88" s="14">
        <f t="shared" si="69"/>
        <v>3</v>
      </c>
      <c r="R88" s="14">
        <f t="shared" si="69"/>
        <v>3</v>
      </c>
      <c r="S88" s="14">
        <f t="shared" si="69"/>
        <v>3</v>
      </c>
      <c r="T88" s="14">
        <f t="shared" si="69"/>
        <v>3</v>
      </c>
      <c r="U88" s="14">
        <f t="shared" si="69"/>
        <v>3</v>
      </c>
      <c r="V88" s="126"/>
      <c r="W88" s="120"/>
      <c r="X88" s="15"/>
      <c r="Z88" s="46"/>
      <c r="AA88" s="46"/>
      <c r="AB88" s="46"/>
      <c r="AC88" s="46"/>
    </row>
    <row r="89" spans="1:29" ht="16.5" customHeight="1" x14ac:dyDescent="0.2">
      <c r="A89" s="46"/>
      <c r="B89" s="46"/>
      <c r="C89" s="46"/>
      <c r="D89" s="53" t="s">
        <v>1</v>
      </c>
      <c r="E89" s="56">
        <f>E88/0.145</f>
        <v>20.689655172413794</v>
      </c>
      <c r="F89" s="56">
        <f>F88/0.145</f>
        <v>20.689655172413794</v>
      </c>
      <c r="G89" s="56">
        <f t="shared" ref="G89:U89" si="70">G88/0.145</f>
        <v>20.689655172413794</v>
      </c>
      <c r="H89" s="56">
        <f t="shared" si="70"/>
        <v>20.689655172413794</v>
      </c>
      <c r="I89" s="56">
        <f t="shared" si="70"/>
        <v>20.689655172413794</v>
      </c>
      <c r="J89" s="56">
        <f t="shared" si="70"/>
        <v>20.689655172413794</v>
      </c>
      <c r="K89" s="56">
        <f t="shared" si="70"/>
        <v>20.689655172413794</v>
      </c>
      <c r="L89" s="56">
        <f t="shared" si="70"/>
        <v>20.689655172413794</v>
      </c>
      <c r="M89" s="56">
        <f t="shared" si="70"/>
        <v>20.689655172413794</v>
      </c>
      <c r="N89" s="56">
        <f t="shared" si="70"/>
        <v>20.689655172413794</v>
      </c>
      <c r="O89" s="56">
        <f t="shared" si="70"/>
        <v>20.689655172413794</v>
      </c>
      <c r="P89" s="56">
        <f t="shared" si="70"/>
        <v>20.689655172413794</v>
      </c>
      <c r="Q89" s="56">
        <f t="shared" si="70"/>
        <v>20.689655172413794</v>
      </c>
      <c r="R89" s="56">
        <f t="shared" si="70"/>
        <v>20.689655172413794</v>
      </c>
      <c r="S89" s="56">
        <f t="shared" si="70"/>
        <v>20.689655172413794</v>
      </c>
      <c r="T89" s="56">
        <f t="shared" si="70"/>
        <v>20.689655172413794</v>
      </c>
      <c r="U89" s="56">
        <f t="shared" si="70"/>
        <v>20.689655172413794</v>
      </c>
      <c r="V89" s="60"/>
      <c r="W89" s="46"/>
      <c r="X89" s="96"/>
      <c r="Z89" s="46"/>
      <c r="AA89" s="46"/>
      <c r="AB89" s="46"/>
      <c r="AC89" s="46"/>
    </row>
    <row r="90" spans="1:29" ht="15.75" customHeight="1" x14ac:dyDescent="0.2">
      <c r="A90" s="69" t="s">
        <v>153</v>
      </c>
      <c r="B90" s="120"/>
      <c r="C90" s="120"/>
      <c r="D90" s="65" t="s">
        <v>141</v>
      </c>
      <c r="E90" s="14">
        <v>25</v>
      </c>
      <c r="F90" s="14">
        <f t="shared" ref="F90:F93" si="71">E90</f>
        <v>25</v>
      </c>
      <c r="G90" s="14">
        <f t="shared" ref="G90:U90" si="72">F90</f>
        <v>25</v>
      </c>
      <c r="H90" s="14">
        <f t="shared" si="72"/>
        <v>25</v>
      </c>
      <c r="I90" s="14">
        <f t="shared" si="72"/>
        <v>25</v>
      </c>
      <c r="J90" s="14">
        <f t="shared" si="72"/>
        <v>25</v>
      </c>
      <c r="K90" s="14">
        <f t="shared" si="72"/>
        <v>25</v>
      </c>
      <c r="L90" s="14">
        <f t="shared" si="72"/>
        <v>25</v>
      </c>
      <c r="M90" s="14">
        <f t="shared" si="72"/>
        <v>25</v>
      </c>
      <c r="N90" s="14">
        <f t="shared" si="72"/>
        <v>25</v>
      </c>
      <c r="O90" s="14">
        <f t="shared" si="72"/>
        <v>25</v>
      </c>
      <c r="P90" s="14">
        <f t="shared" si="72"/>
        <v>25</v>
      </c>
      <c r="Q90" s="14">
        <f t="shared" si="72"/>
        <v>25</v>
      </c>
      <c r="R90" s="14">
        <f t="shared" si="72"/>
        <v>25</v>
      </c>
      <c r="S90" s="14">
        <f t="shared" si="72"/>
        <v>25</v>
      </c>
      <c r="T90" s="14">
        <f t="shared" si="72"/>
        <v>25</v>
      </c>
      <c r="U90" s="14">
        <f t="shared" si="72"/>
        <v>25</v>
      </c>
      <c r="V90" s="126"/>
      <c r="W90" s="120"/>
      <c r="X90" s="15"/>
      <c r="Z90" s="46"/>
      <c r="AA90" s="46"/>
      <c r="AB90" s="46"/>
      <c r="AC90" s="46"/>
    </row>
    <row r="91" spans="1:29" ht="15.75" customHeight="1" x14ac:dyDescent="0.2">
      <c r="A91" s="69" t="s">
        <v>154</v>
      </c>
      <c r="B91" s="120"/>
      <c r="C91" s="120"/>
      <c r="D91" s="13" t="s">
        <v>51</v>
      </c>
      <c r="E91" s="14">
        <f>E88</f>
        <v>3</v>
      </c>
      <c r="F91" s="14">
        <f t="shared" si="71"/>
        <v>3</v>
      </c>
      <c r="G91" s="14">
        <f t="shared" ref="G91:U91" si="73">F91</f>
        <v>3</v>
      </c>
      <c r="H91" s="14">
        <f t="shared" si="73"/>
        <v>3</v>
      </c>
      <c r="I91" s="14">
        <f t="shared" si="73"/>
        <v>3</v>
      </c>
      <c r="J91" s="14">
        <f t="shared" si="73"/>
        <v>3</v>
      </c>
      <c r="K91" s="14">
        <f t="shared" si="73"/>
        <v>3</v>
      </c>
      <c r="L91" s="14">
        <f t="shared" si="73"/>
        <v>3</v>
      </c>
      <c r="M91" s="14">
        <f t="shared" si="73"/>
        <v>3</v>
      </c>
      <c r="N91" s="14">
        <f t="shared" si="73"/>
        <v>3</v>
      </c>
      <c r="O91" s="14">
        <f t="shared" si="73"/>
        <v>3</v>
      </c>
      <c r="P91" s="14">
        <f t="shared" si="73"/>
        <v>3</v>
      </c>
      <c r="Q91" s="14">
        <f t="shared" si="73"/>
        <v>3</v>
      </c>
      <c r="R91" s="14">
        <f t="shared" si="73"/>
        <v>3</v>
      </c>
      <c r="S91" s="14">
        <f t="shared" si="73"/>
        <v>3</v>
      </c>
      <c r="T91" s="14">
        <f t="shared" si="73"/>
        <v>3</v>
      </c>
      <c r="U91" s="14">
        <f t="shared" si="73"/>
        <v>3</v>
      </c>
      <c r="V91" s="126"/>
      <c r="W91" s="120"/>
      <c r="X91" s="15"/>
      <c r="Z91" s="46"/>
      <c r="AA91" s="46"/>
      <c r="AB91" s="46"/>
      <c r="AC91" s="46"/>
    </row>
    <row r="92" spans="1:29" ht="15.75" customHeight="1" x14ac:dyDescent="0.2">
      <c r="A92" s="120"/>
      <c r="B92" s="120"/>
      <c r="C92" s="120"/>
      <c r="D92" s="13" t="s">
        <v>42</v>
      </c>
      <c r="E92" s="56">
        <f>E91/0.145</f>
        <v>20.689655172413794</v>
      </c>
      <c r="F92" s="56">
        <f>F91/0.145</f>
        <v>20.689655172413794</v>
      </c>
      <c r="G92" s="56">
        <f t="shared" ref="G92:U92" si="74">G91/0.145</f>
        <v>20.689655172413794</v>
      </c>
      <c r="H92" s="56">
        <f t="shared" si="74"/>
        <v>20.689655172413794</v>
      </c>
      <c r="I92" s="56">
        <f t="shared" si="74"/>
        <v>20.689655172413794</v>
      </c>
      <c r="J92" s="56">
        <f t="shared" si="74"/>
        <v>20.689655172413794</v>
      </c>
      <c r="K92" s="56">
        <f t="shared" si="74"/>
        <v>20.689655172413794</v>
      </c>
      <c r="L92" s="56">
        <f t="shared" si="74"/>
        <v>20.689655172413794</v>
      </c>
      <c r="M92" s="56">
        <f t="shared" si="74"/>
        <v>20.689655172413794</v>
      </c>
      <c r="N92" s="56">
        <f t="shared" si="74"/>
        <v>20.689655172413794</v>
      </c>
      <c r="O92" s="56">
        <f t="shared" si="74"/>
        <v>20.689655172413794</v>
      </c>
      <c r="P92" s="56">
        <f t="shared" si="74"/>
        <v>20.689655172413794</v>
      </c>
      <c r="Q92" s="56">
        <f t="shared" si="74"/>
        <v>20.689655172413794</v>
      </c>
      <c r="R92" s="56">
        <f t="shared" si="74"/>
        <v>20.689655172413794</v>
      </c>
      <c r="S92" s="56">
        <f t="shared" si="74"/>
        <v>20.689655172413794</v>
      </c>
      <c r="T92" s="56">
        <f t="shared" si="74"/>
        <v>20.689655172413794</v>
      </c>
      <c r="U92" s="56">
        <f t="shared" si="74"/>
        <v>20.689655172413794</v>
      </c>
      <c r="V92" s="76"/>
      <c r="W92" s="120"/>
      <c r="X92" s="26"/>
      <c r="Z92" s="46"/>
      <c r="AA92" s="46"/>
      <c r="AB92" s="46"/>
      <c r="AC92" s="46"/>
    </row>
    <row r="93" spans="1:29" ht="15.75" customHeight="1" x14ac:dyDescent="0.2">
      <c r="A93" s="120" t="s">
        <v>53</v>
      </c>
      <c r="B93" s="120"/>
      <c r="C93" s="120"/>
      <c r="D93" s="13" t="s">
        <v>51</v>
      </c>
      <c r="E93" s="14">
        <v>0</v>
      </c>
      <c r="F93" s="14">
        <f t="shared" si="71"/>
        <v>0</v>
      </c>
      <c r="G93" s="14">
        <f t="shared" ref="G93:U93" si="75">F93</f>
        <v>0</v>
      </c>
      <c r="H93" s="14">
        <f t="shared" si="75"/>
        <v>0</v>
      </c>
      <c r="I93" s="14">
        <f t="shared" si="75"/>
        <v>0</v>
      </c>
      <c r="J93" s="14">
        <f t="shared" si="75"/>
        <v>0</v>
      </c>
      <c r="K93" s="14">
        <f t="shared" si="75"/>
        <v>0</v>
      </c>
      <c r="L93" s="14">
        <f t="shared" si="75"/>
        <v>0</v>
      </c>
      <c r="M93" s="14">
        <f t="shared" si="75"/>
        <v>0</v>
      </c>
      <c r="N93" s="14">
        <f t="shared" si="75"/>
        <v>0</v>
      </c>
      <c r="O93" s="14">
        <f t="shared" si="75"/>
        <v>0</v>
      </c>
      <c r="P93" s="14">
        <f t="shared" si="75"/>
        <v>0</v>
      </c>
      <c r="Q93" s="14">
        <f t="shared" si="75"/>
        <v>0</v>
      </c>
      <c r="R93" s="14">
        <f t="shared" si="75"/>
        <v>0</v>
      </c>
      <c r="S93" s="14">
        <f t="shared" si="75"/>
        <v>0</v>
      </c>
      <c r="T93" s="14">
        <f t="shared" si="75"/>
        <v>0</v>
      </c>
      <c r="U93" s="14">
        <f t="shared" si="75"/>
        <v>0</v>
      </c>
      <c r="V93" s="126"/>
      <c r="W93" s="120"/>
      <c r="X93" s="15"/>
      <c r="Z93" s="46"/>
      <c r="AA93" s="46"/>
      <c r="AB93" s="46"/>
      <c r="AC93" s="46"/>
    </row>
    <row r="94" spans="1:29" ht="15.75" customHeight="1" x14ac:dyDescent="0.2">
      <c r="A94" s="120"/>
      <c r="B94" s="120"/>
      <c r="C94" s="120"/>
      <c r="D94" s="13" t="s">
        <v>42</v>
      </c>
      <c r="E94" s="60">
        <f>E93/0.145</f>
        <v>0</v>
      </c>
      <c r="F94" s="60">
        <f>F93/0.145</f>
        <v>0</v>
      </c>
      <c r="G94" s="60">
        <f t="shared" ref="G94:U94" si="76">G93/0.145</f>
        <v>0</v>
      </c>
      <c r="H94" s="60">
        <f t="shared" si="76"/>
        <v>0</v>
      </c>
      <c r="I94" s="60">
        <f t="shared" si="76"/>
        <v>0</v>
      </c>
      <c r="J94" s="60">
        <f t="shared" si="76"/>
        <v>0</v>
      </c>
      <c r="K94" s="60">
        <f t="shared" si="76"/>
        <v>0</v>
      </c>
      <c r="L94" s="60">
        <f t="shared" si="76"/>
        <v>0</v>
      </c>
      <c r="M94" s="60">
        <f t="shared" si="76"/>
        <v>0</v>
      </c>
      <c r="N94" s="60">
        <f t="shared" si="76"/>
        <v>0</v>
      </c>
      <c r="O94" s="60">
        <f t="shared" si="76"/>
        <v>0</v>
      </c>
      <c r="P94" s="60">
        <f t="shared" si="76"/>
        <v>0</v>
      </c>
      <c r="Q94" s="60">
        <f t="shared" si="76"/>
        <v>0</v>
      </c>
      <c r="R94" s="60">
        <f t="shared" si="76"/>
        <v>0</v>
      </c>
      <c r="S94" s="60">
        <f t="shared" si="76"/>
        <v>0</v>
      </c>
      <c r="T94" s="60">
        <f t="shared" si="76"/>
        <v>0</v>
      </c>
      <c r="U94" s="60">
        <f t="shared" si="76"/>
        <v>0</v>
      </c>
      <c r="V94" s="133"/>
      <c r="W94" s="120"/>
      <c r="X94" s="26"/>
      <c r="Z94" s="46"/>
      <c r="AA94" s="46"/>
      <c r="AB94" s="46"/>
      <c r="AC94" s="46"/>
    </row>
    <row r="95" spans="1:29" ht="15.75" customHeight="1" x14ac:dyDescent="0.2">
      <c r="A95" s="120"/>
      <c r="B95" s="120"/>
      <c r="C95" s="120"/>
      <c r="D95" s="1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76"/>
      <c r="W95" s="120"/>
      <c r="X95" s="15"/>
      <c r="Z95" s="46"/>
      <c r="AA95" s="46"/>
      <c r="AB95" s="46"/>
      <c r="AC95" s="46"/>
    </row>
    <row r="96" spans="1:29" ht="15.75" customHeight="1" x14ac:dyDescent="0.2">
      <c r="A96" s="120" t="s">
        <v>54</v>
      </c>
      <c r="B96" s="120"/>
      <c r="C96" s="120"/>
      <c r="D96" s="13" t="s">
        <v>51</v>
      </c>
      <c r="E96" s="14">
        <f t="shared" ref="E96" si="77">1.1*E88</f>
        <v>3.3000000000000003</v>
      </c>
      <c r="F96" s="14">
        <f>E96</f>
        <v>3.3000000000000003</v>
      </c>
      <c r="G96" s="14">
        <f t="shared" ref="G96:U96" si="78">F96</f>
        <v>3.3000000000000003</v>
      </c>
      <c r="H96" s="14">
        <f t="shared" si="78"/>
        <v>3.3000000000000003</v>
      </c>
      <c r="I96" s="14">
        <f t="shared" si="78"/>
        <v>3.3000000000000003</v>
      </c>
      <c r="J96" s="14">
        <f t="shared" si="78"/>
        <v>3.3000000000000003</v>
      </c>
      <c r="K96" s="14">
        <f t="shared" si="78"/>
        <v>3.3000000000000003</v>
      </c>
      <c r="L96" s="14">
        <f t="shared" si="78"/>
        <v>3.3000000000000003</v>
      </c>
      <c r="M96" s="14">
        <f t="shared" si="78"/>
        <v>3.3000000000000003</v>
      </c>
      <c r="N96" s="14">
        <f t="shared" si="78"/>
        <v>3.3000000000000003</v>
      </c>
      <c r="O96" s="14">
        <f t="shared" si="78"/>
        <v>3.3000000000000003</v>
      </c>
      <c r="P96" s="14">
        <f t="shared" si="78"/>
        <v>3.3000000000000003</v>
      </c>
      <c r="Q96" s="14">
        <f t="shared" si="78"/>
        <v>3.3000000000000003</v>
      </c>
      <c r="R96" s="14">
        <f t="shared" si="78"/>
        <v>3.3000000000000003</v>
      </c>
      <c r="S96" s="14">
        <f t="shared" si="78"/>
        <v>3.3000000000000003</v>
      </c>
      <c r="T96" s="14">
        <f t="shared" si="78"/>
        <v>3.3000000000000003</v>
      </c>
      <c r="U96" s="14">
        <f t="shared" si="78"/>
        <v>3.3000000000000003</v>
      </c>
      <c r="V96" s="126"/>
      <c r="W96" s="98"/>
      <c r="X96" s="15"/>
      <c r="Z96" s="46"/>
      <c r="AA96" s="46"/>
      <c r="AB96" s="46"/>
      <c r="AC96" s="46"/>
    </row>
    <row r="97" spans="1:29" ht="15.75" customHeight="1" x14ac:dyDescent="0.2">
      <c r="A97" s="3"/>
      <c r="B97" s="120"/>
      <c r="C97" s="120"/>
      <c r="D97" s="13" t="s">
        <v>42</v>
      </c>
      <c r="E97" s="56">
        <f>E96/0.145</f>
        <v>22.758620689655174</v>
      </c>
      <c r="F97" s="56">
        <f>F96/0.145</f>
        <v>22.758620689655174</v>
      </c>
      <c r="G97" s="56">
        <f t="shared" ref="G97:U97" si="79">G96/0.145</f>
        <v>22.758620689655174</v>
      </c>
      <c r="H97" s="56">
        <f t="shared" si="79"/>
        <v>22.758620689655174</v>
      </c>
      <c r="I97" s="56">
        <f t="shared" si="79"/>
        <v>22.758620689655174</v>
      </c>
      <c r="J97" s="56">
        <f t="shared" si="79"/>
        <v>22.758620689655174</v>
      </c>
      <c r="K97" s="56">
        <f t="shared" si="79"/>
        <v>22.758620689655174</v>
      </c>
      <c r="L97" s="56">
        <f t="shared" si="79"/>
        <v>22.758620689655174</v>
      </c>
      <c r="M97" s="56">
        <f t="shared" si="79"/>
        <v>22.758620689655174</v>
      </c>
      <c r="N97" s="56">
        <f t="shared" si="79"/>
        <v>22.758620689655174</v>
      </c>
      <c r="O97" s="56">
        <f t="shared" si="79"/>
        <v>22.758620689655174</v>
      </c>
      <c r="P97" s="56">
        <f t="shared" si="79"/>
        <v>22.758620689655174</v>
      </c>
      <c r="Q97" s="56">
        <f t="shared" si="79"/>
        <v>22.758620689655174</v>
      </c>
      <c r="R97" s="56">
        <f t="shared" si="79"/>
        <v>22.758620689655174</v>
      </c>
      <c r="S97" s="56">
        <f t="shared" si="79"/>
        <v>22.758620689655174</v>
      </c>
      <c r="T97" s="56">
        <f t="shared" si="79"/>
        <v>22.758620689655174</v>
      </c>
      <c r="U97" s="56">
        <f t="shared" si="79"/>
        <v>22.758620689655174</v>
      </c>
      <c r="V97" s="56"/>
      <c r="W97" s="56"/>
      <c r="X97" s="26"/>
      <c r="Z97" s="46"/>
      <c r="AA97" s="46"/>
      <c r="AB97" s="46"/>
      <c r="AC97" s="46"/>
    </row>
    <row r="98" spans="1:29" ht="15.75" customHeight="1" x14ac:dyDescent="0.2">
      <c r="A98" s="120" t="s">
        <v>55</v>
      </c>
      <c r="B98" s="120"/>
      <c r="C98" s="120"/>
      <c r="D98" s="13" t="s">
        <v>51</v>
      </c>
      <c r="E98" s="116">
        <v>0</v>
      </c>
      <c r="F98" s="116">
        <f t="shared" ref="F98" si="80">E98</f>
        <v>0</v>
      </c>
      <c r="G98" s="116">
        <f t="shared" ref="G98:U98" si="81">F98</f>
        <v>0</v>
      </c>
      <c r="H98" s="116">
        <f t="shared" si="81"/>
        <v>0</v>
      </c>
      <c r="I98" s="116">
        <f t="shared" si="81"/>
        <v>0</v>
      </c>
      <c r="J98" s="116">
        <f t="shared" si="81"/>
        <v>0</v>
      </c>
      <c r="K98" s="116">
        <f t="shared" si="81"/>
        <v>0</v>
      </c>
      <c r="L98" s="116">
        <f t="shared" si="81"/>
        <v>0</v>
      </c>
      <c r="M98" s="116">
        <f t="shared" si="81"/>
        <v>0</v>
      </c>
      <c r="N98" s="116">
        <f t="shared" si="81"/>
        <v>0</v>
      </c>
      <c r="O98" s="116">
        <f t="shared" si="81"/>
        <v>0</v>
      </c>
      <c r="P98" s="116">
        <f t="shared" si="81"/>
        <v>0</v>
      </c>
      <c r="Q98" s="116">
        <f t="shared" si="81"/>
        <v>0</v>
      </c>
      <c r="R98" s="116">
        <f t="shared" si="81"/>
        <v>0</v>
      </c>
      <c r="S98" s="116">
        <f t="shared" si="81"/>
        <v>0</v>
      </c>
      <c r="T98" s="116">
        <f t="shared" si="81"/>
        <v>0</v>
      </c>
      <c r="U98" s="116">
        <f t="shared" si="81"/>
        <v>0</v>
      </c>
      <c r="V98" s="116"/>
      <c r="W98" s="116"/>
      <c r="X98" s="26"/>
      <c r="Z98" s="46"/>
      <c r="AA98" s="46"/>
      <c r="AB98" s="46"/>
      <c r="AC98" s="46"/>
    </row>
    <row r="99" spans="1:29" ht="15.75" customHeight="1" x14ac:dyDescent="0.2">
      <c r="A99" s="120"/>
      <c r="B99" s="120"/>
      <c r="C99" s="120"/>
      <c r="D99" s="13" t="s">
        <v>42</v>
      </c>
      <c r="E99" s="60">
        <f>E98/0.145</f>
        <v>0</v>
      </c>
      <c r="F99" s="60">
        <f>F98/0.145</f>
        <v>0</v>
      </c>
      <c r="G99" s="60">
        <f t="shared" ref="G99:U99" si="82">G98/0.145</f>
        <v>0</v>
      </c>
      <c r="H99" s="60">
        <f t="shared" si="82"/>
        <v>0</v>
      </c>
      <c r="I99" s="60">
        <f t="shared" si="82"/>
        <v>0</v>
      </c>
      <c r="J99" s="60">
        <f t="shared" si="82"/>
        <v>0</v>
      </c>
      <c r="K99" s="60">
        <f t="shared" si="82"/>
        <v>0</v>
      </c>
      <c r="L99" s="60">
        <f t="shared" si="82"/>
        <v>0</v>
      </c>
      <c r="M99" s="60">
        <f t="shared" si="82"/>
        <v>0</v>
      </c>
      <c r="N99" s="60">
        <f t="shared" si="82"/>
        <v>0</v>
      </c>
      <c r="O99" s="60">
        <f t="shared" si="82"/>
        <v>0</v>
      </c>
      <c r="P99" s="60">
        <f t="shared" si="82"/>
        <v>0</v>
      </c>
      <c r="Q99" s="60">
        <f t="shared" si="82"/>
        <v>0</v>
      </c>
      <c r="R99" s="60">
        <f t="shared" si="82"/>
        <v>0</v>
      </c>
      <c r="S99" s="60">
        <f t="shared" si="82"/>
        <v>0</v>
      </c>
      <c r="T99" s="60">
        <f t="shared" si="82"/>
        <v>0</v>
      </c>
      <c r="U99" s="60">
        <f t="shared" si="82"/>
        <v>0</v>
      </c>
      <c r="V99" s="60"/>
      <c r="W99" s="60"/>
      <c r="X99" s="26"/>
      <c r="Z99" s="46"/>
      <c r="AA99" s="46"/>
      <c r="AB99" s="46"/>
      <c r="AC99" s="46"/>
    </row>
    <row r="100" spans="1:29" ht="15.75" customHeight="1" x14ac:dyDescent="0.2">
      <c r="F100" s="122"/>
      <c r="Z100" s="46"/>
      <c r="AA100" s="46"/>
      <c r="AB100" s="46"/>
      <c r="AC100" s="46"/>
    </row>
    <row r="101" spans="1:29" ht="15.75" customHeight="1" x14ac:dyDescent="0.2">
      <c r="A101" s="1" t="s">
        <v>39</v>
      </c>
      <c r="B101" s="120"/>
      <c r="C101" s="120"/>
      <c r="D101" s="11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36"/>
      <c r="W101" s="120"/>
      <c r="X101" s="120"/>
      <c r="Y101" s="120"/>
      <c r="Z101" s="120"/>
      <c r="AA101" s="120"/>
      <c r="AB101" s="120"/>
      <c r="AC101" s="120"/>
    </row>
    <row r="102" spans="1:29" ht="15.75" customHeight="1" x14ac:dyDescent="0.2">
      <c r="A102" s="120" t="s">
        <v>40</v>
      </c>
      <c r="B102" s="120"/>
      <c r="C102" s="120"/>
      <c r="D102" s="13" t="s">
        <v>41</v>
      </c>
      <c r="E102" s="19">
        <v>30000</v>
      </c>
      <c r="F102" s="19">
        <f>E102</f>
        <v>30000</v>
      </c>
      <c r="G102" s="19">
        <f t="shared" ref="G102:U102" si="83">F102</f>
        <v>30000</v>
      </c>
      <c r="H102" s="19">
        <f t="shared" si="83"/>
        <v>30000</v>
      </c>
      <c r="I102" s="19">
        <f t="shared" si="83"/>
        <v>30000</v>
      </c>
      <c r="J102" s="19">
        <f t="shared" si="83"/>
        <v>30000</v>
      </c>
      <c r="K102" s="19">
        <f t="shared" si="83"/>
        <v>30000</v>
      </c>
      <c r="L102" s="19">
        <f t="shared" si="83"/>
        <v>30000</v>
      </c>
      <c r="M102" s="19">
        <f t="shared" si="83"/>
        <v>30000</v>
      </c>
      <c r="N102" s="19">
        <f t="shared" si="83"/>
        <v>30000</v>
      </c>
      <c r="O102" s="19">
        <f t="shared" si="83"/>
        <v>30000</v>
      </c>
      <c r="P102" s="19">
        <f t="shared" si="83"/>
        <v>30000</v>
      </c>
      <c r="Q102" s="19">
        <f t="shared" si="83"/>
        <v>30000</v>
      </c>
      <c r="R102" s="19">
        <f t="shared" si="83"/>
        <v>30000</v>
      </c>
      <c r="S102" s="19">
        <f t="shared" si="83"/>
        <v>30000</v>
      </c>
      <c r="T102" s="19">
        <f t="shared" si="83"/>
        <v>30000</v>
      </c>
      <c r="U102" s="19">
        <f t="shared" si="83"/>
        <v>30000</v>
      </c>
      <c r="V102" s="137"/>
      <c r="W102" s="120"/>
      <c r="X102" s="15"/>
      <c r="Y102" s="120"/>
      <c r="Z102" s="120"/>
      <c r="AA102" s="120"/>
      <c r="AB102" s="120"/>
      <c r="AC102" s="120"/>
    </row>
    <row r="103" spans="1:29" ht="15.75" customHeight="1" x14ac:dyDescent="0.2">
      <c r="B103" s="120"/>
      <c r="C103" s="120"/>
      <c r="D103" s="11" t="s">
        <v>42</v>
      </c>
      <c r="E103" s="20">
        <f>E102/0.145</f>
        <v>206896.55172413794</v>
      </c>
      <c r="F103" s="20">
        <f t="shared" ref="F103:U114" si="84">E103</f>
        <v>206896.55172413794</v>
      </c>
      <c r="G103" s="20">
        <f t="shared" si="84"/>
        <v>206896.55172413794</v>
      </c>
      <c r="H103" s="20">
        <f t="shared" si="84"/>
        <v>206896.55172413794</v>
      </c>
      <c r="I103" s="20">
        <f t="shared" si="84"/>
        <v>206896.55172413794</v>
      </c>
      <c r="J103" s="20">
        <f t="shared" si="84"/>
        <v>206896.55172413794</v>
      </c>
      <c r="K103" s="20">
        <f t="shared" si="84"/>
        <v>206896.55172413794</v>
      </c>
      <c r="L103" s="20">
        <f t="shared" si="84"/>
        <v>206896.55172413794</v>
      </c>
      <c r="M103" s="20">
        <f t="shared" si="84"/>
        <v>206896.55172413794</v>
      </c>
      <c r="N103" s="20">
        <f t="shared" si="84"/>
        <v>206896.55172413794</v>
      </c>
      <c r="O103" s="20">
        <f t="shared" si="84"/>
        <v>206896.55172413794</v>
      </c>
      <c r="P103" s="20">
        <f t="shared" si="84"/>
        <v>206896.55172413794</v>
      </c>
      <c r="Q103" s="20">
        <f t="shared" si="84"/>
        <v>206896.55172413794</v>
      </c>
      <c r="R103" s="20">
        <f t="shared" si="84"/>
        <v>206896.55172413794</v>
      </c>
      <c r="S103" s="20">
        <f t="shared" si="84"/>
        <v>206896.55172413794</v>
      </c>
      <c r="T103" s="20">
        <f t="shared" si="84"/>
        <v>206896.55172413794</v>
      </c>
      <c r="U103" s="20">
        <f t="shared" si="84"/>
        <v>206896.55172413794</v>
      </c>
      <c r="V103" s="138"/>
      <c r="W103" s="120"/>
      <c r="X103" s="15"/>
      <c r="Y103" s="120"/>
      <c r="Z103" s="120"/>
      <c r="AA103" s="120"/>
      <c r="AB103" s="120"/>
      <c r="AC103" s="120"/>
    </row>
    <row r="104" spans="1:29" ht="15.75" customHeight="1" x14ac:dyDescent="0.2">
      <c r="A104" s="120" t="s">
        <v>43</v>
      </c>
      <c r="B104" s="120"/>
      <c r="C104" s="120"/>
      <c r="D104" s="120"/>
      <c r="E104" s="14">
        <v>0.29299999999999998</v>
      </c>
      <c r="F104" s="14">
        <f t="shared" si="84"/>
        <v>0.29299999999999998</v>
      </c>
      <c r="G104" s="14">
        <f t="shared" si="84"/>
        <v>0.29299999999999998</v>
      </c>
      <c r="H104" s="14">
        <f t="shared" si="84"/>
        <v>0.29299999999999998</v>
      </c>
      <c r="I104" s="14">
        <f t="shared" si="84"/>
        <v>0.29299999999999998</v>
      </c>
      <c r="J104" s="14">
        <f t="shared" si="84"/>
        <v>0.29299999999999998</v>
      </c>
      <c r="K104" s="14">
        <f t="shared" si="84"/>
        <v>0.29299999999999998</v>
      </c>
      <c r="L104" s="14">
        <f t="shared" si="84"/>
        <v>0.29299999999999998</v>
      </c>
      <c r="M104" s="14">
        <f t="shared" si="84"/>
        <v>0.29299999999999998</v>
      </c>
      <c r="N104" s="14">
        <f t="shared" si="84"/>
        <v>0.29299999999999998</v>
      </c>
      <c r="O104" s="14">
        <f t="shared" si="84"/>
        <v>0.29299999999999998</v>
      </c>
      <c r="P104" s="14">
        <f t="shared" si="84"/>
        <v>0.29299999999999998</v>
      </c>
      <c r="Q104" s="14">
        <f t="shared" si="84"/>
        <v>0.29299999999999998</v>
      </c>
      <c r="R104" s="14">
        <f t="shared" si="84"/>
        <v>0.29299999999999998</v>
      </c>
      <c r="S104" s="14">
        <f t="shared" si="84"/>
        <v>0.29299999999999998</v>
      </c>
      <c r="T104" s="14">
        <f t="shared" si="84"/>
        <v>0.29299999999999998</v>
      </c>
      <c r="U104" s="14">
        <f t="shared" si="84"/>
        <v>0.29299999999999998</v>
      </c>
      <c r="V104" s="126"/>
      <c r="W104" s="120"/>
      <c r="X104" s="120"/>
      <c r="Y104" s="120"/>
      <c r="Z104" s="120"/>
      <c r="AA104" s="120"/>
      <c r="AB104" s="120"/>
      <c r="AC104" s="120"/>
    </row>
    <row r="105" spans="1:29" s="122" customFormat="1" ht="15.75" customHeight="1" x14ac:dyDescent="0.2">
      <c r="A105" s="120" t="s">
        <v>44</v>
      </c>
      <c r="B105" s="46"/>
      <c r="C105" s="46"/>
      <c r="D105" s="46"/>
      <c r="E105" s="128">
        <f>1.14-E90/850</f>
        <v>1.1105882352941177</v>
      </c>
      <c r="F105" s="128">
        <f t="shared" si="84"/>
        <v>1.1105882352941177</v>
      </c>
      <c r="G105" s="128">
        <f t="shared" si="84"/>
        <v>1.1105882352941177</v>
      </c>
      <c r="H105" s="128">
        <f t="shared" si="84"/>
        <v>1.1105882352941177</v>
      </c>
      <c r="I105" s="128">
        <f t="shared" si="84"/>
        <v>1.1105882352941177</v>
      </c>
      <c r="J105" s="128">
        <f t="shared" si="84"/>
        <v>1.1105882352941177</v>
      </c>
      <c r="K105" s="128">
        <f t="shared" si="84"/>
        <v>1.1105882352941177</v>
      </c>
      <c r="L105" s="128">
        <f t="shared" si="84"/>
        <v>1.1105882352941177</v>
      </c>
      <c r="M105" s="128">
        <f t="shared" si="84"/>
        <v>1.1105882352941177</v>
      </c>
      <c r="N105" s="128">
        <f t="shared" si="84"/>
        <v>1.1105882352941177</v>
      </c>
      <c r="O105" s="128">
        <f t="shared" si="84"/>
        <v>1.1105882352941177</v>
      </c>
      <c r="P105" s="128">
        <f t="shared" si="84"/>
        <v>1.1105882352941177</v>
      </c>
      <c r="Q105" s="128">
        <f t="shared" si="84"/>
        <v>1.1105882352941177</v>
      </c>
      <c r="R105" s="128">
        <f t="shared" si="84"/>
        <v>1.1105882352941177</v>
      </c>
      <c r="S105" s="128">
        <f t="shared" si="84"/>
        <v>1.1105882352941177</v>
      </c>
      <c r="T105" s="128">
        <f t="shared" si="84"/>
        <v>1.1105882352941177</v>
      </c>
      <c r="U105" s="128">
        <f t="shared" si="84"/>
        <v>1.1105882352941177</v>
      </c>
      <c r="V105" s="126"/>
      <c r="W105" s="46"/>
      <c r="X105" s="46"/>
      <c r="Y105" s="46"/>
      <c r="Z105" s="46"/>
      <c r="AA105" s="46"/>
      <c r="AB105" s="46"/>
      <c r="AC105" s="46"/>
    </row>
    <row r="106" spans="1:29" ht="15.75" customHeight="1" x14ac:dyDescent="0.2">
      <c r="B106" s="120"/>
      <c r="C106" s="120"/>
      <c r="D106" s="21" t="s">
        <v>45</v>
      </c>
      <c r="E106" s="65">
        <f t="shared" ref="E106" si="85">IF(E90&gt;120,E105,0)</f>
        <v>0</v>
      </c>
      <c r="F106" s="65">
        <f t="shared" si="84"/>
        <v>0</v>
      </c>
      <c r="G106" s="65">
        <f t="shared" si="84"/>
        <v>0</v>
      </c>
      <c r="H106" s="65">
        <f t="shared" si="84"/>
        <v>0</v>
      </c>
      <c r="I106" s="65">
        <f t="shared" si="84"/>
        <v>0</v>
      </c>
      <c r="J106" s="65">
        <f t="shared" si="84"/>
        <v>0</v>
      </c>
      <c r="K106" s="65">
        <f t="shared" si="84"/>
        <v>0</v>
      </c>
      <c r="L106" s="65">
        <f t="shared" si="84"/>
        <v>0</v>
      </c>
      <c r="M106" s="65">
        <f t="shared" si="84"/>
        <v>0</v>
      </c>
      <c r="N106" s="65">
        <f t="shared" si="84"/>
        <v>0</v>
      </c>
      <c r="O106" s="65">
        <f t="shared" si="84"/>
        <v>0</v>
      </c>
      <c r="P106" s="65">
        <f t="shared" si="84"/>
        <v>0</v>
      </c>
      <c r="Q106" s="65">
        <f t="shared" si="84"/>
        <v>0</v>
      </c>
      <c r="R106" s="65">
        <f t="shared" si="84"/>
        <v>0</v>
      </c>
      <c r="S106" s="65">
        <f t="shared" si="84"/>
        <v>0</v>
      </c>
      <c r="T106" s="65">
        <f t="shared" si="84"/>
        <v>0</v>
      </c>
      <c r="U106" s="65">
        <f t="shared" si="84"/>
        <v>0</v>
      </c>
      <c r="V106" s="139"/>
      <c r="W106" s="153"/>
      <c r="X106" s="15"/>
      <c r="Z106" s="23"/>
      <c r="AA106" s="78"/>
    </row>
    <row r="107" spans="1:29" ht="15.75" customHeight="1" x14ac:dyDescent="0.2">
      <c r="A107" s="120"/>
      <c r="B107" s="120"/>
      <c r="C107" s="120"/>
      <c r="D107" s="11" t="s">
        <v>42</v>
      </c>
      <c r="E107" s="20">
        <f>E106/0.145</f>
        <v>0</v>
      </c>
      <c r="F107" s="20">
        <f t="shared" si="84"/>
        <v>0</v>
      </c>
      <c r="G107" s="20">
        <f t="shared" si="84"/>
        <v>0</v>
      </c>
      <c r="H107" s="20">
        <f t="shared" si="84"/>
        <v>0</v>
      </c>
      <c r="I107" s="20">
        <f t="shared" si="84"/>
        <v>0</v>
      </c>
      <c r="J107" s="20">
        <f t="shared" si="84"/>
        <v>0</v>
      </c>
      <c r="K107" s="20">
        <f t="shared" si="84"/>
        <v>0</v>
      </c>
      <c r="L107" s="20">
        <f t="shared" si="84"/>
        <v>0</v>
      </c>
      <c r="M107" s="20">
        <f t="shared" si="84"/>
        <v>0</v>
      </c>
      <c r="N107" s="20">
        <f t="shared" si="84"/>
        <v>0</v>
      </c>
      <c r="O107" s="20">
        <f t="shared" si="84"/>
        <v>0</v>
      </c>
      <c r="P107" s="20">
        <f t="shared" si="84"/>
        <v>0</v>
      </c>
      <c r="Q107" s="20">
        <f t="shared" si="84"/>
        <v>0</v>
      </c>
      <c r="R107" s="20">
        <f t="shared" si="84"/>
        <v>0</v>
      </c>
      <c r="S107" s="20">
        <f t="shared" si="84"/>
        <v>0</v>
      </c>
      <c r="T107" s="20">
        <f t="shared" si="84"/>
        <v>0</v>
      </c>
      <c r="U107" s="20">
        <f t="shared" si="84"/>
        <v>0</v>
      </c>
      <c r="V107" s="138"/>
      <c r="X107" s="15"/>
      <c r="AA107" s="15"/>
    </row>
    <row r="108" spans="1:29" ht="15.75" customHeight="1" x14ac:dyDescent="0.2">
      <c r="A108" s="120" t="s">
        <v>47</v>
      </c>
      <c r="B108" s="120"/>
      <c r="C108" s="120"/>
      <c r="D108" s="21" t="s">
        <v>45</v>
      </c>
      <c r="E108" s="65">
        <f>E106*1.25</f>
        <v>0</v>
      </c>
      <c r="F108" s="65">
        <f t="shared" si="84"/>
        <v>0</v>
      </c>
      <c r="G108" s="65">
        <f t="shared" si="84"/>
        <v>0</v>
      </c>
      <c r="H108" s="65">
        <f t="shared" si="84"/>
        <v>0</v>
      </c>
      <c r="I108" s="65">
        <f t="shared" si="84"/>
        <v>0</v>
      </c>
      <c r="J108" s="65">
        <f t="shared" si="84"/>
        <v>0</v>
      </c>
      <c r="K108" s="65">
        <f t="shared" si="84"/>
        <v>0</v>
      </c>
      <c r="L108" s="65">
        <f t="shared" si="84"/>
        <v>0</v>
      </c>
      <c r="M108" s="65">
        <f t="shared" si="84"/>
        <v>0</v>
      </c>
      <c r="N108" s="65">
        <f t="shared" si="84"/>
        <v>0</v>
      </c>
      <c r="O108" s="65">
        <f t="shared" si="84"/>
        <v>0</v>
      </c>
      <c r="P108" s="65">
        <f t="shared" si="84"/>
        <v>0</v>
      </c>
      <c r="Q108" s="65">
        <f t="shared" si="84"/>
        <v>0</v>
      </c>
      <c r="R108" s="65">
        <f t="shared" si="84"/>
        <v>0</v>
      </c>
      <c r="S108" s="65">
        <f t="shared" si="84"/>
        <v>0</v>
      </c>
      <c r="T108" s="65">
        <f t="shared" si="84"/>
        <v>0</v>
      </c>
      <c r="U108" s="65">
        <f t="shared" si="84"/>
        <v>0</v>
      </c>
      <c r="V108" s="139"/>
      <c r="X108" s="15"/>
      <c r="Z108" s="23"/>
      <c r="AA108" s="15"/>
    </row>
    <row r="109" spans="1:29" ht="15.75" customHeight="1" x14ac:dyDescent="0.2">
      <c r="A109" s="120"/>
      <c r="B109" s="120"/>
      <c r="C109" s="120"/>
      <c r="D109" s="11" t="s">
        <v>42</v>
      </c>
      <c r="E109" s="20">
        <f>E108/0.145</f>
        <v>0</v>
      </c>
      <c r="F109" s="20">
        <f t="shared" si="84"/>
        <v>0</v>
      </c>
      <c r="G109" s="20">
        <f t="shared" si="84"/>
        <v>0</v>
      </c>
      <c r="H109" s="20">
        <f t="shared" si="84"/>
        <v>0</v>
      </c>
      <c r="I109" s="20">
        <f t="shared" si="84"/>
        <v>0</v>
      </c>
      <c r="J109" s="20">
        <f t="shared" si="84"/>
        <v>0</v>
      </c>
      <c r="K109" s="20">
        <f t="shared" si="84"/>
        <v>0</v>
      </c>
      <c r="L109" s="20">
        <f t="shared" si="84"/>
        <v>0</v>
      </c>
      <c r="M109" s="20">
        <f t="shared" si="84"/>
        <v>0</v>
      </c>
      <c r="N109" s="20">
        <f t="shared" si="84"/>
        <v>0</v>
      </c>
      <c r="O109" s="20">
        <f t="shared" si="84"/>
        <v>0</v>
      </c>
      <c r="P109" s="20">
        <f t="shared" si="84"/>
        <v>0</v>
      </c>
      <c r="Q109" s="20">
        <f t="shared" si="84"/>
        <v>0</v>
      </c>
      <c r="R109" s="20">
        <f t="shared" si="84"/>
        <v>0</v>
      </c>
      <c r="S109" s="20">
        <f t="shared" si="84"/>
        <v>0</v>
      </c>
      <c r="T109" s="20">
        <f t="shared" si="84"/>
        <v>0</v>
      </c>
      <c r="U109" s="20">
        <f t="shared" si="84"/>
        <v>0</v>
      </c>
      <c r="V109" s="138"/>
      <c r="W109" s="120"/>
      <c r="X109" s="15"/>
      <c r="Y109" s="120"/>
      <c r="Z109" s="120"/>
      <c r="AA109" s="15"/>
      <c r="AB109" s="120"/>
      <c r="AC109" s="120"/>
    </row>
    <row r="110" spans="1:29" ht="15.75" customHeight="1" x14ac:dyDescent="0.2">
      <c r="B110" s="46"/>
      <c r="C110" s="46"/>
      <c r="D110" s="53" t="s">
        <v>123</v>
      </c>
      <c r="E110" s="97" t="s">
        <v>120</v>
      </c>
      <c r="F110" s="97" t="str">
        <f t="shared" si="84"/>
        <v xml:space="preserve">X65 </v>
      </c>
      <c r="G110" s="97" t="str">
        <f t="shared" si="84"/>
        <v xml:space="preserve">X65 </v>
      </c>
      <c r="H110" s="97" t="str">
        <f t="shared" si="84"/>
        <v xml:space="preserve">X65 </v>
      </c>
      <c r="I110" s="97" t="str">
        <f t="shared" si="84"/>
        <v xml:space="preserve">X65 </v>
      </c>
      <c r="J110" s="97" t="str">
        <f t="shared" si="84"/>
        <v xml:space="preserve">X65 </v>
      </c>
      <c r="K110" s="97" t="str">
        <f t="shared" si="84"/>
        <v xml:space="preserve">X65 </v>
      </c>
      <c r="L110" s="97" t="str">
        <f t="shared" si="84"/>
        <v xml:space="preserve">X65 </v>
      </c>
      <c r="M110" s="97" t="str">
        <f t="shared" si="84"/>
        <v xml:space="preserve">X65 </v>
      </c>
      <c r="N110" s="97" t="str">
        <f t="shared" si="84"/>
        <v xml:space="preserve">X65 </v>
      </c>
      <c r="O110" s="97" t="str">
        <f t="shared" si="84"/>
        <v xml:space="preserve">X65 </v>
      </c>
      <c r="P110" s="97" t="str">
        <f t="shared" si="84"/>
        <v xml:space="preserve">X65 </v>
      </c>
      <c r="Q110" s="97" t="str">
        <f t="shared" si="84"/>
        <v xml:space="preserve">X65 </v>
      </c>
      <c r="R110" s="97" t="str">
        <f t="shared" si="84"/>
        <v xml:space="preserve">X65 </v>
      </c>
      <c r="S110" s="97" t="str">
        <f t="shared" si="84"/>
        <v xml:space="preserve">X65 </v>
      </c>
      <c r="T110" s="97" t="str">
        <f t="shared" si="84"/>
        <v xml:space="preserve">X65 </v>
      </c>
      <c r="U110" s="97" t="str">
        <f t="shared" si="84"/>
        <v xml:space="preserve">X65 </v>
      </c>
      <c r="V110" s="54"/>
      <c r="W110" s="46"/>
      <c r="X110" s="105"/>
      <c r="Y110" s="46"/>
      <c r="Z110" s="46"/>
      <c r="AA110" s="96"/>
      <c r="AB110" s="46"/>
      <c r="AC110" s="46"/>
    </row>
    <row r="111" spans="1:29" ht="15.75" customHeight="1" x14ac:dyDescent="0.2">
      <c r="A111" s="120" t="s">
        <v>48</v>
      </c>
      <c r="B111" s="120"/>
      <c r="C111" s="120"/>
      <c r="D111" s="21" t="s">
        <v>45</v>
      </c>
      <c r="E111" s="22">
        <f t="shared" ref="E111" si="86">VLOOKUP(E110,$A$24:$C$31,2,FALSE)</f>
        <v>65</v>
      </c>
      <c r="F111" s="22">
        <f t="shared" si="84"/>
        <v>65</v>
      </c>
      <c r="G111" s="22">
        <f t="shared" si="84"/>
        <v>65</v>
      </c>
      <c r="H111" s="22">
        <f t="shared" si="84"/>
        <v>65</v>
      </c>
      <c r="I111" s="22">
        <f t="shared" si="84"/>
        <v>65</v>
      </c>
      <c r="J111" s="22">
        <f t="shared" si="84"/>
        <v>65</v>
      </c>
      <c r="K111" s="22">
        <f t="shared" si="84"/>
        <v>65</v>
      </c>
      <c r="L111" s="22">
        <f t="shared" si="84"/>
        <v>65</v>
      </c>
      <c r="M111" s="22">
        <f t="shared" si="84"/>
        <v>65</v>
      </c>
      <c r="N111" s="22">
        <f t="shared" si="84"/>
        <v>65</v>
      </c>
      <c r="O111" s="22">
        <f t="shared" si="84"/>
        <v>65</v>
      </c>
      <c r="P111" s="22">
        <f t="shared" si="84"/>
        <v>65</v>
      </c>
      <c r="Q111" s="22">
        <f t="shared" si="84"/>
        <v>65</v>
      </c>
      <c r="R111" s="22">
        <f t="shared" si="84"/>
        <v>65</v>
      </c>
      <c r="S111" s="22">
        <f t="shared" si="84"/>
        <v>65</v>
      </c>
      <c r="T111" s="22">
        <f t="shared" si="84"/>
        <v>65</v>
      </c>
      <c r="U111" s="22">
        <f t="shared" si="84"/>
        <v>65</v>
      </c>
      <c r="V111" s="54"/>
      <c r="W111" s="120"/>
      <c r="X111" s="15"/>
      <c r="Y111" s="120"/>
      <c r="Z111" s="120"/>
      <c r="AA111" s="15"/>
      <c r="AB111" s="120"/>
      <c r="AC111" s="120"/>
    </row>
    <row r="112" spans="1:29" ht="15.75" customHeight="1" x14ac:dyDescent="0.2">
      <c r="A112" s="120"/>
      <c r="B112" s="120"/>
      <c r="C112" s="120"/>
      <c r="D112" s="11" t="s">
        <v>1</v>
      </c>
      <c r="E112" s="24">
        <f t="shared" ref="E112" si="87">VLOOKUP(E110,$A$24:$C$31,3,FALSE)</f>
        <v>448</v>
      </c>
      <c r="F112" s="24">
        <f t="shared" si="84"/>
        <v>448</v>
      </c>
      <c r="G112" s="24">
        <f t="shared" si="84"/>
        <v>448</v>
      </c>
      <c r="H112" s="24">
        <f t="shared" si="84"/>
        <v>448</v>
      </c>
      <c r="I112" s="24">
        <f t="shared" si="84"/>
        <v>448</v>
      </c>
      <c r="J112" s="24">
        <f t="shared" si="84"/>
        <v>448</v>
      </c>
      <c r="K112" s="24">
        <f t="shared" si="84"/>
        <v>448</v>
      </c>
      <c r="L112" s="24">
        <f t="shared" si="84"/>
        <v>448</v>
      </c>
      <c r="M112" s="24">
        <f t="shared" si="84"/>
        <v>448</v>
      </c>
      <c r="N112" s="24">
        <f t="shared" si="84"/>
        <v>448</v>
      </c>
      <c r="O112" s="24">
        <f t="shared" si="84"/>
        <v>448</v>
      </c>
      <c r="P112" s="24">
        <f t="shared" si="84"/>
        <v>448</v>
      </c>
      <c r="Q112" s="24">
        <f t="shared" si="84"/>
        <v>448</v>
      </c>
      <c r="R112" s="24">
        <f t="shared" si="84"/>
        <v>448</v>
      </c>
      <c r="S112" s="24">
        <f t="shared" si="84"/>
        <v>448</v>
      </c>
      <c r="T112" s="24">
        <f t="shared" si="84"/>
        <v>448</v>
      </c>
      <c r="U112" s="24">
        <f t="shared" si="84"/>
        <v>448</v>
      </c>
      <c r="V112" s="54"/>
      <c r="W112" s="120"/>
      <c r="X112" s="15"/>
      <c r="Y112" s="120"/>
      <c r="Z112" s="120"/>
      <c r="AA112" s="15"/>
      <c r="AB112" s="120"/>
      <c r="AC112" s="120"/>
    </row>
    <row r="113" spans="1:29" ht="15.75" customHeight="1" x14ac:dyDescent="0.2">
      <c r="A113" s="120" t="s">
        <v>49</v>
      </c>
      <c r="B113" s="46"/>
      <c r="C113" s="46"/>
      <c r="D113" s="21" t="s">
        <v>45</v>
      </c>
      <c r="E113" s="22">
        <f>VLOOKUP(E110,$A$24:$E$31,4,FALSE)</f>
        <v>77</v>
      </c>
      <c r="F113" s="22">
        <f t="shared" si="84"/>
        <v>77</v>
      </c>
      <c r="G113" s="22">
        <f t="shared" si="84"/>
        <v>77</v>
      </c>
      <c r="H113" s="22">
        <f t="shared" si="84"/>
        <v>77</v>
      </c>
      <c r="I113" s="22">
        <f t="shared" si="84"/>
        <v>77</v>
      </c>
      <c r="J113" s="22">
        <f t="shared" si="84"/>
        <v>77</v>
      </c>
      <c r="K113" s="22">
        <f t="shared" si="84"/>
        <v>77</v>
      </c>
      <c r="L113" s="22">
        <f t="shared" si="84"/>
        <v>77</v>
      </c>
      <c r="M113" s="22">
        <f t="shared" si="84"/>
        <v>77</v>
      </c>
      <c r="N113" s="22">
        <f t="shared" si="84"/>
        <v>77</v>
      </c>
      <c r="O113" s="22">
        <f t="shared" si="84"/>
        <v>77</v>
      </c>
      <c r="P113" s="22">
        <f t="shared" si="84"/>
        <v>77</v>
      </c>
      <c r="Q113" s="22">
        <f t="shared" si="84"/>
        <v>77</v>
      </c>
      <c r="R113" s="22">
        <f t="shared" si="84"/>
        <v>77</v>
      </c>
      <c r="S113" s="22">
        <f t="shared" si="84"/>
        <v>77</v>
      </c>
      <c r="T113" s="22">
        <f t="shared" si="84"/>
        <v>77</v>
      </c>
      <c r="U113" s="22">
        <f t="shared" si="84"/>
        <v>77</v>
      </c>
      <c r="V113" s="54"/>
      <c r="W113" s="46"/>
      <c r="X113" s="96"/>
      <c r="Y113" s="46"/>
      <c r="Z113" s="46"/>
      <c r="AA113" s="96"/>
      <c r="AB113" s="46"/>
      <c r="AC113" s="46"/>
    </row>
    <row r="114" spans="1:29" ht="15.75" customHeight="1" x14ac:dyDescent="0.2">
      <c r="B114" s="120"/>
      <c r="C114" s="120"/>
      <c r="D114" s="11" t="s">
        <v>1</v>
      </c>
      <c r="E114" s="22">
        <f>VLOOKUP(E110,$A$24:$E$31,5,FALSE)</f>
        <v>530</v>
      </c>
      <c r="F114" s="22">
        <f t="shared" si="84"/>
        <v>530</v>
      </c>
      <c r="G114" s="22">
        <f t="shared" si="84"/>
        <v>530</v>
      </c>
      <c r="H114" s="22">
        <f t="shared" si="84"/>
        <v>530</v>
      </c>
      <c r="I114" s="22">
        <f t="shared" si="84"/>
        <v>530</v>
      </c>
      <c r="J114" s="22">
        <f t="shared" si="84"/>
        <v>530</v>
      </c>
      <c r="K114" s="22">
        <f t="shared" si="84"/>
        <v>530</v>
      </c>
      <c r="L114" s="22">
        <f t="shared" si="84"/>
        <v>530</v>
      </c>
      <c r="M114" s="22">
        <f t="shared" si="84"/>
        <v>530</v>
      </c>
      <c r="N114" s="22">
        <f t="shared" si="84"/>
        <v>530</v>
      </c>
      <c r="O114" s="22">
        <f t="shared" si="84"/>
        <v>530</v>
      </c>
      <c r="P114" s="22">
        <f t="shared" si="84"/>
        <v>530</v>
      </c>
      <c r="Q114" s="22">
        <f t="shared" si="84"/>
        <v>530</v>
      </c>
      <c r="R114" s="22">
        <f t="shared" si="84"/>
        <v>530</v>
      </c>
      <c r="S114" s="22">
        <f t="shared" si="84"/>
        <v>530</v>
      </c>
      <c r="T114" s="22">
        <f t="shared" si="84"/>
        <v>530</v>
      </c>
      <c r="U114" s="22">
        <f t="shared" si="84"/>
        <v>530</v>
      </c>
      <c r="V114" s="139"/>
      <c r="W114" s="120"/>
      <c r="X114" s="15"/>
      <c r="Y114" s="120"/>
      <c r="Z114" s="120"/>
      <c r="AA114" s="15"/>
      <c r="AB114" s="120"/>
      <c r="AC114" s="120"/>
    </row>
    <row r="115" spans="1:29" ht="15.75" customHeight="1" x14ac:dyDescent="0.2">
      <c r="A115" s="3"/>
      <c r="B115" s="120"/>
      <c r="C115" s="120"/>
      <c r="V115" s="76"/>
      <c r="X115" s="15"/>
    </row>
    <row r="116" spans="1:29" ht="15.75" customHeight="1" x14ac:dyDescent="0.2">
      <c r="A116" s="69" t="s">
        <v>166</v>
      </c>
      <c r="B116" s="46"/>
      <c r="C116" s="46"/>
      <c r="D116" s="77" t="s">
        <v>111</v>
      </c>
      <c r="E116" s="37">
        <f t="shared" ref="E116:U116" si="88">(E124*(E37-E51)^2*E51)</f>
        <v>45839.306174999998</v>
      </c>
      <c r="F116" s="37">
        <f t="shared" si="88"/>
        <v>45839.306174999998</v>
      </c>
      <c r="G116" s="37">
        <f t="shared" si="88"/>
        <v>45839.306174999998</v>
      </c>
      <c r="H116" s="37">
        <f t="shared" si="88"/>
        <v>45839.306174999998</v>
      </c>
      <c r="I116" s="37">
        <f t="shared" si="88"/>
        <v>45839.306174999998</v>
      </c>
      <c r="J116" s="37">
        <f t="shared" si="88"/>
        <v>45839.306174999998</v>
      </c>
      <c r="K116" s="37">
        <f t="shared" si="88"/>
        <v>45839.306174999998</v>
      </c>
      <c r="L116" s="37">
        <f t="shared" si="88"/>
        <v>45839.306174999998</v>
      </c>
      <c r="M116" s="37">
        <f t="shared" si="88"/>
        <v>45839.306174999998</v>
      </c>
      <c r="N116" s="37">
        <f t="shared" si="88"/>
        <v>45839.306174999998</v>
      </c>
      <c r="O116" s="37">
        <f t="shared" si="88"/>
        <v>45839.306174999998</v>
      </c>
      <c r="P116" s="37">
        <f t="shared" si="88"/>
        <v>45839.306174999998</v>
      </c>
      <c r="Q116" s="37">
        <f t="shared" si="88"/>
        <v>45839.306174999998</v>
      </c>
      <c r="R116" s="37">
        <f t="shared" si="88"/>
        <v>45839.306174999998</v>
      </c>
      <c r="S116" s="37">
        <f t="shared" si="88"/>
        <v>45839.306174999998</v>
      </c>
      <c r="T116" s="37">
        <f t="shared" si="88"/>
        <v>45839.306174999998</v>
      </c>
      <c r="U116" s="37">
        <f t="shared" si="88"/>
        <v>45839.306174999998</v>
      </c>
      <c r="V116" s="140"/>
      <c r="W116" s="68" t="s">
        <v>199</v>
      </c>
      <c r="X116" s="62"/>
    </row>
    <row r="117" spans="1:29" ht="15.75" customHeight="1" x14ac:dyDescent="0.2">
      <c r="B117" s="120"/>
      <c r="C117" s="120"/>
      <c r="D117" s="77" t="s">
        <v>110</v>
      </c>
      <c r="E117" s="37">
        <f>E116/12</f>
        <v>3819.94218125</v>
      </c>
      <c r="F117" s="37">
        <f t="shared" ref="F117:U117" si="89">F116/12</f>
        <v>3819.94218125</v>
      </c>
      <c r="G117" s="37">
        <f t="shared" si="89"/>
        <v>3819.94218125</v>
      </c>
      <c r="H117" s="37">
        <f t="shared" si="89"/>
        <v>3819.94218125</v>
      </c>
      <c r="I117" s="37">
        <f t="shared" si="89"/>
        <v>3819.94218125</v>
      </c>
      <c r="J117" s="37">
        <f t="shared" si="89"/>
        <v>3819.94218125</v>
      </c>
      <c r="K117" s="37">
        <f t="shared" si="89"/>
        <v>3819.94218125</v>
      </c>
      <c r="L117" s="37">
        <f t="shared" si="89"/>
        <v>3819.94218125</v>
      </c>
      <c r="M117" s="37">
        <f t="shared" si="89"/>
        <v>3819.94218125</v>
      </c>
      <c r="N117" s="37">
        <f t="shared" si="89"/>
        <v>3819.94218125</v>
      </c>
      <c r="O117" s="37">
        <f t="shared" si="89"/>
        <v>3819.94218125</v>
      </c>
      <c r="P117" s="37">
        <f t="shared" si="89"/>
        <v>3819.94218125</v>
      </c>
      <c r="Q117" s="37">
        <f t="shared" si="89"/>
        <v>3819.94218125</v>
      </c>
      <c r="R117" s="37">
        <f t="shared" si="89"/>
        <v>3819.94218125</v>
      </c>
      <c r="S117" s="37">
        <f t="shared" si="89"/>
        <v>3819.94218125</v>
      </c>
      <c r="T117" s="37">
        <f t="shared" si="89"/>
        <v>3819.94218125</v>
      </c>
      <c r="U117" s="37">
        <f t="shared" si="89"/>
        <v>3819.94218125</v>
      </c>
      <c r="V117" s="140"/>
      <c r="X117" s="62"/>
    </row>
    <row r="118" spans="1:29" ht="15.75" customHeight="1" x14ac:dyDescent="0.2">
      <c r="A118" s="46"/>
      <c r="B118" s="46"/>
      <c r="C118" s="46"/>
      <c r="D118" s="13" t="s">
        <v>74</v>
      </c>
      <c r="E118" s="90">
        <f>E117/738.83</f>
        <v>5.1702586268153699</v>
      </c>
      <c r="F118" s="90">
        <f t="shared" ref="F118:U118" si="90">F117/738.83</f>
        <v>5.1702586268153699</v>
      </c>
      <c r="G118" s="90">
        <f t="shared" si="90"/>
        <v>5.1702586268153699</v>
      </c>
      <c r="H118" s="90">
        <f t="shared" si="90"/>
        <v>5.1702586268153699</v>
      </c>
      <c r="I118" s="90">
        <f t="shared" si="90"/>
        <v>5.1702586268153699</v>
      </c>
      <c r="J118" s="90">
        <f t="shared" si="90"/>
        <v>5.1702586268153699</v>
      </c>
      <c r="K118" s="90">
        <f t="shared" si="90"/>
        <v>5.1702586268153699</v>
      </c>
      <c r="L118" s="90">
        <f t="shared" si="90"/>
        <v>5.1702586268153699</v>
      </c>
      <c r="M118" s="90">
        <f t="shared" si="90"/>
        <v>5.1702586268153699</v>
      </c>
      <c r="N118" s="90">
        <f t="shared" si="90"/>
        <v>5.1702586268153699</v>
      </c>
      <c r="O118" s="90">
        <f t="shared" si="90"/>
        <v>5.1702586268153699</v>
      </c>
      <c r="P118" s="90">
        <f t="shared" si="90"/>
        <v>5.1702586268153699</v>
      </c>
      <c r="Q118" s="90">
        <f t="shared" si="90"/>
        <v>5.1702586268153699</v>
      </c>
      <c r="R118" s="90">
        <f t="shared" si="90"/>
        <v>5.1702586268153699</v>
      </c>
      <c r="S118" s="90">
        <f t="shared" si="90"/>
        <v>5.1702586268153699</v>
      </c>
      <c r="T118" s="90">
        <f t="shared" si="90"/>
        <v>5.1702586268153699</v>
      </c>
      <c r="U118" s="90">
        <f t="shared" si="90"/>
        <v>5.1702586268153699</v>
      </c>
      <c r="V118" s="89"/>
      <c r="X118" s="62"/>
    </row>
    <row r="119" spans="1:29" ht="15.75" customHeight="1" x14ac:dyDescent="0.2">
      <c r="A119" s="46"/>
      <c r="B119" s="46"/>
      <c r="C119" s="46"/>
      <c r="D119" s="60" t="s">
        <v>3</v>
      </c>
      <c r="E119" s="89">
        <f t="shared" ref="E119:N119" si="91">E118*1000</f>
        <v>5170.25862681537</v>
      </c>
      <c r="F119" s="89">
        <f t="shared" si="91"/>
        <v>5170.25862681537</v>
      </c>
      <c r="G119" s="89">
        <f t="shared" si="91"/>
        <v>5170.25862681537</v>
      </c>
      <c r="H119" s="89">
        <f t="shared" si="91"/>
        <v>5170.25862681537</v>
      </c>
      <c r="I119" s="89">
        <f t="shared" si="91"/>
        <v>5170.25862681537</v>
      </c>
      <c r="J119" s="89">
        <f t="shared" si="91"/>
        <v>5170.25862681537</v>
      </c>
      <c r="K119" s="89">
        <f t="shared" si="91"/>
        <v>5170.25862681537</v>
      </c>
      <c r="L119" s="89">
        <f t="shared" si="91"/>
        <v>5170.25862681537</v>
      </c>
      <c r="M119" s="89">
        <f t="shared" si="91"/>
        <v>5170.25862681537</v>
      </c>
      <c r="N119" s="89">
        <f t="shared" si="91"/>
        <v>5170.25862681537</v>
      </c>
      <c r="O119" s="89">
        <f t="shared" ref="O119:U119" si="92">O118*1000</f>
        <v>5170.25862681537</v>
      </c>
      <c r="P119" s="89">
        <f t="shared" si="92"/>
        <v>5170.25862681537</v>
      </c>
      <c r="Q119" s="89">
        <f t="shared" si="92"/>
        <v>5170.25862681537</v>
      </c>
      <c r="R119" s="89">
        <f t="shared" si="92"/>
        <v>5170.25862681537</v>
      </c>
      <c r="S119" s="89">
        <f t="shared" si="92"/>
        <v>5170.25862681537</v>
      </c>
      <c r="T119" s="89">
        <f t="shared" si="92"/>
        <v>5170.25862681537</v>
      </c>
      <c r="U119" s="89">
        <f t="shared" si="92"/>
        <v>5170.25862681537</v>
      </c>
      <c r="V119" s="89"/>
      <c r="W119" s="49"/>
      <c r="X119" s="62"/>
    </row>
    <row r="120" spans="1:29" ht="15.75" customHeight="1" x14ac:dyDescent="0.2">
      <c r="A120" s="69" t="s">
        <v>167</v>
      </c>
      <c r="B120" s="120"/>
      <c r="C120" s="120"/>
      <c r="D120" s="65" t="s">
        <v>63</v>
      </c>
      <c r="E120" s="91">
        <f t="shared" ref="E120:U120" si="93">(E124*PI()*(E37-E51)*E51)</f>
        <v>3463.8226704758445</v>
      </c>
      <c r="F120" s="91">
        <f t="shared" si="93"/>
        <v>3463.8226704758445</v>
      </c>
      <c r="G120" s="91">
        <f t="shared" si="93"/>
        <v>3463.8226704758445</v>
      </c>
      <c r="H120" s="91">
        <f t="shared" si="93"/>
        <v>3463.8226704758445</v>
      </c>
      <c r="I120" s="91">
        <f t="shared" si="93"/>
        <v>3463.8226704758445</v>
      </c>
      <c r="J120" s="91">
        <f t="shared" si="93"/>
        <v>3463.8226704758445</v>
      </c>
      <c r="K120" s="91">
        <f t="shared" si="93"/>
        <v>3463.8226704758445</v>
      </c>
      <c r="L120" s="91">
        <f t="shared" si="93"/>
        <v>3463.8226704758445</v>
      </c>
      <c r="M120" s="91">
        <f t="shared" si="93"/>
        <v>3463.8226704758445</v>
      </c>
      <c r="N120" s="91">
        <f t="shared" si="93"/>
        <v>3463.8226704758445</v>
      </c>
      <c r="O120" s="91">
        <f t="shared" si="93"/>
        <v>3463.8226704758445</v>
      </c>
      <c r="P120" s="91">
        <f t="shared" si="93"/>
        <v>3463.8226704758445</v>
      </c>
      <c r="Q120" s="91">
        <f t="shared" si="93"/>
        <v>3463.8226704758445</v>
      </c>
      <c r="R120" s="91">
        <f t="shared" si="93"/>
        <v>3463.8226704758445</v>
      </c>
      <c r="S120" s="91">
        <f t="shared" si="93"/>
        <v>3463.8226704758445</v>
      </c>
      <c r="T120" s="91">
        <f t="shared" si="93"/>
        <v>3463.8226704758445</v>
      </c>
      <c r="U120" s="91">
        <f t="shared" si="93"/>
        <v>3463.8226704758445</v>
      </c>
      <c r="V120" s="92"/>
      <c r="W120" s="68" t="s">
        <v>198</v>
      </c>
      <c r="X120" s="62"/>
    </row>
    <row r="121" spans="1:29" ht="15.75" customHeight="1" x14ac:dyDescent="0.2">
      <c r="A121" s="46"/>
      <c r="B121" s="46"/>
      <c r="C121" s="46"/>
      <c r="D121" s="13" t="s">
        <v>75</v>
      </c>
      <c r="E121" s="91">
        <f>E120/224.8</f>
        <v>15.408463836636319</v>
      </c>
      <c r="F121" s="91">
        <f t="shared" ref="F121:U121" si="94">F120/224.8</f>
        <v>15.408463836636319</v>
      </c>
      <c r="G121" s="91">
        <f t="shared" si="94"/>
        <v>15.408463836636319</v>
      </c>
      <c r="H121" s="91">
        <f t="shared" si="94"/>
        <v>15.408463836636319</v>
      </c>
      <c r="I121" s="91">
        <f t="shared" si="94"/>
        <v>15.408463836636319</v>
      </c>
      <c r="J121" s="91">
        <f t="shared" si="94"/>
        <v>15.408463836636319</v>
      </c>
      <c r="K121" s="91">
        <f t="shared" si="94"/>
        <v>15.408463836636319</v>
      </c>
      <c r="L121" s="91">
        <f t="shared" si="94"/>
        <v>15.408463836636319</v>
      </c>
      <c r="M121" s="91">
        <f t="shared" si="94"/>
        <v>15.408463836636319</v>
      </c>
      <c r="N121" s="91">
        <f t="shared" si="94"/>
        <v>15.408463836636319</v>
      </c>
      <c r="O121" s="91">
        <f t="shared" si="94"/>
        <v>15.408463836636319</v>
      </c>
      <c r="P121" s="91">
        <f t="shared" si="94"/>
        <v>15.408463836636319</v>
      </c>
      <c r="Q121" s="91">
        <f t="shared" si="94"/>
        <v>15.408463836636319</v>
      </c>
      <c r="R121" s="91">
        <f t="shared" si="94"/>
        <v>15.408463836636319</v>
      </c>
      <c r="S121" s="91">
        <f t="shared" si="94"/>
        <v>15.408463836636319</v>
      </c>
      <c r="T121" s="91">
        <f t="shared" si="94"/>
        <v>15.408463836636319</v>
      </c>
      <c r="U121" s="91">
        <f t="shared" si="94"/>
        <v>15.408463836636319</v>
      </c>
      <c r="V121" s="92"/>
      <c r="W121" s="120"/>
      <c r="X121" s="62"/>
    </row>
    <row r="122" spans="1:29" ht="15.75" customHeight="1" x14ac:dyDescent="0.2">
      <c r="A122" s="46"/>
      <c r="B122" s="46"/>
      <c r="C122" s="46"/>
      <c r="D122" s="60" t="s">
        <v>2</v>
      </c>
      <c r="E122" s="92">
        <f t="shared" ref="E122:N122" si="95">E121*1000</f>
        <v>15408.463836636318</v>
      </c>
      <c r="F122" s="92">
        <f t="shared" si="95"/>
        <v>15408.463836636318</v>
      </c>
      <c r="G122" s="92">
        <f t="shared" si="95"/>
        <v>15408.463836636318</v>
      </c>
      <c r="H122" s="92">
        <f t="shared" si="95"/>
        <v>15408.463836636318</v>
      </c>
      <c r="I122" s="92">
        <f t="shared" si="95"/>
        <v>15408.463836636318</v>
      </c>
      <c r="J122" s="92">
        <f t="shared" si="95"/>
        <v>15408.463836636318</v>
      </c>
      <c r="K122" s="92">
        <f t="shared" si="95"/>
        <v>15408.463836636318</v>
      </c>
      <c r="L122" s="92">
        <f t="shared" si="95"/>
        <v>15408.463836636318</v>
      </c>
      <c r="M122" s="92">
        <f t="shared" si="95"/>
        <v>15408.463836636318</v>
      </c>
      <c r="N122" s="92">
        <f t="shared" si="95"/>
        <v>15408.463836636318</v>
      </c>
      <c r="O122" s="92">
        <f t="shared" ref="O122:U122" si="96">O121*1000</f>
        <v>15408.463836636318</v>
      </c>
      <c r="P122" s="92">
        <f t="shared" si="96"/>
        <v>15408.463836636318</v>
      </c>
      <c r="Q122" s="92">
        <f t="shared" si="96"/>
        <v>15408.463836636318</v>
      </c>
      <c r="R122" s="92">
        <f t="shared" si="96"/>
        <v>15408.463836636318</v>
      </c>
      <c r="S122" s="92">
        <f t="shared" si="96"/>
        <v>15408.463836636318</v>
      </c>
      <c r="T122" s="92">
        <f t="shared" si="96"/>
        <v>15408.463836636318</v>
      </c>
      <c r="U122" s="92">
        <f t="shared" si="96"/>
        <v>15408.463836636318</v>
      </c>
      <c r="V122" s="92"/>
      <c r="W122" s="68"/>
      <c r="X122" s="62"/>
    </row>
    <row r="123" spans="1:29" ht="15.75" customHeight="1" x14ac:dyDescent="0.2">
      <c r="A123" s="71"/>
      <c r="B123" s="46"/>
      <c r="C123" s="46"/>
      <c r="D123" s="47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X123" s="96"/>
    </row>
    <row r="124" spans="1:29" ht="15.75" customHeight="1" x14ac:dyDescent="0.2">
      <c r="A124" s="120" t="s">
        <v>79</v>
      </c>
      <c r="B124" s="120"/>
      <c r="C124" s="120"/>
      <c r="D124" s="21" t="s">
        <v>45</v>
      </c>
      <c r="E124" s="40">
        <f t="shared" ref="E124:U124" si="97">(E111-E106)*E65</f>
        <v>62.4</v>
      </c>
      <c r="F124" s="40">
        <f t="shared" si="97"/>
        <v>62.4</v>
      </c>
      <c r="G124" s="40">
        <f t="shared" si="97"/>
        <v>62.4</v>
      </c>
      <c r="H124" s="40">
        <f t="shared" si="97"/>
        <v>62.4</v>
      </c>
      <c r="I124" s="40">
        <f t="shared" si="97"/>
        <v>62.4</v>
      </c>
      <c r="J124" s="40">
        <f t="shared" si="97"/>
        <v>62.4</v>
      </c>
      <c r="K124" s="40">
        <f t="shared" si="97"/>
        <v>62.4</v>
      </c>
      <c r="L124" s="40">
        <f t="shared" si="97"/>
        <v>62.4</v>
      </c>
      <c r="M124" s="40">
        <f t="shared" si="97"/>
        <v>62.4</v>
      </c>
      <c r="N124" s="40">
        <f t="shared" si="97"/>
        <v>62.4</v>
      </c>
      <c r="O124" s="40">
        <f t="shared" si="97"/>
        <v>62.4</v>
      </c>
      <c r="P124" s="40">
        <f t="shared" si="97"/>
        <v>62.4</v>
      </c>
      <c r="Q124" s="40">
        <f t="shared" si="97"/>
        <v>62.4</v>
      </c>
      <c r="R124" s="40">
        <f t="shared" si="97"/>
        <v>62.4</v>
      </c>
      <c r="S124" s="40">
        <f t="shared" si="97"/>
        <v>62.4</v>
      </c>
      <c r="T124" s="40">
        <f t="shared" si="97"/>
        <v>62.4</v>
      </c>
      <c r="U124" s="40">
        <f t="shared" si="97"/>
        <v>62.4</v>
      </c>
      <c r="V124" s="101"/>
      <c r="W124" s="68" t="s">
        <v>188</v>
      </c>
      <c r="X124" s="120"/>
    </row>
    <row r="125" spans="1:29" ht="15.75" customHeight="1" x14ac:dyDescent="0.2">
      <c r="A125" s="120"/>
      <c r="B125" s="120"/>
      <c r="C125" s="120"/>
      <c r="D125" s="11" t="s">
        <v>1</v>
      </c>
      <c r="E125" s="40">
        <f>E124/0.145</f>
        <v>430.34482758620692</v>
      </c>
      <c r="F125" s="40">
        <f t="shared" ref="F125:U125" si="98">F124/0.145</f>
        <v>430.34482758620692</v>
      </c>
      <c r="G125" s="40">
        <f t="shared" si="98"/>
        <v>430.34482758620692</v>
      </c>
      <c r="H125" s="40">
        <f t="shared" si="98"/>
        <v>430.34482758620692</v>
      </c>
      <c r="I125" s="40">
        <f t="shared" si="98"/>
        <v>430.34482758620692</v>
      </c>
      <c r="J125" s="40">
        <f t="shared" si="98"/>
        <v>430.34482758620692</v>
      </c>
      <c r="K125" s="40">
        <f t="shared" si="98"/>
        <v>430.34482758620692</v>
      </c>
      <c r="L125" s="40">
        <f t="shared" si="98"/>
        <v>430.34482758620692</v>
      </c>
      <c r="M125" s="40">
        <f t="shared" si="98"/>
        <v>430.34482758620692</v>
      </c>
      <c r="N125" s="40">
        <f t="shared" si="98"/>
        <v>430.34482758620692</v>
      </c>
      <c r="O125" s="40">
        <f t="shared" si="98"/>
        <v>430.34482758620692</v>
      </c>
      <c r="P125" s="40">
        <f t="shared" si="98"/>
        <v>430.34482758620692</v>
      </c>
      <c r="Q125" s="40">
        <f t="shared" si="98"/>
        <v>430.34482758620692</v>
      </c>
      <c r="R125" s="40">
        <f t="shared" si="98"/>
        <v>430.34482758620692</v>
      </c>
      <c r="S125" s="40">
        <f t="shared" si="98"/>
        <v>430.34482758620692</v>
      </c>
      <c r="T125" s="40">
        <f t="shared" si="98"/>
        <v>430.34482758620692</v>
      </c>
      <c r="U125" s="40">
        <f t="shared" si="98"/>
        <v>430.34482758620692</v>
      </c>
      <c r="V125" s="101"/>
      <c r="W125" s="120"/>
      <c r="X125" s="120"/>
    </row>
    <row r="126" spans="1:29" ht="15.75" customHeight="1" x14ac:dyDescent="0.2">
      <c r="A126" s="120" t="s">
        <v>80</v>
      </c>
      <c r="B126" s="120"/>
      <c r="C126" s="120"/>
      <c r="D126" s="21" t="s">
        <v>45</v>
      </c>
      <c r="E126" s="40">
        <f t="shared" ref="E126:U126" si="99">(E113-E108)*E65</f>
        <v>73.92</v>
      </c>
      <c r="F126" s="40">
        <f t="shared" si="99"/>
        <v>73.92</v>
      </c>
      <c r="G126" s="40">
        <f t="shared" si="99"/>
        <v>73.92</v>
      </c>
      <c r="H126" s="40">
        <f t="shared" si="99"/>
        <v>73.92</v>
      </c>
      <c r="I126" s="40">
        <f t="shared" si="99"/>
        <v>73.92</v>
      </c>
      <c r="J126" s="40">
        <f t="shared" si="99"/>
        <v>73.92</v>
      </c>
      <c r="K126" s="40">
        <f t="shared" si="99"/>
        <v>73.92</v>
      </c>
      <c r="L126" s="40">
        <f t="shared" si="99"/>
        <v>73.92</v>
      </c>
      <c r="M126" s="40">
        <f t="shared" si="99"/>
        <v>73.92</v>
      </c>
      <c r="N126" s="40">
        <f t="shared" si="99"/>
        <v>73.92</v>
      </c>
      <c r="O126" s="40">
        <f t="shared" si="99"/>
        <v>73.92</v>
      </c>
      <c r="P126" s="40">
        <f t="shared" si="99"/>
        <v>73.92</v>
      </c>
      <c r="Q126" s="40">
        <f t="shared" si="99"/>
        <v>73.92</v>
      </c>
      <c r="R126" s="40">
        <f t="shared" si="99"/>
        <v>73.92</v>
      </c>
      <c r="S126" s="40">
        <f t="shared" si="99"/>
        <v>73.92</v>
      </c>
      <c r="T126" s="40">
        <f t="shared" si="99"/>
        <v>73.92</v>
      </c>
      <c r="U126" s="40">
        <f t="shared" si="99"/>
        <v>73.92</v>
      </c>
      <c r="V126" s="101"/>
      <c r="W126" s="68" t="s">
        <v>189</v>
      </c>
      <c r="X126" s="120"/>
    </row>
    <row r="127" spans="1:29" ht="15.75" customHeight="1" x14ac:dyDescent="0.2">
      <c r="A127" s="120"/>
      <c r="B127" s="120"/>
      <c r="C127" s="120"/>
      <c r="D127" s="11" t="s">
        <v>1</v>
      </c>
      <c r="E127" s="40">
        <f>E126/0.145</f>
        <v>509.79310344827593</v>
      </c>
      <c r="F127" s="40">
        <f t="shared" ref="F127:U127" si="100">F126/0.145</f>
        <v>509.79310344827593</v>
      </c>
      <c r="G127" s="40">
        <f t="shared" si="100"/>
        <v>509.79310344827593</v>
      </c>
      <c r="H127" s="40">
        <f t="shared" si="100"/>
        <v>509.79310344827593</v>
      </c>
      <c r="I127" s="40">
        <f t="shared" si="100"/>
        <v>509.79310344827593</v>
      </c>
      <c r="J127" s="40">
        <f t="shared" si="100"/>
        <v>509.79310344827593</v>
      </c>
      <c r="K127" s="40">
        <f t="shared" si="100"/>
        <v>509.79310344827593</v>
      </c>
      <c r="L127" s="40">
        <f t="shared" si="100"/>
        <v>509.79310344827593</v>
      </c>
      <c r="M127" s="40">
        <f t="shared" si="100"/>
        <v>509.79310344827593</v>
      </c>
      <c r="N127" s="40">
        <f t="shared" si="100"/>
        <v>509.79310344827593</v>
      </c>
      <c r="O127" s="40">
        <f t="shared" si="100"/>
        <v>509.79310344827593</v>
      </c>
      <c r="P127" s="40">
        <f t="shared" si="100"/>
        <v>509.79310344827593</v>
      </c>
      <c r="Q127" s="40">
        <f t="shared" si="100"/>
        <v>509.79310344827593</v>
      </c>
      <c r="R127" s="40">
        <f t="shared" si="100"/>
        <v>509.79310344827593</v>
      </c>
      <c r="S127" s="40">
        <f t="shared" si="100"/>
        <v>509.79310344827593</v>
      </c>
      <c r="T127" s="40">
        <f t="shared" si="100"/>
        <v>509.79310344827593</v>
      </c>
      <c r="U127" s="40">
        <f t="shared" si="100"/>
        <v>509.79310344827593</v>
      </c>
      <c r="V127" s="101"/>
      <c r="W127" s="120"/>
      <c r="X127" s="120"/>
    </row>
    <row r="128" spans="1:29" ht="15.75" customHeight="1" x14ac:dyDescent="0.2">
      <c r="A128" s="46"/>
      <c r="B128" s="46"/>
      <c r="C128" s="46"/>
      <c r="D128" s="47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46"/>
      <c r="X128" s="46"/>
    </row>
    <row r="129" spans="1:24" ht="15.75" customHeight="1" x14ac:dyDescent="0.2">
      <c r="A129" s="120" t="s">
        <v>56</v>
      </c>
      <c r="B129" s="120"/>
      <c r="C129" s="120"/>
      <c r="D129" s="13" t="s">
        <v>51</v>
      </c>
      <c r="E129" s="82">
        <f t="shared" ref="E129:U129" si="101">35*E124*E66*E147^2.5</f>
        <v>2.2495815069376694E-2</v>
      </c>
      <c r="F129" s="82">
        <f t="shared" si="101"/>
        <v>2.2495815069376694E-2</v>
      </c>
      <c r="G129" s="82">
        <f t="shared" si="101"/>
        <v>2.2495815069376694E-2</v>
      </c>
      <c r="H129" s="82">
        <f t="shared" si="101"/>
        <v>2.2495815069376694E-2</v>
      </c>
      <c r="I129" s="82">
        <f t="shared" si="101"/>
        <v>2.2495815069376694E-2</v>
      </c>
      <c r="J129" s="82">
        <f t="shared" si="101"/>
        <v>2.2495815069376694E-2</v>
      </c>
      <c r="K129" s="82">
        <f t="shared" si="101"/>
        <v>2.2495815069376694E-2</v>
      </c>
      <c r="L129" s="82">
        <f t="shared" si="101"/>
        <v>2.2495815069376694E-2</v>
      </c>
      <c r="M129" s="82">
        <f t="shared" si="101"/>
        <v>2.2495815069376694E-2</v>
      </c>
      <c r="N129" s="82">
        <f t="shared" si="101"/>
        <v>2.2495815069376694E-2</v>
      </c>
      <c r="O129" s="82">
        <f t="shared" si="101"/>
        <v>2.2495815069376694E-2</v>
      </c>
      <c r="P129" s="82">
        <f t="shared" si="101"/>
        <v>2.2495815069376694E-2</v>
      </c>
      <c r="Q129" s="82">
        <f t="shared" si="101"/>
        <v>2.2495815069376694E-2</v>
      </c>
      <c r="R129" s="82">
        <f t="shared" si="101"/>
        <v>2.2495815069376694E-2</v>
      </c>
      <c r="S129" s="82">
        <f t="shared" si="101"/>
        <v>2.2495815069376694E-2</v>
      </c>
      <c r="T129" s="82">
        <f t="shared" si="101"/>
        <v>2.2495815069376694E-2</v>
      </c>
      <c r="U129" s="82">
        <f t="shared" si="101"/>
        <v>2.2495815069376694E-2</v>
      </c>
      <c r="V129" s="141"/>
      <c r="X129" s="57"/>
    </row>
    <row r="130" spans="1:24" ht="15.75" customHeight="1" x14ac:dyDescent="0.2">
      <c r="A130" s="120"/>
      <c r="B130" s="120"/>
      <c r="C130" s="120"/>
      <c r="D130" s="13" t="s">
        <v>42</v>
      </c>
      <c r="E130" s="82">
        <f>E129/0.145</f>
        <v>0.1551435522025979</v>
      </c>
      <c r="F130" s="82">
        <f t="shared" ref="F130:U130" si="102">F129/0.145</f>
        <v>0.1551435522025979</v>
      </c>
      <c r="G130" s="82">
        <f t="shared" si="102"/>
        <v>0.1551435522025979</v>
      </c>
      <c r="H130" s="82">
        <f t="shared" si="102"/>
        <v>0.1551435522025979</v>
      </c>
      <c r="I130" s="82">
        <f t="shared" si="102"/>
        <v>0.1551435522025979</v>
      </c>
      <c r="J130" s="82">
        <f t="shared" si="102"/>
        <v>0.1551435522025979</v>
      </c>
      <c r="K130" s="82">
        <f t="shared" si="102"/>
        <v>0.1551435522025979</v>
      </c>
      <c r="L130" s="82">
        <f t="shared" si="102"/>
        <v>0.1551435522025979</v>
      </c>
      <c r="M130" s="82">
        <f t="shared" si="102"/>
        <v>0.1551435522025979</v>
      </c>
      <c r="N130" s="82">
        <f t="shared" si="102"/>
        <v>0.1551435522025979</v>
      </c>
      <c r="O130" s="82">
        <f t="shared" si="102"/>
        <v>0.1551435522025979</v>
      </c>
      <c r="P130" s="82">
        <f t="shared" si="102"/>
        <v>0.1551435522025979</v>
      </c>
      <c r="Q130" s="82">
        <f t="shared" si="102"/>
        <v>0.1551435522025979</v>
      </c>
      <c r="R130" s="82">
        <f t="shared" si="102"/>
        <v>0.1551435522025979</v>
      </c>
      <c r="S130" s="82">
        <f t="shared" si="102"/>
        <v>0.1551435522025979</v>
      </c>
      <c r="T130" s="82">
        <f t="shared" si="102"/>
        <v>0.1551435522025979</v>
      </c>
      <c r="U130" s="82">
        <f t="shared" si="102"/>
        <v>0.1551435522025979</v>
      </c>
      <c r="V130" s="141"/>
      <c r="W130" s="24"/>
      <c r="X130" s="28"/>
    </row>
    <row r="131" spans="1:24" s="122" customFormat="1" ht="15.75" customHeight="1" x14ac:dyDescent="0.2">
      <c r="A131" s="115" t="s">
        <v>178</v>
      </c>
      <c r="B131" s="46"/>
      <c r="C131" s="46"/>
      <c r="D131" s="13" t="s">
        <v>51</v>
      </c>
      <c r="E131" s="29">
        <f>2*E102*E149^3/(1-E104^2)</f>
        <v>0.12819271652057485</v>
      </c>
      <c r="F131" s="29">
        <f t="shared" ref="F131:U131" si="103">2*F102*F149^3/(1-F104^2)</f>
        <v>0.12819271652057485</v>
      </c>
      <c r="G131" s="29">
        <f t="shared" si="103"/>
        <v>0.12819271652057485</v>
      </c>
      <c r="H131" s="29">
        <f t="shared" si="103"/>
        <v>0.12819271652057485</v>
      </c>
      <c r="I131" s="29">
        <f t="shared" si="103"/>
        <v>0.12819271652057485</v>
      </c>
      <c r="J131" s="29">
        <f t="shared" si="103"/>
        <v>0.12819271652057485</v>
      </c>
      <c r="K131" s="29">
        <f t="shared" si="103"/>
        <v>0.12819271652057485</v>
      </c>
      <c r="L131" s="29">
        <f t="shared" si="103"/>
        <v>0.12819271652057485</v>
      </c>
      <c r="M131" s="29">
        <f t="shared" si="103"/>
        <v>0.12819271652057485</v>
      </c>
      <c r="N131" s="29">
        <f t="shared" si="103"/>
        <v>0.12819271652057485</v>
      </c>
      <c r="O131" s="29">
        <f t="shared" si="103"/>
        <v>0.12819271652057485</v>
      </c>
      <c r="P131" s="29">
        <f t="shared" si="103"/>
        <v>0.12819271652057485</v>
      </c>
      <c r="Q131" s="29">
        <f t="shared" si="103"/>
        <v>0.12819271652057485</v>
      </c>
      <c r="R131" s="29">
        <f t="shared" si="103"/>
        <v>0.12819271652057485</v>
      </c>
      <c r="S131" s="29">
        <f t="shared" si="103"/>
        <v>0.12819271652057485</v>
      </c>
      <c r="T131" s="29">
        <f t="shared" si="103"/>
        <v>0.12819271652057485</v>
      </c>
      <c r="U131" s="29">
        <f t="shared" si="103"/>
        <v>0.12819271652057485</v>
      </c>
      <c r="V131" s="141"/>
      <c r="W131" s="68" t="s">
        <v>191</v>
      </c>
      <c r="X131" s="170"/>
    </row>
    <row r="132" spans="1:24" s="122" customFormat="1" ht="15.75" customHeight="1" x14ac:dyDescent="0.2">
      <c r="A132" s="46"/>
      <c r="B132" s="46"/>
      <c r="C132" s="46"/>
      <c r="D132" s="13" t="s">
        <v>42</v>
      </c>
      <c r="E132" s="141">
        <f>E131/0.145</f>
        <v>0.88408770014189553</v>
      </c>
      <c r="F132" s="141">
        <f t="shared" ref="F132:U132" si="104">F131/0.145</f>
        <v>0.88408770014189553</v>
      </c>
      <c r="G132" s="141">
        <f t="shared" si="104"/>
        <v>0.88408770014189553</v>
      </c>
      <c r="H132" s="141">
        <f t="shared" si="104"/>
        <v>0.88408770014189553</v>
      </c>
      <c r="I132" s="141">
        <f t="shared" si="104"/>
        <v>0.88408770014189553</v>
      </c>
      <c r="J132" s="141">
        <f t="shared" si="104"/>
        <v>0.88408770014189553</v>
      </c>
      <c r="K132" s="141">
        <f t="shared" si="104"/>
        <v>0.88408770014189553</v>
      </c>
      <c r="L132" s="141">
        <f t="shared" si="104"/>
        <v>0.88408770014189553</v>
      </c>
      <c r="M132" s="141">
        <f t="shared" si="104"/>
        <v>0.88408770014189553</v>
      </c>
      <c r="N132" s="141">
        <f t="shared" si="104"/>
        <v>0.88408770014189553</v>
      </c>
      <c r="O132" s="141">
        <f t="shared" si="104"/>
        <v>0.88408770014189553</v>
      </c>
      <c r="P132" s="141">
        <f t="shared" si="104"/>
        <v>0.88408770014189553</v>
      </c>
      <c r="Q132" s="141">
        <f t="shared" si="104"/>
        <v>0.88408770014189553</v>
      </c>
      <c r="R132" s="141">
        <f t="shared" si="104"/>
        <v>0.88408770014189553</v>
      </c>
      <c r="S132" s="141">
        <f t="shared" si="104"/>
        <v>0.88408770014189553</v>
      </c>
      <c r="T132" s="141">
        <f t="shared" si="104"/>
        <v>0.88408770014189553</v>
      </c>
      <c r="U132" s="141">
        <f t="shared" si="104"/>
        <v>0.88408770014189553</v>
      </c>
      <c r="V132" s="141"/>
      <c r="W132" s="76"/>
      <c r="X132" s="170"/>
    </row>
    <row r="133" spans="1:24" ht="15.75" customHeight="1" x14ac:dyDescent="0.2">
      <c r="A133" s="115" t="s">
        <v>179</v>
      </c>
      <c r="B133" s="120"/>
      <c r="C133" s="120"/>
      <c r="D133" s="13" t="s">
        <v>51</v>
      </c>
      <c r="E133" s="29">
        <f t="shared" ref="E133:U133" si="105">2*E102*E147^3/(1-E104^2)</f>
        <v>6.8006782881501332E-2</v>
      </c>
      <c r="F133" s="29">
        <f t="shared" si="105"/>
        <v>6.8006782881501332E-2</v>
      </c>
      <c r="G133" s="29">
        <f t="shared" si="105"/>
        <v>6.8006782881501332E-2</v>
      </c>
      <c r="H133" s="29">
        <f t="shared" si="105"/>
        <v>6.8006782881501332E-2</v>
      </c>
      <c r="I133" s="29">
        <f t="shared" si="105"/>
        <v>6.8006782881501332E-2</v>
      </c>
      <c r="J133" s="29">
        <f t="shared" si="105"/>
        <v>6.8006782881501332E-2</v>
      </c>
      <c r="K133" s="29">
        <f t="shared" si="105"/>
        <v>6.8006782881501332E-2</v>
      </c>
      <c r="L133" s="29">
        <f t="shared" si="105"/>
        <v>6.8006782881501332E-2</v>
      </c>
      <c r="M133" s="29">
        <f t="shared" si="105"/>
        <v>6.8006782881501332E-2</v>
      </c>
      <c r="N133" s="29">
        <f t="shared" si="105"/>
        <v>6.8006782881501332E-2</v>
      </c>
      <c r="O133" s="29">
        <f t="shared" si="105"/>
        <v>6.8006782881501332E-2</v>
      </c>
      <c r="P133" s="29">
        <f t="shared" si="105"/>
        <v>6.8006782881501332E-2</v>
      </c>
      <c r="Q133" s="29">
        <f t="shared" si="105"/>
        <v>6.8006782881501332E-2</v>
      </c>
      <c r="R133" s="29">
        <f t="shared" si="105"/>
        <v>6.8006782881501332E-2</v>
      </c>
      <c r="S133" s="29">
        <f t="shared" si="105"/>
        <v>6.8006782881501332E-2</v>
      </c>
      <c r="T133" s="29">
        <f t="shared" si="105"/>
        <v>6.8006782881501332E-2</v>
      </c>
      <c r="U133" s="29">
        <f t="shared" si="105"/>
        <v>6.8006782881501332E-2</v>
      </c>
      <c r="V133" s="75"/>
      <c r="W133" s="68" t="s">
        <v>191</v>
      </c>
      <c r="X133" s="120"/>
    </row>
    <row r="134" spans="1:24" ht="15.75" customHeight="1" x14ac:dyDescent="0.2">
      <c r="A134" s="120"/>
      <c r="B134" s="120"/>
      <c r="C134" s="69"/>
      <c r="D134" s="13" t="s">
        <v>42</v>
      </c>
      <c r="E134" s="29">
        <f>E133/0.145</f>
        <v>0.46901229573449199</v>
      </c>
      <c r="F134" s="29">
        <f t="shared" ref="F134:U134" si="106">F133/0.145</f>
        <v>0.46901229573449199</v>
      </c>
      <c r="G134" s="29">
        <f t="shared" si="106"/>
        <v>0.46901229573449199</v>
      </c>
      <c r="H134" s="29">
        <f t="shared" si="106"/>
        <v>0.46901229573449199</v>
      </c>
      <c r="I134" s="29">
        <f t="shared" si="106"/>
        <v>0.46901229573449199</v>
      </c>
      <c r="J134" s="29">
        <f t="shared" si="106"/>
        <v>0.46901229573449199</v>
      </c>
      <c r="K134" s="29">
        <f t="shared" si="106"/>
        <v>0.46901229573449199</v>
      </c>
      <c r="L134" s="29">
        <f t="shared" si="106"/>
        <v>0.46901229573449199</v>
      </c>
      <c r="M134" s="29">
        <f t="shared" si="106"/>
        <v>0.46901229573449199</v>
      </c>
      <c r="N134" s="29">
        <f t="shared" si="106"/>
        <v>0.46901229573449199</v>
      </c>
      <c r="O134" s="29">
        <f t="shared" si="106"/>
        <v>0.46901229573449199</v>
      </c>
      <c r="P134" s="29">
        <f t="shared" si="106"/>
        <v>0.46901229573449199</v>
      </c>
      <c r="Q134" s="29">
        <f t="shared" si="106"/>
        <v>0.46901229573449199</v>
      </c>
      <c r="R134" s="29">
        <f t="shared" si="106"/>
        <v>0.46901229573449199</v>
      </c>
      <c r="S134" s="29">
        <f t="shared" si="106"/>
        <v>0.46901229573449199</v>
      </c>
      <c r="T134" s="29">
        <f t="shared" si="106"/>
        <v>0.46901229573449199</v>
      </c>
      <c r="U134" s="29">
        <f t="shared" si="106"/>
        <v>0.46901229573449199</v>
      </c>
      <c r="V134" s="75"/>
      <c r="W134" s="24"/>
      <c r="X134" s="26"/>
    </row>
    <row r="135" spans="1:24" s="122" customFormat="1" ht="15.75" customHeight="1" x14ac:dyDescent="0.2">
      <c r="A135" s="115" t="s">
        <v>177</v>
      </c>
      <c r="B135" s="46"/>
      <c r="C135" s="62"/>
      <c r="D135" s="13" t="s">
        <v>51</v>
      </c>
      <c r="E135" s="29">
        <f>2*E149*E124*E66</f>
        <v>1.56</v>
      </c>
      <c r="F135" s="29">
        <f t="shared" ref="F135:U135" si="107">2*F149*F124*F66</f>
        <v>1.56</v>
      </c>
      <c r="G135" s="29">
        <f t="shared" si="107"/>
        <v>1.56</v>
      </c>
      <c r="H135" s="29">
        <f t="shared" si="107"/>
        <v>1.56</v>
      </c>
      <c r="I135" s="29">
        <f t="shared" si="107"/>
        <v>1.56</v>
      </c>
      <c r="J135" s="29">
        <f t="shared" si="107"/>
        <v>1.56</v>
      </c>
      <c r="K135" s="29">
        <f t="shared" si="107"/>
        <v>1.56</v>
      </c>
      <c r="L135" s="29">
        <f t="shared" si="107"/>
        <v>1.56</v>
      </c>
      <c r="M135" s="29">
        <f t="shared" si="107"/>
        <v>1.56</v>
      </c>
      <c r="N135" s="29">
        <f t="shared" si="107"/>
        <v>1.56</v>
      </c>
      <c r="O135" s="29">
        <f t="shared" si="107"/>
        <v>1.56</v>
      </c>
      <c r="P135" s="29">
        <f t="shared" si="107"/>
        <v>1.56</v>
      </c>
      <c r="Q135" s="29">
        <f t="shared" si="107"/>
        <v>1.56</v>
      </c>
      <c r="R135" s="29">
        <f t="shared" si="107"/>
        <v>1.56</v>
      </c>
      <c r="S135" s="29">
        <f t="shared" si="107"/>
        <v>1.56</v>
      </c>
      <c r="T135" s="29">
        <f t="shared" si="107"/>
        <v>1.56</v>
      </c>
      <c r="U135" s="29">
        <f t="shared" si="107"/>
        <v>1.56</v>
      </c>
      <c r="V135" s="75"/>
      <c r="W135" s="68" t="s">
        <v>192</v>
      </c>
      <c r="X135" s="51"/>
    </row>
    <row r="136" spans="1:24" s="122" customFormat="1" ht="15.75" customHeight="1" x14ac:dyDescent="0.2">
      <c r="A136" s="46"/>
      <c r="B136" s="46"/>
      <c r="C136" s="62"/>
      <c r="D136" s="13" t="s">
        <v>42</v>
      </c>
      <c r="E136" s="75">
        <f>E135/0.145</f>
        <v>10.758620689655174</v>
      </c>
      <c r="F136" s="75">
        <f t="shared" ref="F136:U136" si="108">F135/0.145</f>
        <v>10.758620689655174</v>
      </c>
      <c r="G136" s="75">
        <f t="shared" si="108"/>
        <v>10.758620689655174</v>
      </c>
      <c r="H136" s="75">
        <f t="shared" si="108"/>
        <v>10.758620689655174</v>
      </c>
      <c r="I136" s="75">
        <f t="shared" si="108"/>
        <v>10.758620689655174</v>
      </c>
      <c r="J136" s="75">
        <f t="shared" si="108"/>
        <v>10.758620689655174</v>
      </c>
      <c r="K136" s="75">
        <f t="shared" si="108"/>
        <v>10.758620689655174</v>
      </c>
      <c r="L136" s="75">
        <f t="shared" si="108"/>
        <v>10.758620689655174</v>
      </c>
      <c r="M136" s="75">
        <f t="shared" si="108"/>
        <v>10.758620689655174</v>
      </c>
      <c r="N136" s="75">
        <f t="shared" si="108"/>
        <v>10.758620689655174</v>
      </c>
      <c r="O136" s="75">
        <f t="shared" si="108"/>
        <v>10.758620689655174</v>
      </c>
      <c r="P136" s="75">
        <f t="shared" si="108"/>
        <v>10.758620689655174</v>
      </c>
      <c r="Q136" s="75">
        <f t="shared" si="108"/>
        <v>10.758620689655174</v>
      </c>
      <c r="R136" s="75">
        <f t="shared" si="108"/>
        <v>10.758620689655174</v>
      </c>
      <c r="S136" s="75">
        <f t="shared" si="108"/>
        <v>10.758620689655174</v>
      </c>
      <c r="T136" s="75">
        <f t="shared" si="108"/>
        <v>10.758620689655174</v>
      </c>
      <c r="U136" s="75">
        <f t="shared" si="108"/>
        <v>10.758620689655174</v>
      </c>
      <c r="V136" s="75"/>
      <c r="W136" s="76"/>
      <c r="X136" s="51"/>
    </row>
    <row r="137" spans="1:24" ht="15.75" customHeight="1" x14ac:dyDescent="0.2">
      <c r="A137" s="115" t="s">
        <v>176</v>
      </c>
      <c r="B137" s="120"/>
      <c r="C137" s="120"/>
      <c r="D137" s="13" t="s">
        <v>51</v>
      </c>
      <c r="E137" s="29">
        <f t="shared" ref="E137:U137" si="109">2*E147*E124*E66</f>
        <v>1.2628571428571427</v>
      </c>
      <c r="F137" s="29">
        <f t="shared" si="109"/>
        <v>1.2628571428571427</v>
      </c>
      <c r="G137" s="29">
        <f t="shared" si="109"/>
        <v>1.2628571428571427</v>
      </c>
      <c r="H137" s="29">
        <f t="shared" si="109"/>
        <v>1.2628571428571427</v>
      </c>
      <c r="I137" s="29">
        <f t="shared" si="109"/>
        <v>1.2628571428571427</v>
      </c>
      <c r="J137" s="29">
        <f t="shared" si="109"/>
        <v>1.2628571428571427</v>
      </c>
      <c r="K137" s="29">
        <f t="shared" si="109"/>
        <v>1.2628571428571427</v>
      </c>
      <c r="L137" s="29">
        <f t="shared" si="109"/>
        <v>1.2628571428571427</v>
      </c>
      <c r="M137" s="29">
        <f t="shared" si="109"/>
        <v>1.2628571428571427</v>
      </c>
      <c r="N137" s="29">
        <f t="shared" si="109"/>
        <v>1.2628571428571427</v>
      </c>
      <c r="O137" s="29">
        <f t="shared" si="109"/>
        <v>1.2628571428571427</v>
      </c>
      <c r="P137" s="29">
        <f t="shared" si="109"/>
        <v>1.2628571428571427</v>
      </c>
      <c r="Q137" s="29">
        <f t="shared" si="109"/>
        <v>1.2628571428571427</v>
      </c>
      <c r="R137" s="29">
        <f t="shared" si="109"/>
        <v>1.2628571428571427</v>
      </c>
      <c r="S137" s="29">
        <f t="shared" si="109"/>
        <v>1.2628571428571427</v>
      </c>
      <c r="T137" s="29">
        <f t="shared" si="109"/>
        <v>1.2628571428571427</v>
      </c>
      <c r="U137" s="29">
        <f t="shared" si="109"/>
        <v>1.2628571428571427</v>
      </c>
      <c r="V137" s="75"/>
      <c r="W137" s="68" t="s">
        <v>192</v>
      </c>
      <c r="X137" s="26"/>
    </row>
    <row r="138" spans="1:24" ht="15.75" customHeight="1" x14ac:dyDescent="0.2">
      <c r="A138" s="120"/>
      <c r="B138" s="120"/>
      <c r="C138" s="120"/>
      <c r="D138" s="13" t="s">
        <v>42</v>
      </c>
      <c r="E138" s="29">
        <f>E137/0.145</f>
        <v>8.7093596059113292</v>
      </c>
      <c r="F138" s="29">
        <f t="shared" ref="F138:U138" si="110">F137/0.145</f>
        <v>8.7093596059113292</v>
      </c>
      <c r="G138" s="29">
        <f t="shared" si="110"/>
        <v>8.7093596059113292</v>
      </c>
      <c r="H138" s="29">
        <f t="shared" si="110"/>
        <v>8.7093596059113292</v>
      </c>
      <c r="I138" s="29">
        <f t="shared" si="110"/>
        <v>8.7093596059113292</v>
      </c>
      <c r="J138" s="29">
        <f t="shared" si="110"/>
        <v>8.7093596059113292</v>
      </c>
      <c r="K138" s="29">
        <f t="shared" si="110"/>
        <v>8.7093596059113292</v>
      </c>
      <c r="L138" s="29">
        <f t="shared" si="110"/>
        <v>8.7093596059113292</v>
      </c>
      <c r="M138" s="29">
        <f t="shared" si="110"/>
        <v>8.7093596059113292</v>
      </c>
      <c r="N138" s="29">
        <f t="shared" si="110"/>
        <v>8.7093596059113292</v>
      </c>
      <c r="O138" s="29">
        <f t="shared" si="110"/>
        <v>8.7093596059113292</v>
      </c>
      <c r="P138" s="29">
        <f t="shared" si="110"/>
        <v>8.7093596059113292</v>
      </c>
      <c r="Q138" s="29">
        <f t="shared" si="110"/>
        <v>8.7093596059113292</v>
      </c>
      <c r="R138" s="29">
        <f t="shared" si="110"/>
        <v>8.7093596059113292</v>
      </c>
      <c r="S138" s="29">
        <f t="shared" si="110"/>
        <v>8.7093596059113292</v>
      </c>
      <c r="T138" s="29">
        <f t="shared" si="110"/>
        <v>8.7093596059113292</v>
      </c>
      <c r="U138" s="29">
        <f t="shared" si="110"/>
        <v>8.7093596059113292</v>
      </c>
      <c r="V138" s="75"/>
      <c r="W138" s="24"/>
      <c r="X138" s="26"/>
    </row>
    <row r="139" spans="1:24" ht="15.75" customHeight="1" x14ac:dyDescent="0.2">
      <c r="A139" s="69" t="s">
        <v>210</v>
      </c>
      <c r="B139" s="120"/>
      <c r="C139" s="120"/>
      <c r="D139" s="13" t="s">
        <v>51</v>
      </c>
      <c r="E139" s="29">
        <f t="shared" ref="E139:U139" si="111">(2/SQRT(3))*(2*E51/(E37-E51)*MIN(E124,E126/1.15))</f>
        <v>1.4731284799912328</v>
      </c>
      <c r="F139" s="29">
        <f t="shared" si="111"/>
        <v>1.4731284799912328</v>
      </c>
      <c r="G139" s="29">
        <f t="shared" si="111"/>
        <v>1.4731284799912328</v>
      </c>
      <c r="H139" s="29">
        <f t="shared" si="111"/>
        <v>1.4731284799912328</v>
      </c>
      <c r="I139" s="29">
        <f t="shared" si="111"/>
        <v>1.4731284799912328</v>
      </c>
      <c r="J139" s="29">
        <f t="shared" si="111"/>
        <v>1.4731284799912328</v>
      </c>
      <c r="K139" s="29">
        <f t="shared" si="111"/>
        <v>1.4731284799912328</v>
      </c>
      <c r="L139" s="29">
        <f t="shared" si="111"/>
        <v>1.4731284799912328</v>
      </c>
      <c r="M139" s="29">
        <f t="shared" si="111"/>
        <v>1.4731284799912328</v>
      </c>
      <c r="N139" s="29">
        <f t="shared" si="111"/>
        <v>1.4731284799912328</v>
      </c>
      <c r="O139" s="29">
        <f t="shared" si="111"/>
        <v>1.4731284799912328</v>
      </c>
      <c r="P139" s="29">
        <f t="shared" si="111"/>
        <v>1.4731284799912328</v>
      </c>
      <c r="Q139" s="29">
        <f t="shared" si="111"/>
        <v>1.4731284799912328</v>
      </c>
      <c r="R139" s="29">
        <f t="shared" si="111"/>
        <v>1.4731284799912328</v>
      </c>
      <c r="S139" s="29">
        <f t="shared" si="111"/>
        <v>1.4731284799912328</v>
      </c>
      <c r="T139" s="29">
        <f t="shared" si="111"/>
        <v>1.4731284799912328</v>
      </c>
      <c r="U139" s="29">
        <f t="shared" si="111"/>
        <v>1.4731284799912328</v>
      </c>
      <c r="V139" s="75"/>
      <c r="W139" s="68" t="s">
        <v>190</v>
      </c>
      <c r="X139" s="26"/>
    </row>
    <row r="140" spans="1:24" ht="15.75" customHeight="1" x14ac:dyDescent="0.2">
      <c r="A140" s="120"/>
      <c r="B140" s="120"/>
      <c r="C140" s="120"/>
      <c r="D140" s="13" t="s">
        <v>42</v>
      </c>
      <c r="E140" s="29">
        <f>E139/0.145</f>
        <v>10.159506758560227</v>
      </c>
      <c r="F140" s="29">
        <f t="shared" ref="F140:U140" si="112">F139/0.145</f>
        <v>10.159506758560227</v>
      </c>
      <c r="G140" s="29">
        <f t="shared" si="112"/>
        <v>10.159506758560227</v>
      </c>
      <c r="H140" s="29">
        <f t="shared" si="112"/>
        <v>10.159506758560227</v>
      </c>
      <c r="I140" s="29">
        <f t="shared" si="112"/>
        <v>10.159506758560227</v>
      </c>
      <c r="J140" s="29">
        <f t="shared" si="112"/>
        <v>10.159506758560227</v>
      </c>
      <c r="K140" s="29">
        <f t="shared" si="112"/>
        <v>10.159506758560227</v>
      </c>
      <c r="L140" s="29">
        <f t="shared" si="112"/>
        <v>10.159506758560227</v>
      </c>
      <c r="M140" s="29">
        <f t="shared" si="112"/>
        <v>10.159506758560227</v>
      </c>
      <c r="N140" s="29">
        <f t="shared" si="112"/>
        <v>10.159506758560227</v>
      </c>
      <c r="O140" s="29">
        <f t="shared" si="112"/>
        <v>10.159506758560227</v>
      </c>
      <c r="P140" s="29">
        <f t="shared" si="112"/>
        <v>10.159506758560227</v>
      </c>
      <c r="Q140" s="29">
        <f t="shared" si="112"/>
        <v>10.159506758560227</v>
      </c>
      <c r="R140" s="29">
        <f t="shared" si="112"/>
        <v>10.159506758560227</v>
      </c>
      <c r="S140" s="29">
        <f t="shared" si="112"/>
        <v>10.159506758560227</v>
      </c>
      <c r="T140" s="29">
        <f t="shared" si="112"/>
        <v>10.159506758560227</v>
      </c>
      <c r="U140" s="29">
        <f t="shared" si="112"/>
        <v>10.159506758560227</v>
      </c>
      <c r="V140" s="75"/>
      <c r="W140" s="24"/>
      <c r="X140" s="26"/>
    </row>
    <row r="141" spans="1:24" s="122" customFormat="1" ht="15.75" customHeight="1" x14ac:dyDescent="0.2">
      <c r="A141" s="54" t="s">
        <v>174</v>
      </c>
      <c r="B141" s="46"/>
      <c r="C141" s="46"/>
      <c r="D141" s="13" t="s">
        <v>51</v>
      </c>
      <c r="E141" s="75">
        <f>E164-1/3*E152</f>
        <v>0.10699206360040643</v>
      </c>
      <c r="F141" s="75">
        <f t="shared" ref="F141:H141" si="113">F164-1/3*F152</f>
        <v>0.10699206360040643</v>
      </c>
      <c r="G141" s="75">
        <f t="shared" si="113"/>
        <v>0.10699206360040643</v>
      </c>
      <c r="H141" s="75">
        <f t="shared" si="113"/>
        <v>0.10699206360040643</v>
      </c>
      <c r="I141" s="75">
        <f t="shared" ref="I141:U141" si="114">I164-1/3*I152</f>
        <v>0.10699206360040643</v>
      </c>
      <c r="J141" s="75">
        <f t="shared" si="114"/>
        <v>0.10699206360040643</v>
      </c>
      <c r="K141" s="75">
        <f t="shared" si="114"/>
        <v>0.10699206360040643</v>
      </c>
      <c r="L141" s="75">
        <f t="shared" si="114"/>
        <v>0.10699206360040643</v>
      </c>
      <c r="M141" s="75">
        <f t="shared" si="114"/>
        <v>0.10699206360040643</v>
      </c>
      <c r="N141" s="75">
        <f t="shared" si="114"/>
        <v>0.10699206360040643</v>
      </c>
      <c r="O141" s="75">
        <f t="shared" si="114"/>
        <v>0.10699206360040643</v>
      </c>
      <c r="P141" s="75">
        <f t="shared" si="114"/>
        <v>0.10699206360040643</v>
      </c>
      <c r="Q141" s="75">
        <f t="shared" si="114"/>
        <v>0.10699206360040643</v>
      </c>
      <c r="R141" s="75">
        <f t="shared" si="114"/>
        <v>0.10699206360040643</v>
      </c>
      <c r="S141" s="75">
        <f t="shared" si="114"/>
        <v>0.10699206360040643</v>
      </c>
      <c r="T141" s="75">
        <f t="shared" si="114"/>
        <v>0.10699206360040643</v>
      </c>
      <c r="U141" s="75">
        <f t="shared" si="114"/>
        <v>0.10699206360040643</v>
      </c>
      <c r="V141" s="75"/>
      <c r="W141" s="179" t="s">
        <v>193</v>
      </c>
      <c r="X141" s="51"/>
    </row>
    <row r="142" spans="1:24" s="122" customFormat="1" ht="15.75" customHeight="1" x14ac:dyDescent="0.2">
      <c r="A142" s="46"/>
      <c r="B142" s="46"/>
      <c r="C142" s="46"/>
      <c r="D142" s="13" t="s">
        <v>42</v>
      </c>
      <c r="E142" s="75">
        <f>E141/0.145</f>
        <v>0.73787630069245824</v>
      </c>
      <c r="F142" s="75">
        <f t="shared" ref="F142:H142" si="115">F141/0.145</f>
        <v>0.73787630069245824</v>
      </c>
      <c r="G142" s="75">
        <f t="shared" si="115"/>
        <v>0.73787630069245824</v>
      </c>
      <c r="H142" s="75">
        <f t="shared" si="115"/>
        <v>0.73787630069245824</v>
      </c>
      <c r="I142" s="75">
        <f t="shared" ref="I142" si="116">I141/0.145</f>
        <v>0.73787630069245824</v>
      </c>
      <c r="J142" s="75">
        <f t="shared" ref="J142:K142" si="117">J141/0.145</f>
        <v>0.73787630069245824</v>
      </c>
      <c r="K142" s="75">
        <f t="shared" si="117"/>
        <v>0.73787630069245824</v>
      </c>
      <c r="L142" s="75">
        <f t="shared" ref="L142" si="118">L141/0.145</f>
        <v>0.73787630069245824</v>
      </c>
      <c r="M142" s="75">
        <f t="shared" ref="M142:N142" si="119">M141/0.145</f>
        <v>0.73787630069245824</v>
      </c>
      <c r="N142" s="75">
        <f t="shared" si="119"/>
        <v>0.73787630069245824</v>
      </c>
      <c r="O142" s="75">
        <f t="shared" ref="O142" si="120">O141/0.145</f>
        <v>0.73787630069245824</v>
      </c>
      <c r="P142" s="75">
        <f t="shared" ref="P142:Q142" si="121">P141/0.145</f>
        <v>0.73787630069245824</v>
      </c>
      <c r="Q142" s="75">
        <f t="shared" si="121"/>
        <v>0.73787630069245824</v>
      </c>
      <c r="R142" s="75">
        <f t="shared" ref="R142" si="122">R141/0.145</f>
        <v>0.73787630069245824</v>
      </c>
      <c r="S142" s="75">
        <f t="shared" ref="S142:T142" si="123">S141/0.145</f>
        <v>0.73787630069245824</v>
      </c>
      <c r="T142" s="75">
        <f t="shared" si="123"/>
        <v>0.73787630069245824</v>
      </c>
      <c r="U142" s="75">
        <f t="shared" ref="U142" si="124">U141/0.145</f>
        <v>0.73787630069245824</v>
      </c>
      <c r="V142" s="75"/>
      <c r="W142" s="76"/>
      <c r="X142" s="51"/>
    </row>
    <row r="143" spans="1:24" ht="15.75" customHeight="1" x14ac:dyDescent="0.2">
      <c r="A143" s="54" t="s">
        <v>173</v>
      </c>
      <c r="B143" s="46"/>
      <c r="C143" s="46"/>
      <c r="D143" s="13" t="s">
        <v>51</v>
      </c>
      <c r="E143" s="75">
        <f>E180-1/3*E168</f>
        <v>5.8626599801811494E-2</v>
      </c>
      <c r="F143" s="75">
        <f t="shared" ref="F143:U143" si="125">F180-1/3*F168</f>
        <v>5.8626599801811494E-2</v>
      </c>
      <c r="G143" s="75">
        <f t="shared" si="125"/>
        <v>5.8626599801811494E-2</v>
      </c>
      <c r="H143" s="75">
        <f t="shared" si="125"/>
        <v>5.8626599801811494E-2</v>
      </c>
      <c r="I143" s="75">
        <f t="shared" si="125"/>
        <v>5.8626599801811494E-2</v>
      </c>
      <c r="J143" s="75">
        <f t="shared" si="125"/>
        <v>5.8626599801811494E-2</v>
      </c>
      <c r="K143" s="75">
        <f t="shared" si="125"/>
        <v>5.8626599801811494E-2</v>
      </c>
      <c r="L143" s="75">
        <f t="shared" si="125"/>
        <v>5.8626599801811494E-2</v>
      </c>
      <c r="M143" s="75">
        <f t="shared" si="125"/>
        <v>5.8626599801811494E-2</v>
      </c>
      <c r="N143" s="75">
        <f t="shared" si="125"/>
        <v>5.8626599801811494E-2</v>
      </c>
      <c r="O143" s="75">
        <f t="shared" si="125"/>
        <v>5.8626599801811494E-2</v>
      </c>
      <c r="P143" s="75">
        <f t="shared" si="125"/>
        <v>5.8626599801811494E-2</v>
      </c>
      <c r="Q143" s="75">
        <f t="shared" si="125"/>
        <v>5.8626599801811494E-2</v>
      </c>
      <c r="R143" s="75">
        <f t="shared" si="125"/>
        <v>5.8626599801811494E-2</v>
      </c>
      <c r="S143" s="75">
        <f t="shared" si="125"/>
        <v>5.8626599801811494E-2</v>
      </c>
      <c r="T143" s="75">
        <f t="shared" si="125"/>
        <v>5.8626599801811494E-2</v>
      </c>
      <c r="U143" s="75">
        <f t="shared" si="125"/>
        <v>5.8626599801811494E-2</v>
      </c>
      <c r="V143" s="75"/>
      <c r="W143" s="179" t="s">
        <v>193</v>
      </c>
      <c r="X143" s="26"/>
    </row>
    <row r="144" spans="1:24" ht="15.75" customHeight="1" x14ac:dyDescent="0.2">
      <c r="A144" s="46"/>
      <c r="B144" s="46"/>
      <c r="C144" s="46"/>
      <c r="D144" s="13" t="s">
        <v>42</v>
      </c>
      <c r="E144" s="75">
        <f>E143/0.145</f>
        <v>0.40432137794352757</v>
      </c>
      <c r="F144" s="75">
        <f t="shared" ref="F144:U144" si="126">F143/0.145</f>
        <v>0.40432137794352757</v>
      </c>
      <c r="G144" s="75">
        <f t="shared" si="126"/>
        <v>0.40432137794352757</v>
      </c>
      <c r="H144" s="75">
        <f t="shared" si="126"/>
        <v>0.40432137794352757</v>
      </c>
      <c r="I144" s="75">
        <f t="shared" si="126"/>
        <v>0.40432137794352757</v>
      </c>
      <c r="J144" s="75">
        <f t="shared" si="126"/>
        <v>0.40432137794352757</v>
      </c>
      <c r="K144" s="75">
        <f t="shared" si="126"/>
        <v>0.40432137794352757</v>
      </c>
      <c r="L144" s="75">
        <f t="shared" si="126"/>
        <v>0.40432137794352757</v>
      </c>
      <c r="M144" s="75">
        <f t="shared" si="126"/>
        <v>0.40432137794352757</v>
      </c>
      <c r="N144" s="75">
        <f t="shared" si="126"/>
        <v>0.40432137794352757</v>
      </c>
      <c r="O144" s="75">
        <f t="shared" si="126"/>
        <v>0.40432137794352757</v>
      </c>
      <c r="P144" s="75">
        <f t="shared" si="126"/>
        <v>0.40432137794352757</v>
      </c>
      <c r="Q144" s="75">
        <f t="shared" si="126"/>
        <v>0.40432137794352757</v>
      </c>
      <c r="R144" s="75">
        <f t="shared" si="126"/>
        <v>0.40432137794352757</v>
      </c>
      <c r="S144" s="75">
        <f t="shared" si="126"/>
        <v>0.40432137794352757</v>
      </c>
      <c r="T144" s="75">
        <f t="shared" si="126"/>
        <v>0.40432137794352757</v>
      </c>
      <c r="U144" s="75">
        <f t="shared" si="126"/>
        <v>0.40432137794352757</v>
      </c>
      <c r="V144" s="75"/>
      <c r="W144" s="76"/>
      <c r="X144" s="26"/>
    </row>
    <row r="145" spans="1:24" ht="15.75" customHeight="1" x14ac:dyDescent="0.2">
      <c r="A145" s="46"/>
      <c r="B145" s="46"/>
      <c r="C145" s="46"/>
      <c r="D145" s="48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6"/>
      <c r="X145" s="51"/>
    </row>
    <row r="146" spans="1:24" ht="15.75" customHeight="1" x14ac:dyDescent="0.2">
      <c r="A146" s="69" t="s">
        <v>104</v>
      </c>
      <c r="B146" s="120"/>
      <c r="C146" s="120"/>
      <c r="D146" s="60" t="s">
        <v>140</v>
      </c>
      <c r="E146" s="66">
        <f t="shared" ref="E146:U146" si="127">E37/E51</f>
        <v>98.82352941176471</v>
      </c>
      <c r="F146" s="66">
        <f t="shared" si="127"/>
        <v>98.82352941176471</v>
      </c>
      <c r="G146" s="66">
        <f t="shared" si="127"/>
        <v>98.82352941176471</v>
      </c>
      <c r="H146" s="66">
        <f t="shared" si="127"/>
        <v>98.82352941176471</v>
      </c>
      <c r="I146" s="66">
        <f t="shared" si="127"/>
        <v>98.82352941176471</v>
      </c>
      <c r="J146" s="66">
        <f t="shared" si="127"/>
        <v>98.82352941176471</v>
      </c>
      <c r="K146" s="66">
        <f t="shared" si="127"/>
        <v>98.82352941176471</v>
      </c>
      <c r="L146" s="66">
        <f t="shared" si="127"/>
        <v>98.82352941176471</v>
      </c>
      <c r="M146" s="66">
        <f t="shared" si="127"/>
        <v>98.82352941176471</v>
      </c>
      <c r="N146" s="66">
        <f t="shared" si="127"/>
        <v>98.82352941176471</v>
      </c>
      <c r="O146" s="66">
        <f t="shared" si="127"/>
        <v>98.82352941176471</v>
      </c>
      <c r="P146" s="66">
        <f t="shared" si="127"/>
        <v>98.82352941176471</v>
      </c>
      <c r="Q146" s="66">
        <f t="shared" si="127"/>
        <v>98.82352941176471</v>
      </c>
      <c r="R146" s="66">
        <f t="shared" si="127"/>
        <v>98.82352941176471</v>
      </c>
      <c r="S146" s="66">
        <f t="shared" si="127"/>
        <v>98.82352941176471</v>
      </c>
      <c r="T146" s="66">
        <f t="shared" si="127"/>
        <v>98.82352941176471</v>
      </c>
      <c r="U146" s="66">
        <f t="shared" si="127"/>
        <v>98.82352941176471</v>
      </c>
      <c r="V146" s="70"/>
      <c r="W146" s="120"/>
      <c r="X146" s="120"/>
    </row>
    <row r="147" spans="1:24" ht="15.75" customHeight="1" x14ac:dyDescent="0.2">
      <c r="A147" s="68" t="s">
        <v>105</v>
      </c>
      <c r="B147" s="120"/>
      <c r="C147" s="120"/>
      <c r="D147" s="60" t="s">
        <v>140</v>
      </c>
      <c r="E147" s="39">
        <f t="shared" ref="E147:N147" si="128">1/E146</f>
        <v>1.0119047619047618E-2</v>
      </c>
      <c r="F147" s="39">
        <f t="shared" si="128"/>
        <v>1.0119047619047618E-2</v>
      </c>
      <c r="G147" s="39">
        <f t="shared" si="128"/>
        <v>1.0119047619047618E-2</v>
      </c>
      <c r="H147" s="39">
        <f t="shared" si="128"/>
        <v>1.0119047619047618E-2</v>
      </c>
      <c r="I147" s="39">
        <f t="shared" si="128"/>
        <v>1.0119047619047618E-2</v>
      </c>
      <c r="J147" s="39">
        <f t="shared" si="128"/>
        <v>1.0119047619047618E-2</v>
      </c>
      <c r="K147" s="39">
        <f t="shared" si="128"/>
        <v>1.0119047619047618E-2</v>
      </c>
      <c r="L147" s="39">
        <f t="shared" si="128"/>
        <v>1.0119047619047618E-2</v>
      </c>
      <c r="M147" s="39">
        <f t="shared" si="128"/>
        <v>1.0119047619047618E-2</v>
      </c>
      <c r="N147" s="39">
        <f t="shared" si="128"/>
        <v>1.0119047619047618E-2</v>
      </c>
      <c r="O147" s="39">
        <f t="shared" ref="O147:U147" si="129">1/O146</f>
        <v>1.0119047619047618E-2</v>
      </c>
      <c r="P147" s="39">
        <f t="shared" si="129"/>
        <v>1.0119047619047618E-2</v>
      </c>
      <c r="Q147" s="39">
        <f t="shared" si="129"/>
        <v>1.0119047619047618E-2</v>
      </c>
      <c r="R147" s="39">
        <f t="shared" si="129"/>
        <v>1.0119047619047618E-2</v>
      </c>
      <c r="S147" s="39">
        <f t="shared" si="129"/>
        <v>1.0119047619047618E-2</v>
      </c>
      <c r="T147" s="39">
        <f t="shared" si="129"/>
        <v>1.0119047619047618E-2</v>
      </c>
      <c r="U147" s="39">
        <f t="shared" si="129"/>
        <v>1.0119047619047618E-2</v>
      </c>
      <c r="V147" s="142"/>
      <c r="W147" s="120"/>
      <c r="X147" s="120"/>
    </row>
    <row r="148" spans="1:24" ht="15.75" customHeight="1" x14ac:dyDescent="0.2">
      <c r="A148" s="68" t="s">
        <v>103</v>
      </c>
      <c r="B148" s="120"/>
      <c r="C148" s="120"/>
      <c r="D148" s="60" t="s">
        <v>140</v>
      </c>
      <c r="E148" s="72">
        <f t="shared" ref="E148:U148" si="130">E37/E45</f>
        <v>80</v>
      </c>
      <c r="F148" s="72">
        <f t="shared" si="130"/>
        <v>80</v>
      </c>
      <c r="G148" s="72">
        <f t="shared" si="130"/>
        <v>80</v>
      </c>
      <c r="H148" s="72">
        <f t="shared" si="130"/>
        <v>80</v>
      </c>
      <c r="I148" s="72">
        <f t="shared" si="130"/>
        <v>80</v>
      </c>
      <c r="J148" s="72">
        <f t="shared" si="130"/>
        <v>80</v>
      </c>
      <c r="K148" s="72">
        <f t="shared" si="130"/>
        <v>80</v>
      </c>
      <c r="L148" s="72">
        <f t="shared" si="130"/>
        <v>80</v>
      </c>
      <c r="M148" s="72">
        <f t="shared" si="130"/>
        <v>80</v>
      </c>
      <c r="N148" s="72">
        <f t="shared" si="130"/>
        <v>80</v>
      </c>
      <c r="O148" s="72">
        <f t="shared" si="130"/>
        <v>80</v>
      </c>
      <c r="P148" s="72">
        <f t="shared" si="130"/>
        <v>80</v>
      </c>
      <c r="Q148" s="72">
        <f t="shared" si="130"/>
        <v>80</v>
      </c>
      <c r="R148" s="72">
        <f t="shared" si="130"/>
        <v>80</v>
      </c>
      <c r="S148" s="72">
        <f t="shared" si="130"/>
        <v>80</v>
      </c>
      <c r="T148" s="72">
        <f t="shared" si="130"/>
        <v>80</v>
      </c>
      <c r="U148" s="72">
        <f t="shared" si="130"/>
        <v>80</v>
      </c>
      <c r="V148" s="143"/>
      <c r="W148" s="120"/>
      <c r="X148" s="120"/>
    </row>
    <row r="149" spans="1:24" ht="15.75" customHeight="1" x14ac:dyDescent="0.2">
      <c r="A149" s="68" t="s">
        <v>106</v>
      </c>
      <c r="B149" s="46"/>
      <c r="C149" s="46"/>
      <c r="D149" s="60" t="s">
        <v>140</v>
      </c>
      <c r="E149" s="48">
        <f t="shared" ref="E149:N149" si="131">1/E148</f>
        <v>1.2500000000000001E-2</v>
      </c>
      <c r="F149" s="48">
        <f t="shared" si="131"/>
        <v>1.2500000000000001E-2</v>
      </c>
      <c r="G149" s="48">
        <f t="shared" si="131"/>
        <v>1.2500000000000001E-2</v>
      </c>
      <c r="H149" s="48">
        <f t="shared" si="131"/>
        <v>1.2500000000000001E-2</v>
      </c>
      <c r="I149" s="48">
        <f t="shared" si="131"/>
        <v>1.2500000000000001E-2</v>
      </c>
      <c r="J149" s="48">
        <f t="shared" si="131"/>
        <v>1.2500000000000001E-2</v>
      </c>
      <c r="K149" s="48">
        <f t="shared" si="131"/>
        <v>1.2500000000000001E-2</v>
      </c>
      <c r="L149" s="48">
        <f t="shared" si="131"/>
        <v>1.2500000000000001E-2</v>
      </c>
      <c r="M149" s="48">
        <f t="shared" si="131"/>
        <v>1.2500000000000001E-2</v>
      </c>
      <c r="N149" s="48">
        <f t="shared" si="131"/>
        <v>1.2500000000000001E-2</v>
      </c>
      <c r="O149" s="48">
        <f t="shared" ref="O149:U149" si="132">1/O148</f>
        <v>1.2500000000000001E-2</v>
      </c>
      <c r="P149" s="48">
        <f t="shared" si="132"/>
        <v>1.2500000000000001E-2</v>
      </c>
      <c r="Q149" s="48">
        <f t="shared" si="132"/>
        <v>1.2500000000000001E-2</v>
      </c>
      <c r="R149" s="48">
        <f t="shared" si="132"/>
        <v>1.2500000000000001E-2</v>
      </c>
      <c r="S149" s="48">
        <f t="shared" si="132"/>
        <v>1.2500000000000001E-2</v>
      </c>
      <c r="T149" s="48">
        <f t="shared" si="132"/>
        <v>1.2500000000000001E-2</v>
      </c>
      <c r="U149" s="48">
        <f t="shared" si="132"/>
        <v>1.2500000000000001E-2</v>
      </c>
      <c r="V149" s="48"/>
      <c r="W149" s="46"/>
      <c r="X149" s="120"/>
    </row>
    <row r="150" spans="1:24" s="122" customFormat="1" ht="15.75" customHeight="1" x14ac:dyDescent="0.2">
      <c r="A150" s="71"/>
      <c r="B150" s="46"/>
      <c r="C150" s="46"/>
      <c r="D150" s="60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6"/>
      <c r="X150" s="46"/>
    </row>
    <row r="151" spans="1:24" s="122" customFormat="1" ht="15.75" customHeight="1" x14ac:dyDescent="0.2">
      <c r="A151" s="58" t="s">
        <v>175</v>
      </c>
      <c r="B151" s="46"/>
      <c r="C151" s="46"/>
      <c r="D151" s="47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6"/>
      <c r="X151" s="46"/>
    </row>
    <row r="152" spans="1:24" s="122" customFormat="1" ht="15.75" customHeight="1" x14ac:dyDescent="0.2">
      <c r="A152" s="58" t="s">
        <v>94</v>
      </c>
      <c r="B152" s="46"/>
      <c r="C152" s="46"/>
      <c r="D152" s="60" t="s">
        <v>45</v>
      </c>
      <c r="E152" s="171">
        <f>-E131</f>
        <v>-0.12819271652057485</v>
      </c>
      <c r="F152" s="171">
        <f t="shared" ref="F152:U152" si="133">-F131</f>
        <v>-0.12819271652057485</v>
      </c>
      <c r="G152" s="171">
        <f t="shared" si="133"/>
        <v>-0.12819271652057485</v>
      </c>
      <c r="H152" s="171">
        <f t="shared" si="133"/>
        <v>-0.12819271652057485</v>
      </c>
      <c r="I152" s="171">
        <f t="shared" si="133"/>
        <v>-0.12819271652057485</v>
      </c>
      <c r="J152" s="171">
        <f t="shared" si="133"/>
        <v>-0.12819271652057485</v>
      </c>
      <c r="K152" s="171">
        <f t="shared" si="133"/>
        <v>-0.12819271652057485</v>
      </c>
      <c r="L152" s="171">
        <f t="shared" si="133"/>
        <v>-0.12819271652057485</v>
      </c>
      <c r="M152" s="171">
        <f t="shared" si="133"/>
        <v>-0.12819271652057485</v>
      </c>
      <c r="N152" s="171">
        <f t="shared" si="133"/>
        <v>-0.12819271652057485</v>
      </c>
      <c r="O152" s="171">
        <f t="shared" si="133"/>
        <v>-0.12819271652057485</v>
      </c>
      <c r="P152" s="171">
        <f t="shared" si="133"/>
        <v>-0.12819271652057485</v>
      </c>
      <c r="Q152" s="171">
        <f t="shared" si="133"/>
        <v>-0.12819271652057485</v>
      </c>
      <c r="R152" s="171">
        <f t="shared" si="133"/>
        <v>-0.12819271652057485</v>
      </c>
      <c r="S152" s="171">
        <f t="shared" si="133"/>
        <v>-0.12819271652057485</v>
      </c>
      <c r="T152" s="171">
        <f t="shared" si="133"/>
        <v>-0.12819271652057485</v>
      </c>
      <c r="U152" s="171">
        <f t="shared" si="133"/>
        <v>-0.12819271652057485</v>
      </c>
      <c r="V152" s="48"/>
      <c r="W152" s="46"/>
      <c r="X152" s="46"/>
    </row>
    <row r="153" spans="1:24" s="122" customFormat="1" ht="15.75" customHeight="1" x14ac:dyDescent="0.2">
      <c r="A153" s="62"/>
      <c r="B153" s="46"/>
      <c r="C153" s="46"/>
      <c r="D153" s="60" t="s">
        <v>1</v>
      </c>
      <c r="E153" s="171">
        <f>E152/0.145</f>
        <v>-0.88408770014189553</v>
      </c>
      <c r="F153" s="171">
        <f t="shared" ref="F153:U153" si="134">F152/0.145</f>
        <v>-0.88408770014189553</v>
      </c>
      <c r="G153" s="171">
        <f t="shared" si="134"/>
        <v>-0.88408770014189553</v>
      </c>
      <c r="H153" s="171">
        <f t="shared" si="134"/>
        <v>-0.88408770014189553</v>
      </c>
      <c r="I153" s="171">
        <f t="shared" si="134"/>
        <v>-0.88408770014189553</v>
      </c>
      <c r="J153" s="171">
        <f t="shared" si="134"/>
        <v>-0.88408770014189553</v>
      </c>
      <c r="K153" s="171">
        <f t="shared" si="134"/>
        <v>-0.88408770014189553</v>
      </c>
      <c r="L153" s="171">
        <f t="shared" si="134"/>
        <v>-0.88408770014189553</v>
      </c>
      <c r="M153" s="171">
        <f t="shared" si="134"/>
        <v>-0.88408770014189553</v>
      </c>
      <c r="N153" s="171">
        <f t="shared" si="134"/>
        <v>-0.88408770014189553</v>
      </c>
      <c r="O153" s="171">
        <f t="shared" si="134"/>
        <v>-0.88408770014189553</v>
      </c>
      <c r="P153" s="171">
        <f t="shared" si="134"/>
        <v>-0.88408770014189553</v>
      </c>
      <c r="Q153" s="171">
        <f t="shared" si="134"/>
        <v>-0.88408770014189553</v>
      </c>
      <c r="R153" s="171">
        <f t="shared" si="134"/>
        <v>-0.88408770014189553</v>
      </c>
      <c r="S153" s="171">
        <f t="shared" si="134"/>
        <v>-0.88408770014189553</v>
      </c>
      <c r="T153" s="171">
        <f t="shared" si="134"/>
        <v>-0.88408770014189553</v>
      </c>
      <c r="U153" s="171">
        <f t="shared" si="134"/>
        <v>-0.88408770014189553</v>
      </c>
      <c r="V153" s="48"/>
      <c r="W153" s="46"/>
      <c r="X153" s="46"/>
    </row>
    <row r="154" spans="1:24" s="122" customFormat="1" ht="15.75" customHeight="1" x14ac:dyDescent="0.2">
      <c r="A154" s="58" t="s">
        <v>95</v>
      </c>
      <c r="B154" s="46"/>
      <c r="C154" s="46"/>
      <c r="D154" s="60" t="s">
        <v>107</v>
      </c>
      <c r="E154" s="171">
        <f t="shared" ref="E154:U154" si="135">-(E135^2+E135*E131*(E43/100)*E148)</f>
        <v>-2.9135535306530325</v>
      </c>
      <c r="F154" s="171">
        <f t="shared" si="135"/>
        <v>-2.9135535306530325</v>
      </c>
      <c r="G154" s="171">
        <f t="shared" si="135"/>
        <v>-2.9135535306530325</v>
      </c>
      <c r="H154" s="171">
        <f t="shared" si="135"/>
        <v>-2.9135535306530325</v>
      </c>
      <c r="I154" s="171">
        <f t="shared" si="135"/>
        <v>-2.9135535306530325</v>
      </c>
      <c r="J154" s="171">
        <f t="shared" si="135"/>
        <v>-2.9135535306530325</v>
      </c>
      <c r="K154" s="171">
        <f t="shared" si="135"/>
        <v>-2.9135535306530325</v>
      </c>
      <c r="L154" s="171">
        <f t="shared" si="135"/>
        <v>-2.9135535306530325</v>
      </c>
      <c r="M154" s="171">
        <f t="shared" si="135"/>
        <v>-2.9135535306530325</v>
      </c>
      <c r="N154" s="171">
        <f t="shared" si="135"/>
        <v>-2.9135535306530325</v>
      </c>
      <c r="O154" s="171">
        <f t="shared" si="135"/>
        <v>-2.9135535306530325</v>
      </c>
      <c r="P154" s="171">
        <f t="shared" si="135"/>
        <v>-2.9135535306530325</v>
      </c>
      <c r="Q154" s="171">
        <f t="shared" si="135"/>
        <v>-2.9135535306530325</v>
      </c>
      <c r="R154" s="171">
        <f t="shared" si="135"/>
        <v>-2.9135535306530325</v>
      </c>
      <c r="S154" s="171">
        <f t="shared" si="135"/>
        <v>-2.9135535306530325</v>
      </c>
      <c r="T154" s="171">
        <f t="shared" si="135"/>
        <v>-2.9135535306530325</v>
      </c>
      <c r="U154" s="171">
        <f t="shared" si="135"/>
        <v>-2.9135535306530325</v>
      </c>
      <c r="V154" s="48"/>
      <c r="W154" s="46"/>
      <c r="X154" s="46"/>
    </row>
    <row r="155" spans="1:24" s="122" customFormat="1" ht="15.75" customHeight="1" x14ac:dyDescent="0.2">
      <c r="A155" s="62"/>
      <c r="B155" s="46"/>
      <c r="C155" s="46"/>
      <c r="D155" s="60" t="s">
        <v>170</v>
      </c>
      <c r="E155" s="171">
        <f>E154/0.145^2</f>
        <v>-138.57567327719536</v>
      </c>
      <c r="F155" s="171">
        <f t="shared" ref="F155:U155" si="136">F154/0.145^2</f>
        <v>-138.57567327719536</v>
      </c>
      <c r="G155" s="171">
        <f t="shared" si="136"/>
        <v>-138.57567327719536</v>
      </c>
      <c r="H155" s="171">
        <f t="shared" si="136"/>
        <v>-138.57567327719536</v>
      </c>
      <c r="I155" s="171">
        <f t="shared" si="136"/>
        <v>-138.57567327719536</v>
      </c>
      <c r="J155" s="171">
        <f t="shared" si="136"/>
        <v>-138.57567327719536</v>
      </c>
      <c r="K155" s="171">
        <f t="shared" si="136"/>
        <v>-138.57567327719536</v>
      </c>
      <c r="L155" s="171">
        <f t="shared" si="136"/>
        <v>-138.57567327719536</v>
      </c>
      <c r="M155" s="171">
        <f t="shared" si="136"/>
        <v>-138.57567327719536</v>
      </c>
      <c r="N155" s="171">
        <f t="shared" si="136"/>
        <v>-138.57567327719536</v>
      </c>
      <c r="O155" s="171">
        <f t="shared" si="136"/>
        <v>-138.57567327719536</v>
      </c>
      <c r="P155" s="171">
        <f t="shared" si="136"/>
        <v>-138.57567327719536</v>
      </c>
      <c r="Q155" s="171">
        <f t="shared" si="136"/>
        <v>-138.57567327719536</v>
      </c>
      <c r="R155" s="171">
        <f t="shared" si="136"/>
        <v>-138.57567327719536</v>
      </c>
      <c r="S155" s="171">
        <f t="shared" si="136"/>
        <v>-138.57567327719536</v>
      </c>
      <c r="T155" s="171">
        <f t="shared" si="136"/>
        <v>-138.57567327719536</v>
      </c>
      <c r="U155" s="171">
        <f t="shared" si="136"/>
        <v>-138.57567327719536</v>
      </c>
      <c r="V155" s="48"/>
      <c r="W155" s="46"/>
      <c r="X155" s="46"/>
    </row>
    <row r="156" spans="1:24" s="122" customFormat="1" ht="15.75" customHeight="1" x14ac:dyDescent="0.2">
      <c r="A156" s="58" t="s">
        <v>96</v>
      </c>
      <c r="B156" s="46"/>
      <c r="C156" s="46"/>
      <c r="D156" s="60" t="s">
        <v>108</v>
      </c>
      <c r="E156" s="171">
        <f>E131*E135^2</f>
        <v>0.31196979492447097</v>
      </c>
      <c r="F156" s="171">
        <f t="shared" ref="F156:U156" si="137">F131*F135^2</f>
        <v>0.31196979492447097</v>
      </c>
      <c r="G156" s="171">
        <f t="shared" si="137"/>
        <v>0.31196979492447097</v>
      </c>
      <c r="H156" s="171">
        <f t="shared" si="137"/>
        <v>0.31196979492447097</v>
      </c>
      <c r="I156" s="171">
        <f t="shared" si="137"/>
        <v>0.31196979492447097</v>
      </c>
      <c r="J156" s="171">
        <f t="shared" si="137"/>
        <v>0.31196979492447097</v>
      </c>
      <c r="K156" s="171">
        <f t="shared" si="137"/>
        <v>0.31196979492447097</v>
      </c>
      <c r="L156" s="171">
        <f t="shared" si="137"/>
        <v>0.31196979492447097</v>
      </c>
      <c r="M156" s="171">
        <f t="shared" si="137"/>
        <v>0.31196979492447097</v>
      </c>
      <c r="N156" s="171">
        <f t="shared" si="137"/>
        <v>0.31196979492447097</v>
      </c>
      <c r="O156" s="171">
        <f t="shared" si="137"/>
        <v>0.31196979492447097</v>
      </c>
      <c r="P156" s="171">
        <f t="shared" si="137"/>
        <v>0.31196979492447097</v>
      </c>
      <c r="Q156" s="171">
        <f t="shared" si="137"/>
        <v>0.31196979492447097</v>
      </c>
      <c r="R156" s="171">
        <f t="shared" si="137"/>
        <v>0.31196979492447097</v>
      </c>
      <c r="S156" s="171">
        <f t="shared" si="137"/>
        <v>0.31196979492447097</v>
      </c>
      <c r="T156" s="171">
        <f t="shared" si="137"/>
        <v>0.31196979492447097</v>
      </c>
      <c r="U156" s="171">
        <f t="shared" si="137"/>
        <v>0.31196979492447097</v>
      </c>
      <c r="V156" s="48"/>
      <c r="W156" s="46"/>
      <c r="X156" s="46"/>
    </row>
    <row r="157" spans="1:24" s="122" customFormat="1" ht="15.75" customHeight="1" x14ac:dyDescent="0.2">
      <c r="A157" s="62"/>
      <c r="B157" s="46"/>
      <c r="C157" s="46"/>
      <c r="D157" s="60" t="s">
        <v>171</v>
      </c>
      <c r="E157" s="171">
        <f>E156/0.145^3</f>
        <v>102.33131163211972</v>
      </c>
      <c r="F157" s="171">
        <f t="shared" ref="F157:U157" si="138">F156/0.145^3</f>
        <v>102.33131163211972</v>
      </c>
      <c r="G157" s="171">
        <f t="shared" si="138"/>
        <v>102.33131163211972</v>
      </c>
      <c r="H157" s="171">
        <f t="shared" si="138"/>
        <v>102.33131163211972</v>
      </c>
      <c r="I157" s="171">
        <f t="shared" si="138"/>
        <v>102.33131163211972</v>
      </c>
      <c r="J157" s="171">
        <f t="shared" si="138"/>
        <v>102.33131163211972</v>
      </c>
      <c r="K157" s="171">
        <f t="shared" si="138"/>
        <v>102.33131163211972</v>
      </c>
      <c r="L157" s="171">
        <f t="shared" si="138"/>
        <v>102.33131163211972</v>
      </c>
      <c r="M157" s="171">
        <f t="shared" si="138"/>
        <v>102.33131163211972</v>
      </c>
      <c r="N157" s="171">
        <f t="shared" si="138"/>
        <v>102.33131163211972</v>
      </c>
      <c r="O157" s="171">
        <f t="shared" si="138"/>
        <v>102.33131163211972</v>
      </c>
      <c r="P157" s="171">
        <f t="shared" si="138"/>
        <v>102.33131163211972</v>
      </c>
      <c r="Q157" s="171">
        <f t="shared" si="138"/>
        <v>102.33131163211972</v>
      </c>
      <c r="R157" s="171">
        <f t="shared" si="138"/>
        <v>102.33131163211972</v>
      </c>
      <c r="S157" s="171">
        <f t="shared" si="138"/>
        <v>102.33131163211972</v>
      </c>
      <c r="T157" s="171">
        <f t="shared" si="138"/>
        <v>102.33131163211972</v>
      </c>
      <c r="U157" s="171">
        <f t="shared" si="138"/>
        <v>102.33131163211972</v>
      </c>
      <c r="V157" s="48"/>
      <c r="W157" s="46"/>
      <c r="X157" s="46"/>
    </row>
    <row r="158" spans="1:24" s="122" customFormat="1" ht="15.75" customHeight="1" x14ac:dyDescent="0.2">
      <c r="A158" s="62" t="s">
        <v>97</v>
      </c>
      <c r="B158" s="46"/>
      <c r="C158" s="46"/>
      <c r="D158" s="60" t="s">
        <v>107</v>
      </c>
      <c r="E158" s="171">
        <f>(1/3)*(-(1/3)*E152^2+E154)</f>
        <v>-0.97301044050311347</v>
      </c>
      <c r="F158" s="171">
        <f t="shared" ref="F158:U158" si="139">(1/3)*(-(1/3)*F152^2+F154)</f>
        <v>-0.97301044050311347</v>
      </c>
      <c r="G158" s="171">
        <f t="shared" si="139"/>
        <v>-0.97301044050311347</v>
      </c>
      <c r="H158" s="171">
        <f t="shared" si="139"/>
        <v>-0.97301044050311347</v>
      </c>
      <c r="I158" s="171">
        <f t="shared" si="139"/>
        <v>-0.97301044050311347</v>
      </c>
      <c r="J158" s="171">
        <f t="shared" si="139"/>
        <v>-0.97301044050311347</v>
      </c>
      <c r="K158" s="171">
        <f t="shared" si="139"/>
        <v>-0.97301044050311347</v>
      </c>
      <c r="L158" s="171">
        <f t="shared" si="139"/>
        <v>-0.97301044050311347</v>
      </c>
      <c r="M158" s="171">
        <f t="shared" si="139"/>
        <v>-0.97301044050311347</v>
      </c>
      <c r="N158" s="171">
        <f t="shared" si="139"/>
        <v>-0.97301044050311347</v>
      </c>
      <c r="O158" s="171">
        <f t="shared" si="139"/>
        <v>-0.97301044050311347</v>
      </c>
      <c r="P158" s="171">
        <f t="shared" si="139"/>
        <v>-0.97301044050311347</v>
      </c>
      <c r="Q158" s="171">
        <f t="shared" si="139"/>
        <v>-0.97301044050311347</v>
      </c>
      <c r="R158" s="171">
        <f t="shared" si="139"/>
        <v>-0.97301044050311347</v>
      </c>
      <c r="S158" s="171">
        <f t="shared" si="139"/>
        <v>-0.97301044050311347</v>
      </c>
      <c r="T158" s="171">
        <f t="shared" si="139"/>
        <v>-0.97301044050311347</v>
      </c>
      <c r="U158" s="171">
        <f t="shared" si="139"/>
        <v>-0.97301044050311347</v>
      </c>
      <c r="V158" s="48"/>
      <c r="W158" s="46"/>
      <c r="X158" s="46"/>
    </row>
    <row r="159" spans="1:24" s="122" customFormat="1" ht="15.75" customHeight="1" x14ac:dyDescent="0.2">
      <c r="A159" s="62"/>
      <c r="B159" s="46"/>
      <c r="C159" s="46"/>
      <c r="D159" s="60" t="s">
        <v>170</v>
      </c>
      <c r="E159" s="171">
        <f>E158/0.145^2</f>
        <v>-46.27873676590314</v>
      </c>
      <c r="F159" s="171">
        <f t="shared" ref="F159:U159" si="140">F158/0.145^2</f>
        <v>-46.27873676590314</v>
      </c>
      <c r="G159" s="171">
        <f t="shared" si="140"/>
        <v>-46.27873676590314</v>
      </c>
      <c r="H159" s="171">
        <f t="shared" si="140"/>
        <v>-46.27873676590314</v>
      </c>
      <c r="I159" s="171">
        <f t="shared" si="140"/>
        <v>-46.27873676590314</v>
      </c>
      <c r="J159" s="171">
        <f t="shared" si="140"/>
        <v>-46.27873676590314</v>
      </c>
      <c r="K159" s="171">
        <f t="shared" si="140"/>
        <v>-46.27873676590314</v>
      </c>
      <c r="L159" s="171">
        <f t="shared" si="140"/>
        <v>-46.27873676590314</v>
      </c>
      <c r="M159" s="171">
        <f t="shared" si="140"/>
        <v>-46.27873676590314</v>
      </c>
      <c r="N159" s="171">
        <f t="shared" si="140"/>
        <v>-46.27873676590314</v>
      </c>
      <c r="O159" s="171">
        <f t="shared" si="140"/>
        <v>-46.27873676590314</v>
      </c>
      <c r="P159" s="171">
        <f t="shared" si="140"/>
        <v>-46.27873676590314</v>
      </c>
      <c r="Q159" s="171">
        <f t="shared" si="140"/>
        <v>-46.27873676590314</v>
      </c>
      <c r="R159" s="171">
        <f t="shared" si="140"/>
        <v>-46.27873676590314</v>
      </c>
      <c r="S159" s="171">
        <f t="shared" si="140"/>
        <v>-46.27873676590314</v>
      </c>
      <c r="T159" s="171">
        <f t="shared" si="140"/>
        <v>-46.27873676590314</v>
      </c>
      <c r="U159" s="171">
        <f t="shared" si="140"/>
        <v>-46.27873676590314</v>
      </c>
      <c r="V159" s="48"/>
      <c r="W159" s="46"/>
      <c r="X159" s="46"/>
    </row>
    <row r="160" spans="1:24" s="122" customFormat="1" ht="15.75" customHeight="1" x14ac:dyDescent="0.2">
      <c r="A160" s="62" t="s">
        <v>98</v>
      </c>
      <c r="B160" s="46"/>
      <c r="C160" s="46"/>
      <c r="D160" s="60" t="s">
        <v>108</v>
      </c>
      <c r="E160" s="59">
        <f>1/2*(2/27*E152^3-1/3*E152*E154+E156)</f>
        <v>9.3657483503992389E-2</v>
      </c>
      <c r="F160" s="59">
        <f t="shared" ref="F160:U160" si="141">1/2*(2/27*F152^3-1/3*F152*F154+F156)</f>
        <v>9.3657483503992389E-2</v>
      </c>
      <c r="G160" s="59">
        <f t="shared" si="141"/>
        <v>9.3657483503992389E-2</v>
      </c>
      <c r="H160" s="59">
        <f t="shared" si="141"/>
        <v>9.3657483503992389E-2</v>
      </c>
      <c r="I160" s="59">
        <f t="shared" si="141"/>
        <v>9.3657483503992389E-2</v>
      </c>
      <c r="J160" s="59">
        <f t="shared" si="141"/>
        <v>9.3657483503992389E-2</v>
      </c>
      <c r="K160" s="59">
        <f t="shared" si="141"/>
        <v>9.3657483503992389E-2</v>
      </c>
      <c r="L160" s="59">
        <f t="shared" si="141"/>
        <v>9.3657483503992389E-2</v>
      </c>
      <c r="M160" s="59">
        <f t="shared" si="141"/>
        <v>9.3657483503992389E-2</v>
      </c>
      <c r="N160" s="59">
        <f t="shared" si="141"/>
        <v>9.3657483503992389E-2</v>
      </c>
      <c r="O160" s="59">
        <f t="shared" si="141"/>
        <v>9.3657483503992389E-2</v>
      </c>
      <c r="P160" s="59">
        <f t="shared" si="141"/>
        <v>9.3657483503992389E-2</v>
      </c>
      <c r="Q160" s="59">
        <f t="shared" si="141"/>
        <v>9.3657483503992389E-2</v>
      </c>
      <c r="R160" s="59">
        <f t="shared" si="141"/>
        <v>9.3657483503992389E-2</v>
      </c>
      <c r="S160" s="59">
        <f t="shared" si="141"/>
        <v>9.3657483503992389E-2</v>
      </c>
      <c r="T160" s="59">
        <f t="shared" si="141"/>
        <v>9.3657483503992389E-2</v>
      </c>
      <c r="U160" s="59">
        <f t="shared" si="141"/>
        <v>9.3657483503992389E-2</v>
      </c>
      <c r="V160" s="48"/>
      <c r="W160" s="46"/>
      <c r="X160" s="46"/>
    </row>
    <row r="161" spans="1:24" s="122" customFormat="1" ht="15.75" customHeight="1" x14ac:dyDescent="0.2">
      <c r="A161" s="62"/>
      <c r="B161" s="46"/>
      <c r="C161" s="46"/>
      <c r="D161" s="60" t="s">
        <v>171</v>
      </c>
      <c r="E161" s="171">
        <f>E160/0.145^3</f>
        <v>30.721221371599459</v>
      </c>
      <c r="F161" s="171">
        <f t="shared" ref="F161:U161" si="142">F160/0.145^3</f>
        <v>30.721221371599459</v>
      </c>
      <c r="G161" s="171">
        <f t="shared" si="142"/>
        <v>30.721221371599459</v>
      </c>
      <c r="H161" s="171">
        <f t="shared" si="142"/>
        <v>30.721221371599459</v>
      </c>
      <c r="I161" s="171">
        <f t="shared" si="142"/>
        <v>30.721221371599459</v>
      </c>
      <c r="J161" s="171">
        <f t="shared" si="142"/>
        <v>30.721221371599459</v>
      </c>
      <c r="K161" s="171">
        <f t="shared" si="142"/>
        <v>30.721221371599459</v>
      </c>
      <c r="L161" s="171">
        <f t="shared" si="142"/>
        <v>30.721221371599459</v>
      </c>
      <c r="M161" s="171">
        <f t="shared" si="142"/>
        <v>30.721221371599459</v>
      </c>
      <c r="N161" s="171">
        <f t="shared" si="142"/>
        <v>30.721221371599459</v>
      </c>
      <c r="O161" s="171">
        <f t="shared" si="142"/>
        <v>30.721221371599459</v>
      </c>
      <c r="P161" s="171">
        <f t="shared" si="142"/>
        <v>30.721221371599459</v>
      </c>
      <c r="Q161" s="171">
        <f t="shared" si="142"/>
        <v>30.721221371599459</v>
      </c>
      <c r="R161" s="171">
        <f t="shared" si="142"/>
        <v>30.721221371599459</v>
      </c>
      <c r="S161" s="171">
        <f t="shared" si="142"/>
        <v>30.721221371599459</v>
      </c>
      <c r="T161" s="171">
        <f t="shared" si="142"/>
        <v>30.721221371599459</v>
      </c>
      <c r="U161" s="171">
        <f t="shared" si="142"/>
        <v>30.721221371599459</v>
      </c>
      <c r="V161" s="48"/>
      <c r="W161" s="46"/>
      <c r="X161" s="46"/>
    </row>
    <row r="162" spans="1:24" s="122" customFormat="1" ht="15.75" customHeight="1" x14ac:dyDescent="0.2">
      <c r="A162" s="63" t="s">
        <v>99</v>
      </c>
      <c r="B162" s="46"/>
      <c r="C162" s="88"/>
      <c r="D162" s="60" t="s">
        <v>109</v>
      </c>
      <c r="E162" s="88">
        <f>ACOS(-E160/SQRT(-E158^3))</f>
        <v>1.6685330749408278</v>
      </c>
      <c r="F162" s="88">
        <f t="shared" ref="F162:U162" si="143">ACOS(-F160/SQRT(-F158^3))</f>
        <v>1.6685330749408278</v>
      </c>
      <c r="G162" s="88">
        <f t="shared" si="143"/>
        <v>1.6685330749408278</v>
      </c>
      <c r="H162" s="88">
        <f t="shared" si="143"/>
        <v>1.6685330749408278</v>
      </c>
      <c r="I162" s="88">
        <f t="shared" si="143"/>
        <v>1.6685330749408278</v>
      </c>
      <c r="J162" s="88">
        <f t="shared" si="143"/>
        <v>1.6685330749408278</v>
      </c>
      <c r="K162" s="88">
        <f t="shared" si="143"/>
        <v>1.6685330749408278</v>
      </c>
      <c r="L162" s="88">
        <f t="shared" si="143"/>
        <v>1.6685330749408278</v>
      </c>
      <c r="M162" s="88">
        <f t="shared" si="143"/>
        <v>1.6685330749408278</v>
      </c>
      <c r="N162" s="88">
        <f t="shared" si="143"/>
        <v>1.6685330749408278</v>
      </c>
      <c r="O162" s="88">
        <f t="shared" si="143"/>
        <v>1.6685330749408278</v>
      </c>
      <c r="P162" s="88">
        <f t="shared" si="143"/>
        <v>1.6685330749408278</v>
      </c>
      <c r="Q162" s="88">
        <f t="shared" si="143"/>
        <v>1.6685330749408278</v>
      </c>
      <c r="R162" s="88">
        <f t="shared" si="143"/>
        <v>1.6685330749408278</v>
      </c>
      <c r="S162" s="88">
        <f t="shared" si="143"/>
        <v>1.6685330749408278</v>
      </c>
      <c r="T162" s="88">
        <f t="shared" si="143"/>
        <v>1.6685330749408278</v>
      </c>
      <c r="U162" s="88">
        <f t="shared" si="143"/>
        <v>1.6685330749408278</v>
      </c>
      <c r="V162" s="48"/>
      <c r="W162" s="46"/>
      <c r="X162" s="46"/>
    </row>
    <row r="163" spans="1:24" s="122" customFormat="1" ht="15.75" customHeight="1" x14ac:dyDescent="0.2">
      <c r="A163" s="63"/>
      <c r="B163" s="46"/>
      <c r="C163" s="88"/>
      <c r="D163" s="60" t="s">
        <v>109</v>
      </c>
      <c r="E163" s="59">
        <f>E162</f>
        <v>1.6685330749408278</v>
      </c>
      <c r="F163" s="59">
        <f t="shared" ref="F163:U163" si="144">F162</f>
        <v>1.6685330749408278</v>
      </c>
      <c r="G163" s="59">
        <f t="shared" si="144"/>
        <v>1.6685330749408278</v>
      </c>
      <c r="H163" s="59">
        <f t="shared" si="144"/>
        <v>1.6685330749408278</v>
      </c>
      <c r="I163" s="59">
        <f t="shared" si="144"/>
        <v>1.6685330749408278</v>
      </c>
      <c r="J163" s="59">
        <f t="shared" si="144"/>
        <v>1.6685330749408278</v>
      </c>
      <c r="K163" s="59">
        <f t="shared" si="144"/>
        <v>1.6685330749408278</v>
      </c>
      <c r="L163" s="59">
        <f t="shared" si="144"/>
        <v>1.6685330749408278</v>
      </c>
      <c r="M163" s="59">
        <f t="shared" si="144"/>
        <v>1.6685330749408278</v>
      </c>
      <c r="N163" s="59">
        <f t="shared" si="144"/>
        <v>1.6685330749408278</v>
      </c>
      <c r="O163" s="59">
        <f t="shared" si="144"/>
        <v>1.6685330749408278</v>
      </c>
      <c r="P163" s="59">
        <f t="shared" si="144"/>
        <v>1.6685330749408278</v>
      </c>
      <c r="Q163" s="59">
        <f t="shared" si="144"/>
        <v>1.6685330749408278</v>
      </c>
      <c r="R163" s="59">
        <f t="shared" si="144"/>
        <v>1.6685330749408278</v>
      </c>
      <c r="S163" s="59">
        <f t="shared" si="144"/>
        <v>1.6685330749408278</v>
      </c>
      <c r="T163" s="59">
        <f t="shared" si="144"/>
        <v>1.6685330749408278</v>
      </c>
      <c r="U163" s="59">
        <f t="shared" si="144"/>
        <v>1.6685330749408278</v>
      </c>
      <c r="V163" s="48"/>
      <c r="W163" s="46"/>
      <c r="X163" s="46"/>
    </row>
    <row r="164" spans="1:24" s="122" customFormat="1" ht="15.75" customHeight="1" x14ac:dyDescent="0.2">
      <c r="A164" s="58" t="s">
        <v>100</v>
      </c>
      <c r="B164" s="46"/>
      <c r="C164" s="46"/>
      <c r="D164" s="60" t="s">
        <v>45</v>
      </c>
      <c r="E164" s="88">
        <f>-2*SQRT(-E158)*COS((E162/3)+(60*PI()/180))</f>
        <v>6.4261158093548154E-2</v>
      </c>
      <c r="F164" s="88">
        <f t="shared" ref="F164:U164" si="145">-2*SQRT(-F158)*COS((F162/3)+(60*PI()/180))</f>
        <v>6.4261158093548154E-2</v>
      </c>
      <c r="G164" s="88">
        <f t="shared" si="145"/>
        <v>6.4261158093548154E-2</v>
      </c>
      <c r="H164" s="88">
        <f t="shared" si="145"/>
        <v>6.4261158093548154E-2</v>
      </c>
      <c r="I164" s="88">
        <f t="shared" si="145"/>
        <v>6.4261158093548154E-2</v>
      </c>
      <c r="J164" s="88">
        <f t="shared" si="145"/>
        <v>6.4261158093548154E-2</v>
      </c>
      <c r="K164" s="88">
        <f t="shared" si="145"/>
        <v>6.4261158093548154E-2</v>
      </c>
      <c r="L164" s="88">
        <f t="shared" si="145"/>
        <v>6.4261158093548154E-2</v>
      </c>
      <c r="M164" s="88">
        <f t="shared" si="145"/>
        <v>6.4261158093548154E-2</v>
      </c>
      <c r="N164" s="88">
        <f t="shared" si="145"/>
        <v>6.4261158093548154E-2</v>
      </c>
      <c r="O164" s="88">
        <f t="shared" si="145"/>
        <v>6.4261158093548154E-2</v>
      </c>
      <c r="P164" s="88">
        <f t="shared" si="145"/>
        <v>6.4261158093548154E-2</v>
      </c>
      <c r="Q164" s="88">
        <f t="shared" si="145"/>
        <v>6.4261158093548154E-2</v>
      </c>
      <c r="R164" s="88">
        <f t="shared" si="145"/>
        <v>6.4261158093548154E-2</v>
      </c>
      <c r="S164" s="88">
        <f t="shared" si="145"/>
        <v>6.4261158093548154E-2</v>
      </c>
      <c r="T164" s="88">
        <f t="shared" si="145"/>
        <v>6.4261158093548154E-2</v>
      </c>
      <c r="U164" s="88">
        <f t="shared" si="145"/>
        <v>6.4261158093548154E-2</v>
      </c>
      <c r="V164" s="48"/>
      <c r="W164" s="46"/>
      <c r="X164" s="46"/>
    </row>
    <row r="165" spans="1:24" ht="15.75" customHeight="1" x14ac:dyDescent="0.2">
      <c r="A165" s="62"/>
      <c r="B165" s="46"/>
      <c r="C165" s="46"/>
      <c r="D165" s="60" t="s">
        <v>1</v>
      </c>
      <c r="E165" s="88">
        <f>E164/0.145</f>
        <v>0.44318040064515973</v>
      </c>
      <c r="F165" s="88">
        <f t="shared" ref="F165:U165" si="146">F164/0.145</f>
        <v>0.44318040064515973</v>
      </c>
      <c r="G165" s="88">
        <f t="shared" si="146"/>
        <v>0.44318040064515973</v>
      </c>
      <c r="H165" s="88">
        <f t="shared" si="146"/>
        <v>0.44318040064515973</v>
      </c>
      <c r="I165" s="88">
        <f t="shared" si="146"/>
        <v>0.44318040064515973</v>
      </c>
      <c r="J165" s="88">
        <f t="shared" si="146"/>
        <v>0.44318040064515973</v>
      </c>
      <c r="K165" s="88">
        <f t="shared" si="146"/>
        <v>0.44318040064515973</v>
      </c>
      <c r="L165" s="88">
        <f t="shared" si="146"/>
        <v>0.44318040064515973</v>
      </c>
      <c r="M165" s="88">
        <f t="shared" si="146"/>
        <v>0.44318040064515973</v>
      </c>
      <c r="N165" s="88">
        <f t="shared" si="146"/>
        <v>0.44318040064515973</v>
      </c>
      <c r="O165" s="88">
        <f t="shared" si="146"/>
        <v>0.44318040064515973</v>
      </c>
      <c r="P165" s="88">
        <f t="shared" si="146"/>
        <v>0.44318040064515973</v>
      </c>
      <c r="Q165" s="88">
        <f t="shared" si="146"/>
        <v>0.44318040064515973</v>
      </c>
      <c r="R165" s="88">
        <f t="shared" si="146"/>
        <v>0.44318040064515973</v>
      </c>
      <c r="S165" s="88">
        <f t="shared" si="146"/>
        <v>0.44318040064515973</v>
      </c>
      <c r="T165" s="88">
        <f t="shared" si="146"/>
        <v>0.44318040064515973</v>
      </c>
      <c r="U165" s="88">
        <f t="shared" si="146"/>
        <v>0.44318040064515973</v>
      </c>
      <c r="V165" s="48"/>
      <c r="W165" s="46"/>
      <c r="X165" s="67"/>
    </row>
    <row r="166" spans="1:24" s="122" customFormat="1" ht="15.75" customHeight="1" x14ac:dyDescent="0.2">
      <c r="A166" s="62"/>
      <c r="B166" s="46"/>
      <c r="C166" s="46"/>
      <c r="D166" s="60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6"/>
      <c r="X166" s="67"/>
    </row>
    <row r="167" spans="1:24" ht="15.75" customHeight="1" x14ac:dyDescent="0.2">
      <c r="A167" s="58" t="s">
        <v>181</v>
      </c>
      <c r="B167" s="46"/>
      <c r="C167" s="46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9"/>
      <c r="X167" s="46"/>
    </row>
    <row r="168" spans="1:24" ht="15.75" customHeight="1" x14ac:dyDescent="0.2">
      <c r="A168" s="58" t="s">
        <v>94</v>
      </c>
      <c r="B168" s="46"/>
      <c r="C168" s="46"/>
      <c r="D168" s="60" t="s">
        <v>45</v>
      </c>
      <c r="E168" s="59">
        <f t="shared" ref="E168:N168" si="147">-E133</f>
        <v>-6.8006782881501332E-2</v>
      </c>
      <c r="F168" s="59">
        <f t="shared" si="147"/>
        <v>-6.8006782881501332E-2</v>
      </c>
      <c r="G168" s="59">
        <f t="shared" si="147"/>
        <v>-6.8006782881501332E-2</v>
      </c>
      <c r="H168" s="59">
        <f t="shared" si="147"/>
        <v>-6.8006782881501332E-2</v>
      </c>
      <c r="I168" s="59">
        <f t="shared" si="147"/>
        <v>-6.8006782881501332E-2</v>
      </c>
      <c r="J168" s="59">
        <f t="shared" si="147"/>
        <v>-6.8006782881501332E-2</v>
      </c>
      <c r="K168" s="59">
        <f t="shared" si="147"/>
        <v>-6.8006782881501332E-2</v>
      </c>
      <c r="L168" s="59">
        <f t="shared" si="147"/>
        <v>-6.8006782881501332E-2</v>
      </c>
      <c r="M168" s="59">
        <f t="shared" si="147"/>
        <v>-6.8006782881501332E-2</v>
      </c>
      <c r="N168" s="59">
        <f t="shared" si="147"/>
        <v>-6.8006782881501332E-2</v>
      </c>
      <c r="O168" s="59">
        <f t="shared" ref="O168:U168" si="148">-O133</f>
        <v>-6.8006782881501332E-2</v>
      </c>
      <c r="P168" s="59">
        <f t="shared" si="148"/>
        <v>-6.8006782881501332E-2</v>
      </c>
      <c r="Q168" s="59">
        <f t="shared" si="148"/>
        <v>-6.8006782881501332E-2</v>
      </c>
      <c r="R168" s="59">
        <f t="shared" si="148"/>
        <v>-6.8006782881501332E-2</v>
      </c>
      <c r="S168" s="59">
        <f t="shared" si="148"/>
        <v>-6.8006782881501332E-2</v>
      </c>
      <c r="T168" s="59">
        <f t="shared" si="148"/>
        <v>-6.8006782881501332E-2</v>
      </c>
      <c r="U168" s="59">
        <f t="shared" si="148"/>
        <v>-6.8006782881501332E-2</v>
      </c>
      <c r="V168" s="59"/>
      <c r="W168" s="85"/>
      <c r="X168" s="62"/>
    </row>
    <row r="169" spans="1:24" s="122" customFormat="1" ht="15.75" customHeight="1" x14ac:dyDescent="0.2">
      <c r="A169" s="62"/>
      <c r="B169" s="46"/>
      <c r="C169" s="46"/>
      <c r="D169" s="60" t="s">
        <v>1</v>
      </c>
      <c r="E169" s="59">
        <f>E168/0.145</f>
        <v>-0.46901229573449199</v>
      </c>
      <c r="F169" s="59">
        <f t="shared" ref="F169:U169" si="149">F168/0.145</f>
        <v>-0.46901229573449199</v>
      </c>
      <c r="G169" s="59">
        <f t="shared" si="149"/>
        <v>-0.46901229573449199</v>
      </c>
      <c r="H169" s="59">
        <f t="shared" si="149"/>
        <v>-0.46901229573449199</v>
      </c>
      <c r="I169" s="59">
        <f t="shared" si="149"/>
        <v>-0.46901229573449199</v>
      </c>
      <c r="J169" s="59">
        <f t="shared" si="149"/>
        <v>-0.46901229573449199</v>
      </c>
      <c r="K169" s="59">
        <f t="shared" si="149"/>
        <v>-0.46901229573449199</v>
      </c>
      <c r="L169" s="59">
        <f t="shared" si="149"/>
        <v>-0.46901229573449199</v>
      </c>
      <c r="M169" s="59">
        <f t="shared" si="149"/>
        <v>-0.46901229573449199</v>
      </c>
      <c r="N169" s="59">
        <f t="shared" si="149"/>
        <v>-0.46901229573449199</v>
      </c>
      <c r="O169" s="59">
        <f t="shared" si="149"/>
        <v>-0.46901229573449199</v>
      </c>
      <c r="P169" s="59">
        <f t="shared" si="149"/>
        <v>-0.46901229573449199</v>
      </c>
      <c r="Q169" s="59">
        <f t="shared" si="149"/>
        <v>-0.46901229573449199</v>
      </c>
      <c r="R169" s="59">
        <f t="shared" si="149"/>
        <v>-0.46901229573449199</v>
      </c>
      <c r="S169" s="59">
        <f t="shared" si="149"/>
        <v>-0.46901229573449199</v>
      </c>
      <c r="T169" s="59">
        <f t="shared" si="149"/>
        <v>-0.46901229573449199</v>
      </c>
      <c r="U169" s="59">
        <f t="shared" si="149"/>
        <v>-0.46901229573449199</v>
      </c>
      <c r="V169" s="59"/>
      <c r="W169" s="85"/>
      <c r="X169" s="62"/>
    </row>
    <row r="170" spans="1:24" ht="15.75" customHeight="1" x14ac:dyDescent="0.2">
      <c r="A170" s="58" t="s">
        <v>95</v>
      </c>
      <c r="B170" s="46"/>
      <c r="C170" s="46"/>
      <c r="D170" s="60" t="s">
        <v>107</v>
      </c>
      <c r="E170" s="88">
        <f t="shared" ref="E170:U170" si="150">-(E137^2+E137*E133*(E43/100)*E146)</f>
        <v>-1.8494255583736467</v>
      </c>
      <c r="F170" s="88">
        <f t="shared" si="150"/>
        <v>-1.8494255583736467</v>
      </c>
      <c r="G170" s="88">
        <f t="shared" si="150"/>
        <v>-1.8494255583736467</v>
      </c>
      <c r="H170" s="88">
        <f t="shared" si="150"/>
        <v>-1.8494255583736467</v>
      </c>
      <c r="I170" s="88">
        <f t="shared" si="150"/>
        <v>-1.8494255583736467</v>
      </c>
      <c r="J170" s="88">
        <f t="shared" si="150"/>
        <v>-1.8494255583736467</v>
      </c>
      <c r="K170" s="88">
        <f t="shared" si="150"/>
        <v>-1.8494255583736467</v>
      </c>
      <c r="L170" s="88">
        <f t="shared" si="150"/>
        <v>-1.8494255583736467</v>
      </c>
      <c r="M170" s="88">
        <f t="shared" si="150"/>
        <v>-1.8494255583736467</v>
      </c>
      <c r="N170" s="88">
        <f t="shared" si="150"/>
        <v>-1.8494255583736467</v>
      </c>
      <c r="O170" s="88">
        <f t="shared" si="150"/>
        <v>-1.8494255583736467</v>
      </c>
      <c r="P170" s="88">
        <f t="shared" si="150"/>
        <v>-1.8494255583736467</v>
      </c>
      <c r="Q170" s="88">
        <f t="shared" si="150"/>
        <v>-1.8494255583736467</v>
      </c>
      <c r="R170" s="88">
        <f t="shared" si="150"/>
        <v>-1.8494255583736467</v>
      </c>
      <c r="S170" s="88">
        <f t="shared" si="150"/>
        <v>-1.8494255583736467</v>
      </c>
      <c r="T170" s="88">
        <f t="shared" si="150"/>
        <v>-1.8494255583736467</v>
      </c>
      <c r="U170" s="88">
        <f t="shared" si="150"/>
        <v>-1.8494255583736467</v>
      </c>
      <c r="V170" s="88"/>
      <c r="W170" s="85"/>
      <c r="X170" s="62"/>
    </row>
    <row r="171" spans="1:24" s="122" customFormat="1" ht="15.75" customHeight="1" x14ac:dyDescent="0.2">
      <c r="A171" s="62"/>
      <c r="B171" s="46"/>
      <c r="C171" s="46"/>
      <c r="D171" s="60" t="s">
        <v>170</v>
      </c>
      <c r="E171" s="59">
        <f>E170/0.145^2</f>
        <v>-87.963165677700204</v>
      </c>
      <c r="F171" s="59">
        <f t="shared" ref="F171:U171" si="151">F170/0.145^2</f>
        <v>-87.963165677700204</v>
      </c>
      <c r="G171" s="59">
        <f t="shared" si="151"/>
        <v>-87.963165677700204</v>
      </c>
      <c r="H171" s="59">
        <f t="shared" si="151"/>
        <v>-87.963165677700204</v>
      </c>
      <c r="I171" s="59">
        <f t="shared" si="151"/>
        <v>-87.963165677700204</v>
      </c>
      <c r="J171" s="59">
        <f t="shared" si="151"/>
        <v>-87.963165677700204</v>
      </c>
      <c r="K171" s="59">
        <f t="shared" si="151"/>
        <v>-87.963165677700204</v>
      </c>
      <c r="L171" s="59">
        <f t="shared" si="151"/>
        <v>-87.963165677700204</v>
      </c>
      <c r="M171" s="59">
        <f t="shared" si="151"/>
        <v>-87.963165677700204</v>
      </c>
      <c r="N171" s="59">
        <f t="shared" si="151"/>
        <v>-87.963165677700204</v>
      </c>
      <c r="O171" s="59">
        <f t="shared" si="151"/>
        <v>-87.963165677700204</v>
      </c>
      <c r="P171" s="59">
        <f t="shared" si="151"/>
        <v>-87.963165677700204</v>
      </c>
      <c r="Q171" s="59">
        <f t="shared" si="151"/>
        <v>-87.963165677700204</v>
      </c>
      <c r="R171" s="59">
        <f t="shared" si="151"/>
        <v>-87.963165677700204</v>
      </c>
      <c r="S171" s="59">
        <f t="shared" si="151"/>
        <v>-87.963165677700204</v>
      </c>
      <c r="T171" s="59">
        <f t="shared" si="151"/>
        <v>-87.963165677700204</v>
      </c>
      <c r="U171" s="59">
        <f t="shared" si="151"/>
        <v>-87.963165677700204</v>
      </c>
      <c r="V171" s="59"/>
      <c r="W171" s="85"/>
      <c r="X171" s="62"/>
    </row>
    <row r="172" spans="1:24" ht="15.75" customHeight="1" x14ac:dyDescent="0.2">
      <c r="A172" s="58" t="s">
        <v>96</v>
      </c>
      <c r="B172" s="46"/>
      <c r="C172" s="46"/>
      <c r="D172" s="60" t="s">
        <v>108</v>
      </c>
      <c r="E172" s="88">
        <f t="shared" ref="E172:U172" si="152">E133*E137^2</f>
        <v>0.10845777249682957</v>
      </c>
      <c r="F172" s="88">
        <f t="shared" si="152"/>
        <v>0.10845777249682957</v>
      </c>
      <c r="G172" s="88">
        <f t="shared" si="152"/>
        <v>0.10845777249682957</v>
      </c>
      <c r="H172" s="88">
        <f t="shared" si="152"/>
        <v>0.10845777249682957</v>
      </c>
      <c r="I172" s="88">
        <f t="shared" si="152"/>
        <v>0.10845777249682957</v>
      </c>
      <c r="J172" s="88">
        <f t="shared" si="152"/>
        <v>0.10845777249682957</v>
      </c>
      <c r="K172" s="88">
        <f t="shared" si="152"/>
        <v>0.10845777249682957</v>
      </c>
      <c r="L172" s="88">
        <f t="shared" si="152"/>
        <v>0.10845777249682957</v>
      </c>
      <c r="M172" s="88">
        <f t="shared" si="152"/>
        <v>0.10845777249682957</v>
      </c>
      <c r="N172" s="88">
        <f t="shared" si="152"/>
        <v>0.10845777249682957</v>
      </c>
      <c r="O172" s="88">
        <f t="shared" si="152"/>
        <v>0.10845777249682957</v>
      </c>
      <c r="P172" s="88">
        <f t="shared" si="152"/>
        <v>0.10845777249682957</v>
      </c>
      <c r="Q172" s="88">
        <f t="shared" si="152"/>
        <v>0.10845777249682957</v>
      </c>
      <c r="R172" s="88">
        <f t="shared" si="152"/>
        <v>0.10845777249682957</v>
      </c>
      <c r="S172" s="88">
        <f t="shared" si="152"/>
        <v>0.10845777249682957</v>
      </c>
      <c r="T172" s="88">
        <f t="shared" si="152"/>
        <v>0.10845777249682957</v>
      </c>
      <c r="U172" s="88">
        <f t="shared" si="152"/>
        <v>0.10845777249682957</v>
      </c>
      <c r="V172" s="88"/>
      <c r="W172" s="85"/>
      <c r="X172" s="62"/>
    </row>
    <row r="173" spans="1:24" s="122" customFormat="1" ht="15.75" customHeight="1" x14ac:dyDescent="0.2">
      <c r="A173" s="62"/>
      <c r="B173" s="46"/>
      <c r="C173" s="46"/>
      <c r="D173" s="60" t="s">
        <v>171</v>
      </c>
      <c r="E173" s="59">
        <f>E172/0.145^3</f>
        <v>35.575963753111509</v>
      </c>
      <c r="F173" s="59">
        <f t="shared" ref="F173:U173" si="153">F172/0.145^3</f>
        <v>35.575963753111509</v>
      </c>
      <c r="G173" s="59">
        <f t="shared" si="153"/>
        <v>35.575963753111509</v>
      </c>
      <c r="H173" s="59">
        <f t="shared" si="153"/>
        <v>35.575963753111509</v>
      </c>
      <c r="I173" s="59">
        <f t="shared" si="153"/>
        <v>35.575963753111509</v>
      </c>
      <c r="J173" s="59">
        <f t="shared" si="153"/>
        <v>35.575963753111509</v>
      </c>
      <c r="K173" s="59">
        <f t="shared" si="153"/>
        <v>35.575963753111509</v>
      </c>
      <c r="L173" s="59">
        <f t="shared" si="153"/>
        <v>35.575963753111509</v>
      </c>
      <c r="M173" s="59">
        <f t="shared" si="153"/>
        <v>35.575963753111509</v>
      </c>
      <c r="N173" s="59">
        <f t="shared" si="153"/>
        <v>35.575963753111509</v>
      </c>
      <c r="O173" s="59">
        <f t="shared" si="153"/>
        <v>35.575963753111509</v>
      </c>
      <c r="P173" s="59">
        <f t="shared" si="153"/>
        <v>35.575963753111509</v>
      </c>
      <c r="Q173" s="59">
        <f t="shared" si="153"/>
        <v>35.575963753111509</v>
      </c>
      <c r="R173" s="59">
        <f t="shared" si="153"/>
        <v>35.575963753111509</v>
      </c>
      <c r="S173" s="59">
        <f t="shared" si="153"/>
        <v>35.575963753111509</v>
      </c>
      <c r="T173" s="59">
        <f t="shared" si="153"/>
        <v>35.575963753111509</v>
      </c>
      <c r="U173" s="59">
        <f t="shared" si="153"/>
        <v>35.575963753111509</v>
      </c>
      <c r="V173" s="88"/>
      <c r="W173" s="85"/>
      <c r="X173" s="62"/>
    </row>
    <row r="174" spans="1:24" ht="15.75" customHeight="1" x14ac:dyDescent="0.2">
      <c r="A174" s="62" t="s">
        <v>97</v>
      </c>
      <c r="B174" s="46"/>
      <c r="C174" s="46"/>
      <c r="D174" s="60" t="s">
        <v>107</v>
      </c>
      <c r="E174" s="88">
        <f t="shared" ref="E174:U174" si="154">1/3*(-1/3*(E168^2)+E170)</f>
        <v>-0.61698906640431461</v>
      </c>
      <c r="F174" s="88">
        <f t="shared" si="154"/>
        <v>-0.61698906640431461</v>
      </c>
      <c r="G174" s="88">
        <f t="shared" si="154"/>
        <v>-0.61698906640431461</v>
      </c>
      <c r="H174" s="88">
        <f t="shared" si="154"/>
        <v>-0.61698906640431461</v>
      </c>
      <c r="I174" s="88">
        <f t="shared" si="154"/>
        <v>-0.61698906640431461</v>
      </c>
      <c r="J174" s="88">
        <f t="shared" si="154"/>
        <v>-0.61698906640431461</v>
      </c>
      <c r="K174" s="88">
        <f t="shared" si="154"/>
        <v>-0.61698906640431461</v>
      </c>
      <c r="L174" s="88">
        <f t="shared" si="154"/>
        <v>-0.61698906640431461</v>
      </c>
      <c r="M174" s="88">
        <f t="shared" si="154"/>
        <v>-0.61698906640431461</v>
      </c>
      <c r="N174" s="88">
        <f t="shared" si="154"/>
        <v>-0.61698906640431461</v>
      </c>
      <c r="O174" s="88">
        <f t="shared" si="154"/>
        <v>-0.61698906640431461</v>
      </c>
      <c r="P174" s="88">
        <f t="shared" si="154"/>
        <v>-0.61698906640431461</v>
      </c>
      <c r="Q174" s="88">
        <f t="shared" si="154"/>
        <v>-0.61698906640431461</v>
      </c>
      <c r="R174" s="88">
        <f t="shared" si="154"/>
        <v>-0.61698906640431461</v>
      </c>
      <c r="S174" s="88">
        <f t="shared" si="154"/>
        <v>-0.61698906640431461</v>
      </c>
      <c r="T174" s="88">
        <f t="shared" si="154"/>
        <v>-0.61698906640431461</v>
      </c>
      <c r="U174" s="88">
        <f t="shared" si="154"/>
        <v>-0.61698906640431461</v>
      </c>
      <c r="V174" s="88"/>
      <c r="W174" s="85"/>
      <c r="X174" s="62"/>
    </row>
    <row r="175" spans="1:24" s="122" customFormat="1" ht="15.75" customHeight="1" x14ac:dyDescent="0.2">
      <c r="A175" s="62"/>
      <c r="B175" s="46"/>
      <c r="C175" s="46"/>
      <c r="D175" s="60" t="s">
        <v>170</v>
      </c>
      <c r="E175" s="59">
        <f>E174/0.145^2</f>
        <v>-29.345496618516748</v>
      </c>
      <c r="F175" s="59">
        <f t="shared" ref="F175:U175" si="155">F174/0.145^2</f>
        <v>-29.345496618516748</v>
      </c>
      <c r="G175" s="59">
        <f t="shared" si="155"/>
        <v>-29.345496618516748</v>
      </c>
      <c r="H175" s="59">
        <f t="shared" si="155"/>
        <v>-29.345496618516748</v>
      </c>
      <c r="I175" s="59">
        <f t="shared" si="155"/>
        <v>-29.345496618516748</v>
      </c>
      <c r="J175" s="59">
        <f t="shared" si="155"/>
        <v>-29.345496618516748</v>
      </c>
      <c r="K175" s="59">
        <f t="shared" si="155"/>
        <v>-29.345496618516748</v>
      </c>
      <c r="L175" s="59">
        <f t="shared" si="155"/>
        <v>-29.345496618516748</v>
      </c>
      <c r="M175" s="59">
        <f t="shared" si="155"/>
        <v>-29.345496618516748</v>
      </c>
      <c r="N175" s="59">
        <f t="shared" si="155"/>
        <v>-29.345496618516748</v>
      </c>
      <c r="O175" s="59">
        <f t="shared" si="155"/>
        <v>-29.345496618516748</v>
      </c>
      <c r="P175" s="59">
        <f t="shared" si="155"/>
        <v>-29.345496618516748</v>
      </c>
      <c r="Q175" s="59">
        <f t="shared" si="155"/>
        <v>-29.345496618516748</v>
      </c>
      <c r="R175" s="59">
        <f t="shared" si="155"/>
        <v>-29.345496618516748</v>
      </c>
      <c r="S175" s="59">
        <f t="shared" si="155"/>
        <v>-29.345496618516748</v>
      </c>
      <c r="T175" s="59">
        <f t="shared" si="155"/>
        <v>-29.345496618516748</v>
      </c>
      <c r="U175" s="59">
        <f t="shared" si="155"/>
        <v>-29.345496618516748</v>
      </c>
      <c r="V175" s="88"/>
      <c r="W175" s="85"/>
      <c r="X175" s="62"/>
    </row>
    <row r="176" spans="1:24" ht="15.75" customHeight="1" x14ac:dyDescent="0.2">
      <c r="A176" s="62" t="s">
        <v>98</v>
      </c>
      <c r="B176" s="46"/>
      <c r="C176" s="46"/>
      <c r="D176" s="60" t="s">
        <v>108</v>
      </c>
      <c r="E176" s="88">
        <f t="shared" ref="E176:U176" si="156">1/2*(2/27*E168^3-1/3*E168*E170+E172)</f>
        <v>3.3254990066241087E-2</v>
      </c>
      <c r="F176" s="88">
        <f t="shared" si="156"/>
        <v>3.3254990066241087E-2</v>
      </c>
      <c r="G176" s="88">
        <f t="shared" si="156"/>
        <v>3.3254990066241087E-2</v>
      </c>
      <c r="H176" s="88">
        <f t="shared" si="156"/>
        <v>3.3254990066241087E-2</v>
      </c>
      <c r="I176" s="88">
        <f t="shared" si="156"/>
        <v>3.3254990066241087E-2</v>
      </c>
      <c r="J176" s="88">
        <f t="shared" si="156"/>
        <v>3.3254990066241087E-2</v>
      </c>
      <c r="K176" s="88">
        <f t="shared" si="156"/>
        <v>3.3254990066241087E-2</v>
      </c>
      <c r="L176" s="88">
        <f t="shared" si="156"/>
        <v>3.3254990066241087E-2</v>
      </c>
      <c r="M176" s="88">
        <f t="shared" si="156"/>
        <v>3.3254990066241087E-2</v>
      </c>
      <c r="N176" s="88">
        <f t="shared" si="156"/>
        <v>3.3254990066241087E-2</v>
      </c>
      <c r="O176" s="88">
        <f t="shared" si="156"/>
        <v>3.3254990066241087E-2</v>
      </c>
      <c r="P176" s="88">
        <f t="shared" si="156"/>
        <v>3.3254990066241087E-2</v>
      </c>
      <c r="Q176" s="88">
        <f t="shared" si="156"/>
        <v>3.3254990066241087E-2</v>
      </c>
      <c r="R176" s="88">
        <f t="shared" si="156"/>
        <v>3.3254990066241087E-2</v>
      </c>
      <c r="S176" s="88">
        <f t="shared" si="156"/>
        <v>3.3254990066241087E-2</v>
      </c>
      <c r="T176" s="88">
        <f t="shared" si="156"/>
        <v>3.3254990066241087E-2</v>
      </c>
      <c r="U176" s="88">
        <f t="shared" si="156"/>
        <v>3.3254990066241087E-2</v>
      </c>
      <c r="V176" s="88"/>
      <c r="W176" s="85"/>
      <c r="X176" s="62"/>
    </row>
    <row r="177" spans="1:24" s="122" customFormat="1" ht="15.75" customHeight="1" x14ac:dyDescent="0.2">
      <c r="A177" s="62"/>
      <c r="B177" s="46"/>
      <c r="C177" s="46"/>
      <c r="D177" s="60" t="s">
        <v>171</v>
      </c>
      <c r="E177" s="59">
        <f>E176/0.145^3</f>
        <v>10.908193059573115</v>
      </c>
      <c r="F177" s="59">
        <f t="shared" ref="F177:U177" si="157">F176/0.145^3</f>
        <v>10.908193059573115</v>
      </c>
      <c r="G177" s="59">
        <f t="shared" si="157"/>
        <v>10.908193059573115</v>
      </c>
      <c r="H177" s="59">
        <f t="shared" si="157"/>
        <v>10.908193059573115</v>
      </c>
      <c r="I177" s="59">
        <f t="shared" si="157"/>
        <v>10.908193059573115</v>
      </c>
      <c r="J177" s="59">
        <f t="shared" si="157"/>
        <v>10.908193059573115</v>
      </c>
      <c r="K177" s="59">
        <f t="shared" si="157"/>
        <v>10.908193059573115</v>
      </c>
      <c r="L177" s="59">
        <f t="shared" si="157"/>
        <v>10.908193059573115</v>
      </c>
      <c r="M177" s="59">
        <f t="shared" si="157"/>
        <v>10.908193059573115</v>
      </c>
      <c r="N177" s="59">
        <f t="shared" si="157"/>
        <v>10.908193059573115</v>
      </c>
      <c r="O177" s="59">
        <f t="shared" si="157"/>
        <v>10.908193059573115</v>
      </c>
      <c r="P177" s="59">
        <f t="shared" si="157"/>
        <v>10.908193059573115</v>
      </c>
      <c r="Q177" s="59">
        <f t="shared" si="157"/>
        <v>10.908193059573115</v>
      </c>
      <c r="R177" s="59">
        <f t="shared" si="157"/>
        <v>10.908193059573115</v>
      </c>
      <c r="S177" s="59">
        <f t="shared" si="157"/>
        <v>10.908193059573115</v>
      </c>
      <c r="T177" s="59">
        <f t="shared" si="157"/>
        <v>10.908193059573115</v>
      </c>
      <c r="U177" s="59">
        <f t="shared" si="157"/>
        <v>10.908193059573115</v>
      </c>
      <c r="V177" s="88"/>
      <c r="W177" s="85"/>
      <c r="X177" s="62"/>
    </row>
    <row r="178" spans="1:24" ht="15.75" customHeight="1" x14ac:dyDescent="0.2">
      <c r="A178" s="63" t="s">
        <v>99</v>
      </c>
      <c r="B178" s="46"/>
      <c r="C178" s="88"/>
      <c r="D178" s="60" t="s">
        <v>109</v>
      </c>
      <c r="E178" s="88">
        <f t="shared" ref="E178:U178" si="158">ACOS(-E176/SQRT(-E174^3))</f>
        <v>1.6394686945803771</v>
      </c>
      <c r="F178" s="88">
        <f t="shared" si="158"/>
        <v>1.6394686945803771</v>
      </c>
      <c r="G178" s="88">
        <f t="shared" si="158"/>
        <v>1.6394686945803771</v>
      </c>
      <c r="H178" s="88">
        <f t="shared" si="158"/>
        <v>1.6394686945803771</v>
      </c>
      <c r="I178" s="88">
        <f t="shared" si="158"/>
        <v>1.6394686945803771</v>
      </c>
      <c r="J178" s="88">
        <f t="shared" si="158"/>
        <v>1.6394686945803771</v>
      </c>
      <c r="K178" s="88">
        <f t="shared" si="158"/>
        <v>1.6394686945803771</v>
      </c>
      <c r="L178" s="88">
        <f t="shared" si="158"/>
        <v>1.6394686945803771</v>
      </c>
      <c r="M178" s="88">
        <f t="shared" si="158"/>
        <v>1.6394686945803771</v>
      </c>
      <c r="N178" s="88">
        <f t="shared" si="158"/>
        <v>1.6394686945803771</v>
      </c>
      <c r="O178" s="88">
        <f t="shared" si="158"/>
        <v>1.6394686945803771</v>
      </c>
      <c r="P178" s="88">
        <f t="shared" si="158"/>
        <v>1.6394686945803771</v>
      </c>
      <c r="Q178" s="88">
        <f t="shared" si="158"/>
        <v>1.6394686945803771</v>
      </c>
      <c r="R178" s="88">
        <f t="shared" si="158"/>
        <v>1.6394686945803771</v>
      </c>
      <c r="S178" s="88">
        <f t="shared" si="158"/>
        <v>1.6394686945803771</v>
      </c>
      <c r="T178" s="88">
        <f t="shared" si="158"/>
        <v>1.6394686945803771</v>
      </c>
      <c r="U178" s="88">
        <f t="shared" si="158"/>
        <v>1.6394686945803771</v>
      </c>
      <c r="V178" s="88"/>
      <c r="W178" s="85"/>
      <c r="X178" s="62"/>
    </row>
    <row r="179" spans="1:24" s="122" customFormat="1" ht="15.75" customHeight="1" x14ac:dyDescent="0.2">
      <c r="A179" s="63"/>
      <c r="B179" s="46"/>
      <c r="C179" s="88"/>
      <c r="D179" s="60" t="s">
        <v>109</v>
      </c>
      <c r="E179" s="59">
        <f>E178</f>
        <v>1.6394686945803771</v>
      </c>
      <c r="F179" s="59">
        <f t="shared" ref="F179:U179" si="159">F178</f>
        <v>1.6394686945803771</v>
      </c>
      <c r="G179" s="59">
        <f t="shared" si="159"/>
        <v>1.6394686945803771</v>
      </c>
      <c r="H179" s="59">
        <f t="shared" si="159"/>
        <v>1.6394686945803771</v>
      </c>
      <c r="I179" s="59">
        <f t="shared" si="159"/>
        <v>1.6394686945803771</v>
      </c>
      <c r="J179" s="59">
        <f t="shared" si="159"/>
        <v>1.6394686945803771</v>
      </c>
      <c r="K179" s="59">
        <f t="shared" si="159"/>
        <v>1.6394686945803771</v>
      </c>
      <c r="L179" s="59">
        <f t="shared" si="159"/>
        <v>1.6394686945803771</v>
      </c>
      <c r="M179" s="59">
        <f t="shared" si="159"/>
        <v>1.6394686945803771</v>
      </c>
      <c r="N179" s="59">
        <f t="shared" si="159"/>
        <v>1.6394686945803771</v>
      </c>
      <c r="O179" s="59">
        <f t="shared" si="159"/>
        <v>1.6394686945803771</v>
      </c>
      <c r="P179" s="59">
        <f t="shared" si="159"/>
        <v>1.6394686945803771</v>
      </c>
      <c r="Q179" s="59">
        <f t="shared" si="159"/>
        <v>1.6394686945803771</v>
      </c>
      <c r="R179" s="59">
        <f t="shared" si="159"/>
        <v>1.6394686945803771</v>
      </c>
      <c r="S179" s="59">
        <f t="shared" si="159"/>
        <v>1.6394686945803771</v>
      </c>
      <c r="T179" s="59">
        <f t="shared" si="159"/>
        <v>1.6394686945803771</v>
      </c>
      <c r="U179" s="59">
        <f t="shared" si="159"/>
        <v>1.6394686945803771</v>
      </c>
      <c r="V179" s="88"/>
      <c r="W179" s="85"/>
      <c r="X179" s="62"/>
    </row>
    <row r="180" spans="1:24" ht="15.75" customHeight="1" x14ac:dyDescent="0.2">
      <c r="A180" s="58" t="s">
        <v>100</v>
      </c>
      <c r="B180" s="46"/>
      <c r="C180" s="46"/>
      <c r="D180" s="60" t="s">
        <v>45</v>
      </c>
      <c r="E180" s="88">
        <f t="shared" ref="E180:U180" si="160">-2*SQRT(-E174)*COS((E178/3)+(60*PI()/180))</f>
        <v>3.5957672174644385E-2</v>
      </c>
      <c r="F180" s="88">
        <f t="shared" si="160"/>
        <v>3.5957672174644385E-2</v>
      </c>
      <c r="G180" s="88">
        <f t="shared" si="160"/>
        <v>3.5957672174644385E-2</v>
      </c>
      <c r="H180" s="88">
        <f t="shared" si="160"/>
        <v>3.5957672174644385E-2</v>
      </c>
      <c r="I180" s="88">
        <f t="shared" si="160"/>
        <v>3.5957672174644385E-2</v>
      </c>
      <c r="J180" s="88">
        <f t="shared" si="160"/>
        <v>3.5957672174644385E-2</v>
      </c>
      <c r="K180" s="88">
        <f t="shared" si="160"/>
        <v>3.5957672174644385E-2</v>
      </c>
      <c r="L180" s="88">
        <f t="shared" si="160"/>
        <v>3.5957672174644385E-2</v>
      </c>
      <c r="M180" s="88">
        <f t="shared" si="160"/>
        <v>3.5957672174644385E-2</v>
      </c>
      <c r="N180" s="88">
        <f t="shared" si="160"/>
        <v>3.5957672174644385E-2</v>
      </c>
      <c r="O180" s="88">
        <f t="shared" si="160"/>
        <v>3.5957672174644385E-2</v>
      </c>
      <c r="P180" s="88">
        <f t="shared" si="160"/>
        <v>3.5957672174644385E-2</v>
      </c>
      <c r="Q180" s="88">
        <f t="shared" si="160"/>
        <v>3.5957672174644385E-2</v>
      </c>
      <c r="R180" s="88">
        <f t="shared" si="160"/>
        <v>3.5957672174644385E-2</v>
      </c>
      <c r="S180" s="88">
        <f t="shared" si="160"/>
        <v>3.5957672174644385E-2</v>
      </c>
      <c r="T180" s="88">
        <f t="shared" si="160"/>
        <v>3.5957672174644385E-2</v>
      </c>
      <c r="U180" s="88">
        <f t="shared" si="160"/>
        <v>3.5957672174644385E-2</v>
      </c>
      <c r="V180" s="88"/>
      <c r="W180" s="85"/>
      <c r="X180" s="62"/>
    </row>
    <row r="181" spans="1:24" s="122" customFormat="1" ht="15.75" customHeight="1" x14ac:dyDescent="0.2">
      <c r="A181" s="62"/>
      <c r="B181" s="46"/>
      <c r="C181" s="46"/>
      <c r="D181" s="60" t="s">
        <v>1</v>
      </c>
      <c r="E181" s="88">
        <f>E180/0.145</f>
        <v>0.24798394603203025</v>
      </c>
      <c r="F181" s="88">
        <f t="shared" ref="F181:U181" si="161">F180/0.145</f>
        <v>0.24798394603203025</v>
      </c>
      <c r="G181" s="88">
        <f t="shared" si="161"/>
        <v>0.24798394603203025</v>
      </c>
      <c r="H181" s="88">
        <f t="shared" si="161"/>
        <v>0.24798394603203025</v>
      </c>
      <c r="I181" s="88">
        <f t="shared" si="161"/>
        <v>0.24798394603203025</v>
      </c>
      <c r="J181" s="88">
        <f t="shared" si="161"/>
        <v>0.24798394603203025</v>
      </c>
      <c r="K181" s="88">
        <f t="shared" si="161"/>
        <v>0.24798394603203025</v>
      </c>
      <c r="L181" s="88">
        <f t="shared" si="161"/>
        <v>0.24798394603203025</v>
      </c>
      <c r="M181" s="88">
        <f t="shared" si="161"/>
        <v>0.24798394603203025</v>
      </c>
      <c r="N181" s="88">
        <f t="shared" si="161"/>
        <v>0.24798394603203025</v>
      </c>
      <c r="O181" s="88">
        <f t="shared" si="161"/>
        <v>0.24798394603203025</v>
      </c>
      <c r="P181" s="88">
        <f t="shared" si="161"/>
        <v>0.24798394603203025</v>
      </c>
      <c r="Q181" s="88">
        <f t="shared" si="161"/>
        <v>0.24798394603203025</v>
      </c>
      <c r="R181" s="88">
        <f t="shared" si="161"/>
        <v>0.24798394603203025</v>
      </c>
      <c r="S181" s="88">
        <f t="shared" si="161"/>
        <v>0.24798394603203025</v>
      </c>
      <c r="T181" s="88">
        <f t="shared" si="161"/>
        <v>0.24798394603203025</v>
      </c>
      <c r="U181" s="88">
        <f t="shared" si="161"/>
        <v>0.24798394603203025</v>
      </c>
      <c r="V181" s="88"/>
      <c r="W181" s="85"/>
      <c r="X181" s="62"/>
    </row>
    <row r="183" spans="1:24" ht="15.75" customHeight="1" x14ac:dyDescent="0.2">
      <c r="A183" s="41" t="s">
        <v>81</v>
      </c>
      <c r="B183" s="120"/>
      <c r="C183" s="120"/>
      <c r="D183" s="60"/>
      <c r="E183" s="87">
        <v>0.5</v>
      </c>
      <c r="F183" s="87">
        <v>0.5</v>
      </c>
      <c r="G183" s="87">
        <v>0.5</v>
      </c>
      <c r="H183" s="87">
        <v>0.5</v>
      </c>
      <c r="I183" s="87">
        <v>0.5</v>
      </c>
      <c r="J183" s="87">
        <v>0.5</v>
      </c>
      <c r="K183" s="87">
        <v>0.5</v>
      </c>
      <c r="L183" s="87">
        <v>0.5</v>
      </c>
      <c r="M183" s="87">
        <v>0.5</v>
      </c>
      <c r="N183" s="87">
        <v>0.5</v>
      </c>
      <c r="O183" s="87">
        <v>0.5</v>
      </c>
      <c r="P183" s="87">
        <v>0.5</v>
      </c>
      <c r="Q183" s="87">
        <v>0.5</v>
      </c>
      <c r="R183" s="87">
        <v>0.5</v>
      </c>
      <c r="S183" s="87">
        <v>0.5</v>
      </c>
      <c r="T183" s="87">
        <v>0.5</v>
      </c>
      <c r="U183" s="87">
        <v>0.5</v>
      </c>
      <c r="V183" s="146"/>
      <c r="W183" s="68"/>
      <c r="X183" s="120"/>
    </row>
    <row r="184" spans="1:24" ht="15.75" customHeight="1" x14ac:dyDescent="0.2">
      <c r="A184" s="41" t="s">
        <v>82</v>
      </c>
      <c r="B184" s="120"/>
      <c r="C184" s="120"/>
      <c r="D184" s="60"/>
      <c r="E184" s="42">
        <f>(60-E146)/90</f>
        <v>-0.43137254901960786</v>
      </c>
      <c r="F184" s="42">
        <f t="shared" ref="F184:U184" si="162">(60-F146)/90</f>
        <v>-0.43137254901960786</v>
      </c>
      <c r="G184" s="42">
        <f t="shared" si="162"/>
        <v>-0.43137254901960786</v>
      </c>
      <c r="H184" s="42">
        <f t="shared" si="162"/>
        <v>-0.43137254901960786</v>
      </c>
      <c r="I184" s="42">
        <f t="shared" si="162"/>
        <v>-0.43137254901960786</v>
      </c>
      <c r="J184" s="42">
        <f t="shared" si="162"/>
        <v>-0.43137254901960786</v>
      </c>
      <c r="K184" s="42">
        <f t="shared" si="162"/>
        <v>-0.43137254901960786</v>
      </c>
      <c r="L184" s="42">
        <f t="shared" si="162"/>
        <v>-0.43137254901960786</v>
      </c>
      <c r="M184" s="42">
        <f t="shared" si="162"/>
        <v>-0.43137254901960786</v>
      </c>
      <c r="N184" s="42">
        <f t="shared" si="162"/>
        <v>-0.43137254901960786</v>
      </c>
      <c r="O184" s="42">
        <f t="shared" si="162"/>
        <v>-0.43137254901960786</v>
      </c>
      <c r="P184" s="42">
        <f t="shared" si="162"/>
        <v>-0.43137254901960786</v>
      </c>
      <c r="Q184" s="42">
        <f t="shared" si="162"/>
        <v>-0.43137254901960786</v>
      </c>
      <c r="R184" s="42">
        <f t="shared" si="162"/>
        <v>-0.43137254901960786</v>
      </c>
      <c r="S184" s="42">
        <f t="shared" si="162"/>
        <v>-0.43137254901960786</v>
      </c>
      <c r="T184" s="42">
        <f t="shared" si="162"/>
        <v>-0.43137254901960786</v>
      </c>
      <c r="U184" s="42">
        <f t="shared" si="162"/>
        <v>-0.43137254901960786</v>
      </c>
      <c r="V184" s="145"/>
      <c r="W184" s="68"/>
      <c r="X184" s="120"/>
    </row>
    <row r="185" spans="1:24" ht="15.75" customHeight="1" x14ac:dyDescent="0.2">
      <c r="A185" s="41" t="s">
        <v>83</v>
      </c>
      <c r="B185" s="120"/>
      <c r="C185" s="120"/>
      <c r="D185" s="60"/>
      <c r="E185" s="43">
        <v>0</v>
      </c>
      <c r="F185" s="43">
        <v>0</v>
      </c>
      <c r="G185" s="43">
        <v>0</v>
      </c>
      <c r="H185" s="43">
        <v>0</v>
      </c>
      <c r="I185" s="43">
        <v>0</v>
      </c>
      <c r="J185" s="43">
        <v>0</v>
      </c>
      <c r="K185" s="43">
        <v>0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  <c r="U185" s="43">
        <v>0</v>
      </c>
      <c r="V185" s="147"/>
      <c r="W185" s="68"/>
      <c r="X185" s="120"/>
    </row>
    <row r="186" spans="1:24" ht="15.75" customHeight="1" x14ac:dyDescent="0.2">
      <c r="A186" s="120" t="s">
        <v>84</v>
      </c>
      <c r="B186" s="120"/>
      <c r="C186" s="120"/>
      <c r="D186" s="60"/>
      <c r="E186" s="86">
        <f t="shared" ref="E186:U186" si="163">IF(E146&lt;15,E183,IF(E146&gt;15,E184,IF(E146&lt;60,E184,E185)))</f>
        <v>-0.43137254901960786</v>
      </c>
      <c r="F186" s="86">
        <f t="shared" si="163"/>
        <v>-0.43137254901960786</v>
      </c>
      <c r="G186" s="86">
        <f t="shared" si="163"/>
        <v>-0.43137254901960786</v>
      </c>
      <c r="H186" s="86">
        <f t="shared" si="163"/>
        <v>-0.43137254901960786</v>
      </c>
      <c r="I186" s="86">
        <f t="shared" si="163"/>
        <v>-0.43137254901960786</v>
      </c>
      <c r="J186" s="86">
        <f t="shared" si="163"/>
        <v>-0.43137254901960786</v>
      </c>
      <c r="K186" s="86">
        <f t="shared" si="163"/>
        <v>-0.43137254901960786</v>
      </c>
      <c r="L186" s="86">
        <f t="shared" si="163"/>
        <v>-0.43137254901960786</v>
      </c>
      <c r="M186" s="86">
        <f t="shared" si="163"/>
        <v>-0.43137254901960786</v>
      </c>
      <c r="N186" s="86">
        <f t="shared" si="163"/>
        <v>-0.43137254901960786</v>
      </c>
      <c r="O186" s="86">
        <f t="shared" si="163"/>
        <v>-0.43137254901960786</v>
      </c>
      <c r="P186" s="86">
        <f t="shared" si="163"/>
        <v>-0.43137254901960786</v>
      </c>
      <c r="Q186" s="86">
        <f t="shared" si="163"/>
        <v>-0.43137254901960786</v>
      </c>
      <c r="R186" s="86">
        <f t="shared" si="163"/>
        <v>-0.43137254901960786</v>
      </c>
      <c r="S186" s="86">
        <f t="shared" si="163"/>
        <v>-0.43137254901960786</v>
      </c>
      <c r="T186" s="86">
        <f t="shared" si="163"/>
        <v>-0.43137254901960786</v>
      </c>
      <c r="U186" s="86">
        <f t="shared" si="163"/>
        <v>-0.43137254901960786</v>
      </c>
      <c r="V186" s="59"/>
      <c r="W186" s="68"/>
      <c r="X186" s="120"/>
    </row>
    <row r="187" spans="1:24" s="122" customFormat="1" ht="15.75" customHeight="1" x14ac:dyDescent="0.2">
      <c r="A187" s="62" t="s">
        <v>152</v>
      </c>
      <c r="B187" s="46"/>
      <c r="C187" s="46"/>
      <c r="D187" s="60"/>
      <c r="E187" s="59">
        <f t="shared" ref="E187:U187" si="164">(E91-E98)/E139</f>
        <v>2.0364822490010202</v>
      </c>
      <c r="F187" s="59">
        <f t="shared" si="164"/>
        <v>2.0364822490010202</v>
      </c>
      <c r="G187" s="59">
        <f t="shared" si="164"/>
        <v>2.0364822490010202</v>
      </c>
      <c r="H187" s="59">
        <f t="shared" si="164"/>
        <v>2.0364822490010202</v>
      </c>
      <c r="I187" s="59">
        <f t="shared" si="164"/>
        <v>2.0364822490010202</v>
      </c>
      <c r="J187" s="59">
        <f t="shared" si="164"/>
        <v>2.0364822490010202</v>
      </c>
      <c r="K187" s="59">
        <f t="shared" si="164"/>
        <v>2.0364822490010202</v>
      </c>
      <c r="L187" s="59">
        <f t="shared" si="164"/>
        <v>2.0364822490010202</v>
      </c>
      <c r="M187" s="59">
        <f t="shared" si="164"/>
        <v>2.0364822490010202</v>
      </c>
      <c r="N187" s="59">
        <f t="shared" si="164"/>
        <v>2.0364822490010202</v>
      </c>
      <c r="O187" s="59">
        <f t="shared" si="164"/>
        <v>2.0364822490010202</v>
      </c>
      <c r="P187" s="59">
        <f t="shared" si="164"/>
        <v>2.0364822490010202</v>
      </c>
      <c r="Q187" s="59">
        <f t="shared" si="164"/>
        <v>2.0364822490010202</v>
      </c>
      <c r="R187" s="59">
        <f t="shared" si="164"/>
        <v>2.0364822490010202</v>
      </c>
      <c r="S187" s="59">
        <f t="shared" si="164"/>
        <v>2.0364822490010202</v>
      </c>
      <c r="T187" s="59">
        <f t="shared" si="164"/>
        <v>2.0364822490010202</v>
      </c>
      <c r="U187" s="59">
        <f t="shared" si="164"/>
        <v>2.0364822490010202</v>
      </c>
      <c r="V187" s="59"/>
      <c r="W187" s="71"/>
      <c r="X187" s="46"/>
    </row>
    <row r="188" spans="1:24" s="122" customFormat="1" ht="15.75" customHeight="1" x14ac:dyDescent="0.2">
      <c r="A188" s="58" t="s">
        <v>168</v>
      </c>
      <c r="B188" s="46"/>
      <c r="C188" s="46"/>
      <c r="D188" s="60"/>
      <c r="E188" s="164">
        <f>1-E186</f>
        <v>1.4313725490196079</v>
      </c>
      <c r="F188" s="164">
        <f t="shared" ref="F188:U188" si="165">1-F186</f>
        <v>1.4313725490196079</v>
      </c>
      <c r="G188" s="164">
        <f t="shared" si="165"/>
        <v>1.4313725490196079</v>
      </c>
      <c r="H188" s="164">
        <f t="shared" si="165"/>
        <v>1.4313725490196079</v>
      </c>
      <c r="I188" s="164">
        <f t="shared" si="165"/>
        <v>1.4313725490196079</v>
      </c>
      <c r="J188" s="164">
        <f t="shared" si="165"/>
        <v>1.4313725490196079</v>
      </c>
      <c r="K188" s="164">
        <f t="shared" si="165"/>
        <v>1.4313725490196079</v>
      </c>
      <c r="L188" s="164">
        <f t="shared" si="165"/>
        <v>1.4313725490196079</v>
      </c>
      <c r="M188" s="164">
        <f t="shared" si="165"/>
        <v>1.4313725490196079</v>
      </c>
      <c r="N188" s="164">
        <f t="shared" si="165"/>
        <v>1.4313725490196079</v>
      </c>
      <c r="O188" s="164">
        <f t="shared" si="165"/>
        <v>1.4313725490196079</v>
      </c>
      <c r="P188" s="164">
        <f t="shared" si="165"/>
        <v>1.4313725490196079</v>
      </c>
      <c r="Q188" s="164">
        <f t="shared" si="165"/>
        <v>1.4313725490196079</v>
      </c>
      <c r="R188" s="164">
        <f t="shared" si="165"/>
        <v>1.4313725490196079</v>
      </c>
      <c r="S188" s="164">
        <f t="shared" si="165"/>
        <v>1.4313725490196079</v>
      </c>
      <c r="T188" s="164">
        <f t="shared" si="165"/>
        <v>1.4313725490196079</v>
      </c>
      <c r="U188" s="164">
        <f t="shared" si="165"/>
        <v>1.4313725490196079</v>
      </c>
      <c r="V188" s="59"/>
      <c r="W188" s="71"/>
      <c r="X188" s="46"/>
    </row>
    <row r="189" spans="1:24" s="122" customFormat="1" ht="15.75" customHeight="1" x14ac:dyDescent="0.2">
      <c r="A189" s="58" t="s">
        <v>169</v>
      </c>
      <c r="B189" s="46"/>
      <c r="C189" s="46"/>
      <c r="D189" s="60"/>
      <c r="E189" s="59">
        <f>1-(3*E186*E187)</f>
        <v>3.6354476163542615</v>
      </c>
      <c r="F189" s="59">
        <f t="shared" ref="F189:U189" si="166">1-(3*F186*F187)</f>
        <v>3.6354476163542615</v>
      </c>
      <c r="G189" s="59">
        <f t="shared" si="166"/>
        <v>3.6354476163542615</v>
      </c>
      <c r="H189" s="59">
        <f t="shared" si="166"/>
        <v>3.6354476163542615</v>
      </c>
      <c r="I189" s="59">
        <f t="shared" si="166"/>
        <v>3.6354476163542615</v>
      </c>
      <c r="J189" s="59">
        <f t="shared" si="166"/>
        <v>3.6354476163542615</v>
      </c>
      <c r="K189" s="59">
        <f t="shared" si="166"/>
        <v>3.6354476163542615</v>
      </c>
      <c r="L189" s="59">
        <f t="shared" si="166"/>
        <v>3.6354476163542615</v>
      </c>
      <c r="M189" s="59">
        <f t="shared" si="166"/>
        <v>3.6354476163542615</v>
      </c>
      <c r="N189" s="59">
        <f t="shared" si="166"/>
        <v>3.6354476163542615</v>
      </c>
      <c r="O189" s="59">
        <f t="shared" si="166"/>
        <v>3.6354476163542615</v>
      </c>
      <c r="P189" s="59">
        <f t="shared" si="166"/>
        <v>3.6354476163542615</v>
      </c>
      <c r="Q189" s="59">
        <f t="shared" si="166"/>
        <v>3.6354476163542615</v>
      </c>
      <c r="R189" s="59">
        <f t="shared" si="166"/>
        <v>3.6354476163542615</v>
      </c>
      <c r="S189" s="59">
        <f t="shared" si="166"/>
        <v>3.6354476163542615</v>
      </c>
      <c r="T189" s="59">
        <f t="shared" si="166"/>
        <v>3.6354476163542615</v>
      </c>
      <c r="U189" s="59">
        <f t="shared" si="166"/>
        <v>3.6354476163542615</v>
      </c>
      <c r="V189" s="59"/>
      <c r="W189" s="71"/>
      <c r="X189" s="46"/>
    </row>
    <row r="190" spans="1:24" s="122" customFormat="1" ht="15.75" customHeight="1" x14ac:dyDescent="0.2">
      <c r="A190" s="62" t="s">
        <v>151</v>
      </c>
      <c r="B190" s="46"/>
      <c r="C190" s="46"/>
      <c r="D190" s="60"/>
      <c r="E190" s="59">
        <f>IF(E187&lt;2/3,E188,E189)</f>
        <v>3.6354476163542615</v>
      </c>
      <c r="F190" s="59">
        <f t="shared" ref="F190:U190" si="167">IF(F187&lt;2/3,F188,F189)</f>
        <v>3.6354476163542615</v>
      </c>
      <c r="G190" s="59">
        <f t="shared" si="167"/>
        <v>3.6354476163542615</v>
      </c>
      <c r="H190" s="59">
        <f t="shared" si="167"/>
        <v>3.6354476163542615</v>
      </c>
      <c r="I190" s="59">
        <f t="shared" si="167"/>
        <v>3.6354476163542615</v>
      </c>
      <c r="J190" s="59">
        <f t="shared" si="167"/>
        <v>3.6354476163542615</v>
      </c>
      <c r="K190" s="59">
        <f t="shared" si="167"/>
        <v>3.6354476163542615</v>
      </c>
      <c r="L190" s="59">
        <f t="shared" si="167"/>
        <v>3.6354476163542615</v>
      </c>
      <c r="M190" s="59">
        <f t="shared" si="167"/>
        <v>3.6354476163542615</v>
      </c>
      <c r="N190" s="59">
        <f t="shared" si="167"/>
        <v>3.6354476163542615</v>
      </c>
      <c r="O190" s="59">
        <f t="shared" si="167"/>
        <v>3.6354476163542615</v>
      </c>
      <c r="P190" s="59">
        <f t="shared" si="167"/>
        <v>3.6354476163542615</v>
      </c>
      <c r="Q190" s="59">
        <f t="shared" si="167"/>
        <v>3.6354476163542615</v>
      </c>
      <c r="R190" s="59">
        <f t="shared" si="167"/>
        <v>3.6354476163542615</v>
      </c>
      <c r="S190" s="59">
        <f t="shared" si="167"/>
        <v>3.6354476163542615</v>
      </c>
      <c r="T190" s="59">
        <f t="shared" si="167"/>
        <v>3.6354476163542615</v>
      </c>
      <c r="U190" s="59">
        <f t="shared" si="167"/>
        <v>3.6354476163542615</v>
      </c>
      <c r="V190" s="59"/>
      <c r="W190" s="71"/>
      <c r="X190" s="46"/>
    </row>
    <row r="191" spans="1:24" ht="15.75" customHeight="1" x14ac:dyDescent="0.2">
      <c r="A191" s="58" t="s">
        <v>85</v>
      </c>
      <c r="B191" s="120"/>
      <c r="C191" s="120"/>
      <c r="D191" s="60"/>
      <c r="E191" s="73">
        <f t="shared" ref="E191:U191" si="168">(1-E186)+(E186*(E126/E124))</f>
        <v>0.92036199095022619</v>
      </c>
      <c r="F191" s="73">
        <f t="shared" si="168"/>
        <v>0.92036199095022619</v>
      </c>
      <c r="G191" s="73">
        <f t="shared" si="168"/>
        <v>0.92036199095022619</v>
      </c>
      <c r="H191" s="73">
        <f t="shared" si="168"/>
        <v>0.92036199095022619</v>
      </c>
      <c r="I191" s="73">
        <f t="shared" si="168"/>
        <v>0.92036199095022619</v>
      </c>
      <c r="J191" s="73">
        <f t="shared" si="168"/>
        <v>0.92036199095022619</v>
      </c>
      <c r="K191" s="73">
        <f t="shared" si="168"/>
        <v>0.92036199095022619</v>
      </c>
      <c r="L191" s="73">
        <f t="shared" si="168"/>
        <v>0.92036199095022619</v>
      </c>
      <c r="M191" s="73">
        <f t="shared" si="168"/>
        <v>0.92036199095022619</v>
      </c>
      <c r="N191" s="73">
        <f t="shared" si="168"/>
        <v>0.92036199095022619</v>
      </c>
      <c r="O191" s="73">
        <f t="shared" si="168"/>
        <v>0.92036199095022619</v>
      </c>
      <c r="P191" s="73">
        <f t="shared" si="168"/>
        <v>0.92036199095022619</v>
      </c>
      <c r="Q191" s="73">
        <f t="shared" si="168"/>
        <v>0.92036199095022619</v>
      </c>
      <c r="R191" s="73">
        <f t="shared" si="168"/>
        <v>0.92036199095022619</v>
      </c>
      <c r="S191" s="73">
        <f t="shared" si="168"/>
        <v>0.92036199095022619</v>
      </c>
      <c r="T191" s="73">
        <f t="shared" si="168"/>
        <v>0.92036199095022619</v>
      </c>
      <c r="U191" s="73">
        <f t="shared" si="168"/>
        <v>0.92036199095022619</v>
      </c>
      <c r="V191" s="144"/>
      <c r="W191" s="68"/>
      <c r="X191" s="120"/>
    </row>
    <row r="192" spans="1:24" ht="15.75" customHeight="1" x14ac:dyDescent="0.2">
      <c r="A192" s="46"/>
      <c r="B192" s="46"/>
      <c r="C192" s="46"/>
      <c r="D192" s="48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6"/>
      <c r="X192" s="51"/>
    </row>
    <row r="193" spans="1:29" ht="15.75" customHeight="1" x14ac:dyDescent="0.2">
      <c r="A193" s="69" t="s">
        <v>161</v>
      </c>
      <c r="B193" s="120"/>
      <c r="C193" s="120"/>
      <c r="D193" s="21" t="s">
        <v>58</v>
      </c>
      <c r="E193" s="79">
        <f t="shared" ref="E193:U193" si="169">(E69*E58*E64)+(E71*E59)+(E73*E60*E64)+(E75*E61*E64)</f>
        <v>-1561.6424999999999</v>
      </c>
      <c r="F193" s="79">
        <f t="shared" si="169"/>
        <v>-1127.4945</v>
      </c>
      <c r="G193" s="79">
        <f t="shared" si="169"/>
        <v>-584.72997000000009</v>
      </c>
      <c r="H193" s="79">
        <f t="shared" si="169"/>
        <v>-425.7</v>
      </c>
      <c r="I193" s="79">
        <f t="shared" si="169"/>
        <v>0</v>
      </c>
      <c r="J193" s="79">
        <f t="shared" si="169"/>
        <v>425.7</v>
      </c>
      <c r="K193" s="79">
        <f t="shared" si="169"/>
        <v>584.72997000000009</v>
      </c>
      <c r="L193" s="79">
        <f t="shared" si="169"/>
        <v>1127.4945</v>
      </c>
      <c r="M193" s="79">
        <f t="shared" si="169"/>
        <v>1561.6424999999999</v>
      </c>
      <c r="N193" s="79">
        <f t="shared" si="169"/>
        <v>1127.4945</v>
      </c>
      <c r="O193" s="79">
        <f t="shared" si="169"/>
        <v>584.72997000000009</v>
      </c>
      <c r="P193" s="79">
        <f t="shared" si="169"/>
        <v>425.7</v>
      </c>
      <c r="Q193" s="79">
        <f t="shared" si="169"/>
        <v>0</v>
      </c>
      <c r="R193" s="79">
        <f t="shared" si="169"/>
        <v>-425.7</v>
      </c>
      <c r="S193" s="79">
        <f t="shared" si="169"/>
        <v>-584.72997000000009</v>
      </c>
      <c r="T193" s="79">
        <f t="shared" si="169"/>
        <v>-1127.4945</v>
      </c>
      <c r="U193" s="79">
        <f t="shared" si="169"/>
        <v>-1561.6424999999999</v>
      </c>
      <c r="V193" s="79"/>
      <c r="W193" s="115" t="s">
        <v>186</v>
      </c>
    </row>
    <row r="194" spans="1:29" ht="15.75" customHeight="1" x14ac:dyDescent="0.2">
      <c r="A194" s="46"/>
      <c r="B194" s="46"/>
      <c r="C194" s="46"/>
      <c r="D194" s="11" t="s">
        <v>59</v>
      </c>
      <c r="E194" s="27">
        <f>E193/0.74</f>
        <v>-2110.3277027027025</v>
      </c>
      <c r="F194" s="27">
        <f t="shared" ref="F194:U194" si="170">F193/0.74</f>
        <v>-1523.6412162162162</v>
      </c>
      <c r="G194" s="27">
        <f t="shared" si="170"/>
        <v>-790.17563513513528</v>
      </c>
      <c r="H194" s="27">
        <f t="shared" si="170"/>
        <v>-575.27027027027032</v>
      </c>
      <c r="I194" s="27">
        <f t="shared" si="170"/>
        <v>0</v>
      </c>
      <c r="J194" s="27">
        <f t="shared" si="170"/>
        <v>575.27027027027032</v>
      </c>
      <c r="K194" s="27">
        <f t="shared" si="170"/>
        <v>790.17563513513528</v>
      </c>
      <c r="L194" s="27">
        <f t="shared" si="170"/>
        <v>1523.6412162162162</v>
      </c>
      <c r="M194" s="27">
        <f t="shared" si="170"/>
        <v>2110.3277027027025</v>
      </c>
      <c r="N194" s="27">
        <f t="shared" si="170"/>
        <v>1523.6412162162162</v>
      </c>
      <c r="O194" s="27">
        <f t="shared" si="170"/>
        <v>790.17563513513528</v>
      </c>
      <c r="P194" s="27">
        <f t="shared" si="170"/>
        <v>575.27027027027032</v>
      </c>
      <c r="Q194" s="27">
        <f t="shared" si="170"/>
        <v>0</v>
      </c>
      <c r="R194" s="27">
        <f t="shared" si="170"/>
        <v>-575.27027027027032</v>
      </c>
      <c r="S194" s="27">
        <f t="shared" si="170"/>
        <v>-790.17563513513528</v>
      </c>
      <c r="T194" s="27">
        <f t="shared" si="170"/>
        <v>-1523.6412162162162</v>
      </c>
      <c r="U194" s="27">
        <f t="shared" si="170"/>
        <v>-2110.3277027027025</v>
      </c>
      <c r="V194" s="135"/>
      <c r="X194" s="120"/>
    </row>
    <row r="195" spans="1:29" ht="15.75" customHeight="1" x14ac:dyDescent="0.2">
      <c r="A195" s="69" t="s">
        <v>162</v>
      </c>
      <c r="B195" s="120"/>
      <c r="C195" s="120"/>
      <c r="D195" s="21" t="s">
        <v>63</v>
      </c>
      <c r="E195" s="74">
        <f t="shared" ref="E195:U195" si="171">(E78*E58*E64)+(E80*E59)+(E82*E60*E64)+(E84*E61*E64)</f>
        <v>0</v>
      </c>
      <c r="F195" s="74">
        <f t="shared" si="171"/>
        <v>1650</v>
      </c>
      <c r="G195" s="74">
        <f t="shared" si="171"/>
        <v>2475</v>
      </c>
      <c r="H195" s="74">
        <f t="shared" si="171"/>
        <v>2668.6968000000002</v>
      </c>
      <c r="I195" s="74">
        <f t="shared" si="171"/>
        <v>3129.1985999999997</v>
      </c>
      <c r="J195" s="74">
        <f t="shared" si="171"/>
        <v>2668.6968000000002</v>
      </c>
      <c r="K195" s="74">
        <f t="shared" si="171"/>
        <v>2475</v>
      </c>
      <c r="L195" s="74">
        <f t="shared" si="171"/>
        <v>1650</v>
      </c>
      <c r="M195" s="74">
        <f t="shared" si="171"/>
        <v>0</v>
      </c>
      <c r="N195" s="74">
        <f t="shared" si="171"/>
        <v>-1650</v>
      </c>
      <c r="O195" s="74">
        <f t="shared" si="171"/>
        <v>-2475</v>
      </c>
      <c r="P195" s="74">
        <f t="shared" si="171"/>
        <v>-2668.6968000000002</v>
      </c>
      <c r="Q195" s="74">
        <f t="shared" si="171"/>
        <v>-3129.1985999999997</v>
      </c>
      <c r="R195" s="74">
        <f t="shared" si="171"/>
        <v>-2668.6968000000002</v>
      </c>
      <c r="S195" s="74">
        <f t="shared" si="171"/>
        <v>-2475</v>
      </c>
      <c r="T195" s="74">
        <f t="shared" si="171"/>
        <v>-1650</v>
      </c>
      <c r="U195" s="74">
        <f t="shared" si="171"/>
        <v>0</v>
      </c>
      <c r="V195" s="74"/>
      <c r="W195" s="115" t="s">
        <v>187</v>
      </c>
      <c r="X195" s="46"/>
    </row>
    <row r="196" spans="1:29" ht="15.75" customHeight="1" x14ac:dyDescent="0.2">
      <c r="A196" s="46"/>
      <c r="B196" s="46"/>
      <c r="C196" s="46"/>
      <c r="D196" s="11" t="s">
        <v>2</v>
      </c>
      <c r="E196" s="27">
        <f>E195/0.224</f>
        <v>0</v>
      </c>
      <c r="F196" s="27">
        <f>F195/0.224</f>
        <v>7366.0714285714284</v>
      </c>
      <c r="G196" s="27">
        <f t="shared" ref="G196:U196" si="172">G195/0.224</f>
        <v>11049.107142857143</v>
      </c>
      <c r="H196" s="27">
        <f t="shared" si="172"/>
        <v>11913.825000000001</v>
      </c>
      <c r="I196" s="27">
        <f t="shared" si="172"/>
        <v>13969.636607142855</v>
      </c>
      <c r="J196" s="27">
        <f t="shared" si="172"/>
        <v>11913.825000000001</v>
      </c>
      <c r="K196" s="27">
        <f t="shared" si="172"/>
        <v>11049.107142857143</v>
      </c>
      <c r="L196" s="27">
        <f t="shared" si="172"/>
        <v>7366.0714285714284</v>
      </c>
      <c r="M196" s="27">
        <f t="shared" si="172"/>
        <v>0</v>
      </c>
      <c r="N196" s="27">
        <f t="shared" si="172"/>
        <v>-7366.0714285714284</v>
      </c>
      <c r="O196" s="27">
        <f t="shared" si="172"/>
        <v>-11049.107142857143</v>
      </c>
      <c r="P196" s="27">
        <f t="shared" si="172"/>
        <v>-11913.825000000001</v>
      </c>
      <c r="Q196" s="27">
        <f t="shared" si="172"/>
        <v>-13969.636607142855</v>
      </c>
      <c r="R196" s="27">
        <f t="shared" si="172"/>
        <v>-11913.825000000001</v>
      </c>
      <c r="S196" s="27">
        <f t="shared" si="172"/>
        <v>-11049.107142857143</v>
      </c>
      <c r="T196" s="27">
        <f t="shared" si="172"/>
        <v>-7366.0714285714284</v>
      </c>
      <c r="U196" s="27">
        <f t="shared" si="172"/>
        <v>0</v>
      </c>
      <c r="V196" s="135"/>
      <c r="X196" s="120"/>
    </row>
    <row r="197" spans="1:29" ht="15.75" customHeight="1" x14ac:dyDescent="0.2">
      <c r="A197" s="3"/>
      <c r="B197" s="120"/>
      <c r="C197" s="120"/>
      <c r="D197" s="11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148"/>
      <c r="W197" s="120"/>
      <c r="X197" s="46"/>
    </row>
    <row r="198" spans="1:29" ht="15.75" customHeight="1" x14ac:dyDescent="0.2">
      <c r="A198" s="69" t="s">
        <v>165</v>
      </c>
      <c r="B198" s="120"/>
      <c r="C198" s="120"/>
      <c r="D198" s="21"/>
      <c r="E198" s="79">
        <f>E193/E117</f>
        <v>-0.40881312488582838</v>
      </c>
      <c r="F198" s="79">
        <f t="shared" ref="F198:U198" si="173">F193/F117</f>
        <v>-0.29516009575596508</v>
      </c>
      <c r="G198" s="79">
        <f t="shared" si="173"/>
        <v>-0.15307298965678556</v>
      </c>
      <c r="H198" s="79">
        <f t="shared" si="173"/>
        <v>-0.11144147733165378</v>
      </c>
      <c r="I198" s="79">
        <f t="shared" si="173"/>
        <v>0</v>
      </c>
      <c r="J198" s="79">
        <f t="shared" si="173"/>
        <v>0.11144147733165378</v>
      </c>
      <c r="K198" s="79">
        <f t="shared" si="173"/>
        <v>0.15307298965678556</v>
      </c>
      <c r="L198" s="79">
        <f t="shared" si="173"/>
        <v>0.29516009575596508</v>
      </c>
      <c r="M198" s="79">
        <f t="shared" si="173"/>
        <v>0.40881312488582838</v>
      </c>
      <c r="N198" s="79">
        <f t="shared" si="173"/>
        <v>0.29516009575596508</v>
      </c>
      <c r="O198" s="79">
        <f t="shared" si="173"/>
        <v>0.15307298965678556</v>
      </c>
      <c r="P198" s="79">
        <f t="shared" si="173"/>
        <v>0.11144147733165378</v>
      </c>
      <c r="Q198" s="79">
        <f t="shared" si="173"/>
        <v>0</v>
      </c>
      <c r="R198" s="79">
        <f t="shared" si="173"/>
        <v>-0.11144147733165378</v>
      </c>
      <c r="S198" s="79">
        <f t="shared" si="173"/>
        <v>-0.15307298965678556</v>
      </c>
      <c r="T198" s="79">
        <f t="shared" si="173"/>
        <v>-0.29516009575596508</v>
      </c>
      <c r="U198" s="79">
        <f t="shared" si="173"/>
        <v>-0.40881312488582838</v>
      </c>
      <c r="V198" s="79"/>
      <c r="W198" s="120"/>
      <c r="X198" s="15"/>
    </row>
    <row r="199" spans="1:29" ht="15.75" customHeight="1" x14ac:dyDescent="0.2">
      <c r="A199" s="46"/>
      <c r="B199" s="46"/>
      <c r="C199" s="46"/>
      <c r="D199" s="11"/>
      <c r="E199" s="27">
        <f>E198/0.74</f>
        <v>-0.55245016876463293</v>
      </c>
      <c r="F199" s="27">
        <f t="shared" ref="F199:U199" si="174">F198/0.74</f>
        <v>-0.3988649942648177</v>
      </c>
      <c r="G199" s="27">
        <f t="shared" si="174"/>
        <v>-0.20685539142808859</v>
      </c>
      <c r="H199" s="27">
        <f t="shared" si="174"/>
        <v>-0.15059659098872133</v>
      </c>
      <c r="I199" s="27">
        <f t="shared" si="174"/>
        <v>0</v>
      </c>
      <c r="J199" s="27">
        <f t="shared" si="174"/>
        <v>0.15059659098872133</v>
      </c>
      <c r="K199" s="27">
        <f t="shared" si="174"/>
        <v>0.20685539142808859</v>
      </c>
      <c r="L199" s="27">
        <f t="shared" si="174"/>
        <v>0.3988649942648177</v>
      </c>
      <c r="M199" s="27">
        <f t="shared" si="174"/>
        <v>0.55245016876463293</v>
      </c>
      <c r="N199" s="27">
        <f t="shared" si="174"/>
        <v>0.3988649942648177</v>
      </c>
      <c r="O199" s="27">
        <f t="shared" si="174"/>
        <v>0.20685539142808859</v>
      </c>
      <c r="P199" s="27">
        <f t="shared" si="174"/>
        <v>0.15059659098872133</v>
      </c>
      <c r="Q199" s="27">
        <f t="shared" si="174"/>
        <v>0</v>
      </c>
      <c r="R199" s="27">
        <f t="shared" si="174"/>
        <v>-0.15059659098872133</v>
      </c>
      <c r="S199" s="27">
        <f t="shared" si="174"/>
        <v>-0.20685539142808859</v>
      </c>
      <c r="T199" s="27">
        <f t="shared" si="174"/>
        <v>-0.3988649942648177</v>
      </c>
      <c r="U199" s="27">
        <f t="shared" si="174"/>
        <v>-0.55245016876463293</v>
      </c>
      <c r="V199" s="135"/>
      <c r="W199" s="46"/>
      <c r="X199" s="120"/>
    </row>
    <row r="200" spans="1:29" ht="15.75" customHeight="1" x14ac:dyDescent="0.2">
      <c r="A200" s="69" t="s">
        <v>164</v>
      </c>
      <c r="B200" s="120"/>
      <c r="C200" s="120"/>
      <c r="D200" s="21"/>
      <c r="E200" s="74">
        <f t="shared" ref="E200:U200" si="175">E195/E120</f>
        <v>0</v>
      </c>
      <c r="F200" s="74">
        <f t="shared" si="175"/>
        <v>0.47635233006120675</v>
      </c>
      <c r="G200" s="74">
        <f t="shared" si="175"/>
        <v>0.71452849509181016</v>
      </c>
      <c r="H200" s="74">
        <f t="shared" si="175"/>
        <v>0.77044844782235533</v>
      </c>
      <c r="I200" s="74">
        <f t="shared" si="175"/>
        <v>0.9033945723237975</v>
      </c>
      <c r="J200" s="74">
        <f t="shared" si="175"/>
        <v>0.77044844782235533</v>
      </c>
      <c r="K200" s="74">
        <f t="shared" si="175"/>
        <v>0.71452849509181016</v>
      </c>
      <c r="L200" s="74">
        <f t="shared" si="175"/>
        <v>0.47635233006120675</v>
      </c>
      <c r="M200" s="74">
        <f t="shared" si="175"/>
        <v>0</v>
      </c>
      <c r="N200" s="74">
        <f t="shared" si="175"/>
        <v>-0.47635233006120675</v>
      </c>
      <c r="O200" s="74">
        <f t="shared" si="175"/>
        <v>-0.71452849509181016</v>
      </c>
      <c r="P200" s="74">
        <f t="shared" si="175"/>
        <v>-0.77044844782235533</v>
      </c>
      <c r="Q200" s="74">
        <f t="shared" si="175"/>
        <v>-0.9033945723237975</v>
      </c>
      <c r="R200" s="74">
        <f t="shared" si="175"/>
        <v>-0.77044844782235533</v>
      </c>
      <c r="S200" s="74">
        <f t="shared" si="175"/>
        <v>-0.71452849509181016</v>
      </c>
      <c r="T200" s="74">
        <f t="shared" si="175"/>
        <v>-0.47635233006120675</v>
      </c>
      <c r="U200" s="74">
        <f t="shared" si="175"/>
        <v>0</v>
      </c>
      <c r="V200" s="74"/>
      <c r="W200" s="120"/>
      <c r="X200" s="46"/>
    </row>
    <row r="201" spans="1:29" ht="15.75" customHeight="1" x14ac:dyDescent="0.2">
      <c r="A201" s="46"/>
      <c r="B201" s="46"/>
      <c r="C201" s="46"/>
      <c r="D201" s="11"/>
      <c r="E201" s="27">
        <f>E200/0.224</f>
        <v>0</v>
      </c>
      <c r="F201" s="27">
        <f t="shared" ref="F201:U201" si="176">F200/0.224</f>
        <v>2.1265729020589585</v>
      </c>
      <c r="G201" s="27">
        <f t="shared" si="176"/>
        <v>3.1898593530884383</v>
      </c>
      <c r="H201" s="27">
        <f t="shared" si="176"/>
        <v>3.4395019992069433</v>
      </c>
      <c r="I201" s="27">
        <f t="shared" si="176"/>
        <v>4.0330114835883819</v>
      </c>
      <c r="J201" s="27">
        <f t="shared" si="176"/>
        <v>3.4395019992069433</v>
      </c>
      <c r="K201" s="27">
        <f t="shared" si="176"/>
        <v>3.1898593530884383</v>
      </c>
      <c r="L201" s="27">
        <f t="shared" si="176"/>
        <v>2.1265729020589585</v>
      </c>
      <c r="M201" s="27">
        <f t="shared" si="176"/>
        <v>0</v>
      </c>
      <c r="N201" s="27">
        <f t="shared" si="176"/>
        <v>-2.1265729020589585</v>
      </c>
      <c r="O201" s="27">
        <f t="shared" si="176"/>
        <v>-3.1898593530884383</v>
      </c>
      <c r="P201" s="27">
        <f t="shared" si="176"/>
        <v>-3.4395019992069433</v>
      </c>
      <c r="Q201" s="27">
        <f t="shared" si="176"/>
        <v>-4.0330114835883819</v>
      </c>
      <c r="R201" s="27">
        <f t="shared" si="176"/>
        <v>-3.4395019992069433</v>
      </c>
      <c r="S201" s="27">
        <f t="shared" si="176"/>
        <v>-3.1898593530884383</v>
      </c>
      <c r="T201" s="27">
        <f t="shared" si="176"/>
        <v>-2.1265729020589585</v>
      </c>
      <c r="U201" s="27">
        <f t="shared" si="176"/>
        <v>0</v>
      </c>
      <c r="V201" s="135"/>
      <c r="W201" s="46"/>
      <c r="X201" s="120"/>
    </row>
    <row r="202" spans="1:29" ht="15.75" customHeight="1" x14ac:dyDescent="0.2">
      <c r="A202" s="61"/>
      <c r="B202" s="46"/>
      <c r="C202" s="46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9"/>
      <c r="X202" s="46"/>
      <c r="Y202" s="46"/>
      <c r="Z202" s="46"/>
      <c r="AA202" s="46"/>
      <c r="AB202" s="46"/>
      <c r="AC202" s="46"/>
    </row>
    <row r="203" spans="1:29" ht="15.75" customHeight="1" x14ac:dyDescent="0.2">
      <c r="A203" s="44" t="s">
        <v>4</v>
      </c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120"/>
      <c r="X203" s="120"/>
      <c r="Y203" s="120"/>
      <c r="Z203" s="120"/>
      <c r="AA203" s="120"/>
      <c r="AB203" s="120"/>
      <c r="AC203" s="120"/>
    </row>
    <row r="204" spans="1:29" ht="15.75" customHeight="1" x14ac:dyDescent="0.2">
      <c r="A204" s="120" t="s">
        <v>86</v>
      </c>
      <c r="B204" s="120"/>
      <c r="C204" s="120"/>
      <c r="D204" s="120"/>
      <c r="E204" s="69"/>
      <c r="F204" s="69" t="s">
        <v>101</v>
      </c>
      <c r="G204" s="69" t="s">
        <v>101</v>
      </c>
      <c r="H204" s="69" t="s">
        <v>101</v>
      </c>
      <c r="I204" s="69" t="s">
        <v>101</v>
      </c>
      <c r="J204" s="69" t="s">
        <v>101</v>
      </c>
      <c r="K204" s="69" t="s">
        <v>101</v>
      </c>
      <c r="L204" s="69" t="s">
        <v>101</v>
      </c>
      <c r="M204" s="69" t="s">
        <v>101</v>
      </c>
      <c r="N204" s="69" t="s">
        <v>101</v>
      </c>
      <c r="O204" s="69" t="s">
        <v>101</v>
      </c>
      <c r="P204" s="69" t="s">
        <v>101</v>
      </c>
      <c r="Q204" s="69" t="s">
        <v>101</v>
      </c>
      <c r="R204" s="69" t="s">
        <v>101</v>
      </c>
      <c r="S204" s="69" t="s">
        <v>101</v>
      </c>
      <c r="T204" s="69" t="s">
        <v>101</v>
      </c>
      <c r="U204" s="69" t="s">
        <v>101</v>
      </c>
      <c r="V204" s="62"/>
      <c r="W204" s="117"/>
      <c r="X204" s="120"/>
      <c r="Y204" s="120"/>
      <c r="Z204" s="120"/>
      <c r="AA204" s="120"/>
      <c r="AB204" s="120"/>
      <c r="AC204" s="120"/>
    </row>
    <row r="205" spans="1:29" ht="15.75" customHeight="1" x14ac:dyDescent="0.2">
      <c r="A205" s="120" t="s">
        <v>87</v>
      </c>
      <c r="B205" s="120"/>
      <c r="C205" s="120"/>
      <c r="D205" s="65" t="s">
        <v>45</v>
      </c>
      <c r="E205" s="124">
        <f t="shared" ref="E205:U205" si="177">((E62*E63*ABS(E193)/(E191*E117))+(E62*E63*E195/(E191*E120))^2)^2+(E190*(E91-E98)/(E191*E139))^2</f>
        <v>64.924127008597978</v>
      </c>
      <c r="F205" s="124">
        <f t="shared" si="177"/>
        <v>65.103321991666476</v>
      </c>
      <c r="G205" s="124">
        <f t="shared" si="177"/>
        <v>65.402850590584748</v>
      </c>
      <c r="H205" s="124">
        <f t="shared" si="177"/>
        <v>65.506361561202979</v>
      </c>
      <c r="I205" s="124">
        <f t="shared" si="177"/>
        <v>65.819480178188613</v>
      </c>
      <c r="J205" s="124">
        <f t="shared" si="177"/>
        <v>65.506361561202979</v>
      </c>
      <c r="K205" s="124">
        <f t="shared" si="177"/>
        <v>65.402850590584748</v>
      </c>
      <c r="L205" s="124">
        <f t="shared" si="177"/>
        <v>65.103321991666476</v>
      </c>
      <c r="M205" s="124">
        <f t="shared" si="177"/>
        <v>64.924127008597978</v>
      </c>
      <c r="N205" s="124">
        <f t="shared" si="177"/>
        <v>65.103321991666476</v>
      </c>
      <c r="O205" s="124">
        <f t="shared" si="177"/>
        <v>65.402850590584748</v>
      </c>
      <c r="P205" s="124">
        <f t="shared" si="177"/>
        <v>65.506361561202979</v>
      </c>
      <c r="Q205" s="124">
        <f t="shared" si="177"/>
        <v>65.819480178188613</v>
      </c>
      <c r="R205" s="124">
        <f t="shared" si="177"/>
        <v>65.506361561202979</v>
      </c>
      <c r="S205" s="124">
        <f t="shared" si="177"/>
        <v>65.402850590584748</v>
      </c>
      <c r="T205" s="124">
        <f t="shared" si="177"/>
        <v>65.103321991666476</v>
      </c>
      <c r="U205" s="124">
        <f t="shared" si="177"/>
        <v>64.924127008597978</v>
      </c>
      <c r="V205" s="54"/>
      <c r="W205" s="115" t="s">
        <v>194</v>
      </c>
      <c r="X205" s="30"/>
      <c r="Y205" s="120"/>
      <c r="Z205" s="120"/>
      <c r="AA205" s="120"/>
      <c r="AB205" s="120"/>
      <c r="AC205" s="120"/>
    </row>
    <row r="206" spans="1:29" ht="15.75" customHeight="1" x14ac:dyDescent="0.2">
      <c r="A206" s="46"/>
      <c r="B206" s="46"/>
      <c r="C206" s="46"/>
      <c r="D206" s="65" t="s">
        <v>1</v>
      </c>
      <c r="E206" s="93">
        <f>E205</f>
        <v>64.924127008597978</v>
      </c>
      <c r="F206" s="93">
        <f t="shared" ref="F206:U206" si="178">F205</f>
        <v>65.103321991666476</v>
      </c>
      <c r="G206" s="93">
        <f t="shared" si="178"/>
        <v>65.402850590584748</v>
      </c>
      <c r="H206" s="93">
        <f t="shared" si="178"/>
        <v>65.506361561202979</v>
      </c>
      <c r="I206" s="93">
        <f t="shared" si="178"/>
        <v>65.819480178188613</v>
      </c>
      <c r="J206" s="93">
        <f t="shared" si="178"/>
        <v>65.506361561202979</v>
      </c>
      <c r="K206" s="93">
        <f t="shared" si="178"/>
        <v>65.402850590584748</v>
      </c>
      <c r="L206" s="93">
        <f t="shared" si="178"/>
        <v>65.103321991666476</v>
      </c>
      <c r="M206" s="93">
        <f t="shared" si="178"/>
        <v>64.924127008597978</v>
      </c>
      <c r="N206" s="93">
        <f t="shared" si="178"/>
        <v>65.103321991666476</v>
      </c>
      <c r="O206" s="93">
        <f t="shared" si="178"/>
        <v>65.402850590584748</v>
      </c>
      <c r="P206" s="93">
        <f t="shared" si="178"/>
        <v>65.506361561202979</v>
      </c>
      <c r="Q206" s="93">
        <f t="shared" si="178"/>
        <v>65.819480178188613</v>
      </c>
      <c r="R206" s="93">
        <f t="shared" si="178"/>
        <v>65.506361561202979</v>
      </c>
      <c r="S206" s="93">
        <f t="shared" si="178"/>
        <v>65.402850590584748</v>
      </c>
      <c r="T206" s="93">
        <f t="shared" si="178"/>
        <v>65.103321991666476</v>
      </c>
      <c r="U206" s="93">
        <f t="shared" si="178"/>
        <v>64.924127008597978</v>
      </c>
      <c r="V206" s="149"/>
      <c r="W206" s="46"/>
      <c r="X206" s="67"/>
      <c r="Y206" s="46"/>
      <c r="Z206" s="46"/>
      <c r="AA206" s="46"/>
      <c r="AB206" s="46"/>
      <c r="AC206" s="46"/>
    </row>
    <row r="207" spans="1:29" ht="15.75" customHeight="1" x14ac:dyDescent="0.2">
      <c r="A207" s="120"/>
      <c r="B207" s="120"/>
      <c r="C207" s="120"/>
      <c r="D207" s="84" t="s">
        <v>129</v>
      </c>
      <c r="E207" s="113">
        <v>1</v>
      </c>
      <c r="F207" s="113">
        <v>1</v>
      </c>
      <c r="G207" s="113">
        <v>1</v>
      </c>
      <c r="H207" s="113">
        <v>1</v>
      </c>
      <c r="I207" s="113">
        <v>1</v>
      </c>
      <c r="J207" s="113">
        <v>1</v>
      </c>
      <c r="K207" s="113">
        <v>1</v>
      </c>
      <c r="L207" s="113">
        <v>1</v>
      </c>
      <c r="M207" s="113">
        <v>1</v>
      </c>
      <c r="N207" s="113">
        <v>1</v>
      </c>
      <c r="O207" s="113">
        <v>1</v>
      </c>
      <c r="P207" s="113">
        <v>1</v>
      </c>
      <c r="Q207" s="113">
        <v>1</v>
      </c>
      <c r="R207" s="113">
        <v>1</v>
      </c>
      <c r="S207" s="113">
        <v>1</v>
      </c>
      <c r="T207" s="113">
        <v>1</v>
      </c>
      <c r="U207" s="113">
        <v>1</v>
      </c>
      <c r="V207" s="113"/>
      <c r="W207" s="120"/>
      <c r="X207" s="120"/>
      <c r="Y207" s="120"/>
      <c r="Z207" s="120"/>
      <c r="AA207" s="120"/>
      <c r="AB207" s="120"/>
      <c r="AC207" s="120"/>
    </row>
    <row r="208" spans="1:29" ht="15.75" customHeight="1" x14ac:dyDescent="0.2">
      <c r="D208" s="108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149"/>
      <c r="W208" s="120"/>
      <c r="X208" s="120"/>
      <c r="Y208" s="120"/>
      <c r="Z208" s="120"/>
      <c r="AA208" s="120"/>
      <c r="AB208" s="120"/>
      <c r="AC208" s="120"/>
    </row>
    <row r="209" spans="1:29" ht="15.75" customHeight="1" x14ac:dyDescent="0.2">
      <c r="E209" s="94" t="str">
        <f t="shared" ref="E209:N209" si="179">IF(E205&lt;E207,"ACCEPTED",IF(E205=E207,"ACCEPTED","NOTACCEPTED"))</f>
        <v>NOTACCEPTED</v>
      </c>
      <c r="F209" s="94" t="str">
        <f t="shared" si="179"/>
        <v>NOTACCEPTED</v>
      </c>
      <c r="G209" s="94" t="str">
        <f t="shared" si="179"/>
        <v>NOTACCEPTED</v>
      </c>
      <c r="H209" s="94" t="str">
        <f t="shared" si="179"/>
        <v>NOTACCEPTED</v>
      </c>
      <c r="I209" s="94" t="str">
        <f t="shared" si="179"/>
        <v>NOTACCEPTED</v>
      </c>
      <c r="J209" s="94" t="str">
        <f t="shared" si="179"/>
        <v>NOTACCEPTED</v>
      </c>
      <c r="K209" s="94" t="str">
        <f t="shared" si="179"/>
        <v>NOTACCEPTED</v>
      </c>
      <c r="L209" s="94" t="str">
        <f t="shared" si="179"/>
        <v>NOTACCEPTED</v>
      </c>
      <c r="M209" s="94" t="str">
        <f t="shared" si="179"/>
        <v>NOTACCEPTED</v>
      </c>
      <c r="N209" s="94" t="str">
        <f t="shared" si="179"/>
        <v>NOTACCEPTED</v>
      </c>
      <c r="O209" s="94" t="str">
        <f t="shared" ref="O209:U209" si="180">IF(O205&lt;O207,"ACCEPTED",IF(O205=O207,"ACCEPTED","NOTACCEPTED"))</f>
        <v>NOTACCEPTED</v>
      </c>
      <c r="P209" s="94" t="str">
        <f t="shared" si="180"/>
        <v>NOTACCEPTED</v>
      </c>
      <c r="Q209" s="94" t="str">
        <f t="shared" si="180"/>
        <v>NOTACCEPTED</v>
      </c>
      <c r="R209" s="94" t="str">
        <f t="shared" si="180"/>
        <v>NOTACCEPTED</v>
      </c>
      <c r="S209" s="94" t="str">
        <f t="shared" si="180"/>
        <v>NOTACCEPTED</v>
      </c>
      <c r="T209" s="94" t="str">
        <f t="shared" si="180"/>
        <v>NOTACCEPTED</v>
      </c>
      <c r="U209" s="94" t="str">
        <f t="shared" si="180"/>
        <v>NOTACCEPTED</v>
      </c>
      <c r="V209" s="94"/>
      <c r="W209" s="120"/>
      <c r="X209" s="120"/>
      <c r="Y209" s="120"/>
      <c r="Z209" s="120"/>
      <c r="AA209" s="120"/>
      <c r="AB209" s="120"/>
      <c r="AC209" s="120"/>
    </row>
    <row r="210" spans="1:29" ht="15.75" customHeight="1" x14ac:dyDescent="0.2">
      <c r="D210" s="120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</row>
    <row r="211" spans="1:29" ht="15.75" customHeight="1" x14ac:dyDescent="0.2">
      <c r="A211" s="94"/>
    </row>
    <row r="212" spans="1:29" s="122" customFormat="1" ht="15.75" customHeight="1" x14ac:dyDescent="0.2">
      <c r="A212" s="94"/>
    </row>
    <row r="213" spans="1:29" ht="15.75" customHeight="1" x14ac:dyDescent="0.2">
      <c r="A213" s="94" t="s">
        <v>127</v>
      </c>
      <c r="C213" s="84" t="s">
        <v>136</v>
      </c>
      <c r="D213" s="84" t="s">
        <v>133</v>
      </c>
      <c r="E213" s="74">
        <f t="shared" ref="E213:U213" si="181">E88*1000</f>
        <v>3000</v>
      </c>
      <c r="F213" s="74">
        <f t="shared" si="181"/>
        <v>3000</v>
      </c>
      <c r="G213" s="74">
        <f t="shared" si="181"/>
        <v>3000</v>
      </c>
      <c r="H213" s="74">
        <f t="shared" si="181"/>
        <v>3000</v>
      </c>
      <c r="I213" s="74">
        <f t="shared" si="181"/>
        <v>3000</v>
      </c>
      <c r="J213" s="74">
        <f t="shared" si="181"/>
        <v>3000</v>
      </c>
      <c r="K213" s="74">
        <f t="shared" si="181"/>
        <v>3000</v>
      </c>
      <c r="L213" s="74">
        <f t="shared" si="181"/>
        <v>3000</v>
      </c>
      <c r="M213" s="74">
        <f t="shared" si="181"/>
        <v>3000</v>
      </c>
      <c r="N213" s="74">
        <f t="shared" si="181"/>
        <v>3000</v>
      </c>
      <c r="O213" s="74">
        <f t="shared" si="181"/>
        <v>3000</v>
      </c>
      <c r="P213" s="74">
        <f t="shared" si="181"/>
        <v>3000</v>
      </c>
      <c r="Q213" s="74">
        <f t="shared" si="181"/>
        <v>3000</v>
      </c>
      <c r="R213" s="74">
        <f t="shared" si="181"/>
        <v>3000</v>
      </c>
      <c r="S213" s="74">
        <f t="shared" si="181"/>
        <v>3000</v>
      </c>
      <c r="T213" s="74">
        <f t="shared" si="181"/>
        <v>3000</v>
      </c>
      <c r="U213" s="74">
        <f t="shared" si="181"/>
        <v>3000</v>
      </c>
      <c r="V213" s="74"/>
    </row>
    <row r="214" spans="1:29" s="122" customFormat="1" ht="15.75" customHeight="1" x14ac:dyDescent="0.2">
      <c r="A214" s="94"/>
      <c r="C214" s="84"/>
      <c r="D214" s="8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</row>
    <row r="215" spans="1:29" ht="15.75" customHeight="1" x14ac:dyDescent="0.2">
      <c r="A215" s="94"/>
      <c r="C215" s="84" t="s">
        <v>130</v>
      </c>
      <c r="D215" s="84" t="s">
        <v>132</v>
      </c>
      <c r="E215" s="79">
        <f t="shared" ref="E215:U215" si="182">E193</f>
        <v>-1561.6424999999999</v>
      </c>
      <c r="F215" s="79">
        <f t="shared" si="182"/>
        <v>-1127.4945</v>
      </c>
      <c r="G215" s="79">
        <f t="shared" si="182"/>
        <v>-584.72997000000009</v>
      </c>
      <c r="H215" s="79">
        <f t="shared" si="182"/>
        <v>-425.7</v>
      </c>
      <c r="I215" s="79">
        <f t="shared" si="182"/>
        <v>0</v>
      </c>
      <c r="J215" s="79">
        <f t="shared" si="182"/>
        <v>425.7</v>
      </c>
      <c r="K215" s="79">
        <f t="shared" si="182"/>
        <v>584.72997000000009</v>
      </c>
      <c r="L215" s="79">
        <f t="shared" si="182"/>
        <v>1127.4945</v>
      </c>
      <c r="M215" s="79">
        <f t="shared" si="182"/>
        <v>1561.6424999999999</v>
      </c>
      <c r="N215" s="79">
        <f t="shared" si="182"/>
        <v>1127.4945</v>
      </c>
      <c r="O215" s="79">
        <f t="shared" si="182"/>
        <v>584.72997000000009</v>
      </c>
      <c r="P215" s="79">
        <f t="shared" si="182"/>
        <v>425.7</v>
      </c>
      <c r="Q215" s="79">
        <f t="shared" si="182"/>
        <v>0</v>
      </c>
      <c r="R215" s="79">
        <f t="shared" si="182"/>
        <v>-425.7</v>
      </c>
      <c r="S215" s="79">
        <f t="shared" si="182"/>
        <v>-584.72997000000009</v>
      </c>
      <c r="T215" s="79">
        <f t="shared" si="182"/>
        <v>-1127.4945</v>
      </c>
      <c r="U215" s="79">
        <f t="shared" si="182"/>
        <v>-1561.6424999999999</v>
      </c>
      <c r="V215" s="79"/>
    </row>
    <row r="216" spans="1:29" s="122" customFormat="1" ht="15.75" customHeight="1" x14ac:dyDescent="0.2">
      <c r="A216" s="94"/>
      <c r="C216" s="84"/>
      <c r="D216" s="84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</row>
    <row r="217" spans="1:29" ht="15.75" customHeight="1" x14ac:dyDescent="0.2">
      <c r="A217" s="94"/>
      <c r="C217" s="84" t="s">
        <v>131</v>
      </c>
      <c r="D217" s="84" t="s">
        <v>134</v>
      </c>
      <c r="E217" s="74">
        <f t="shared" ref="E217:G217" si="183">E195</f>
        <v>0</v>
      </c>
      <c r="F217" s="74">
        <f t="shared" si="183"/>
        <v>1650</v>
      </c>
      <c r="G217" s="74">
        <f t="shared" si="183"/>
        <v>2475</v>
      </c>
      <c r="H217" s="74">
        <f>H195</f>
        <v>2668.6968000000002</v>
      </c>
      <c r="I217" s="74">
        <f t="shared" ref="I217:N217" si="184">I195</f>
        <v>3129.1985999999997</v>
      </c>
      <c r="J217" s="74">
        <f t="shared" si="184"/>
        <v>2668.6968000000002</v>
      </c>
      <c r="K217" s="74">
        <f t="shared" si="184"/>
        <v>2475</v>
      </c>
      <c r="L217" s="74">
        <f t="shared" si="184"/>
        <v>1650</v>
      </c>
      <c r="M217" s="74">
        <f t="shared" si="184"/>
        <v>0</v>
      </c>
      <c r="N217" s="74">
        <f t="shared" si="184"/>
        <v>-1650</v>
      </c>
      <c r="O217" s="74">
        <f t="shared" ref="O217" si="185">O195</f>
        <v>-2475</v>
      </c>
      <c r="P217" s="74">
        <f t="shared" ref="P217:Q217" si="186">P195</f>
        <v>-2668.6968000000002</v>
      </c>
      <c r="Q217" s="74">
        <f t="shared" si="186"/>
        <v>-3129.1985999999997</v>
      </c>
      <c r="R217" s="74">
        <f>R195</f>
        <v>-2668.6968000000002</v>
      </c>
      <c r="S217" s="74">
        <f>S195</f>
        <v>-2475</v>
      </c>
      <c r="T217" s="74">
        <f t="shared" ref="T217" si="187">T195</f>
        <v>-1650</v>
      </c>
      <c r="U217" s="74">
        <f t="shared" ref="U217" si="188">U195</f>
        <v>0</v>
      </c>
      <c r="V217" s="74"/>
    </row>
    <row r="218" spans="1:29" ht="15.75" customHeight="1" x14ac:dyDescent="0.2">
      <c r="A218" s="94"/>
      <c r="C218" s="84"/>
      <c r="D218" s="8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</row>
    <row r="219" spans="1:29" ht="15.75" customHeight="1" x14ac:dyDescent="0.2">
      <c r="C219" s="84" t="s">
        <v>128</v>
      </c>
      <c r="D219" s="84" t="s">
        <v>135</v>
      </c>
      <c r="E219" s="106">
        <f>E205/E207</f>
        <v>64.924127008597978</v>
      </c>
      <c r="F219" s="106">
        <f t="shared" ref="F219:U219" si="189">F205/F207</f>
        <v>65.103321991666476</v>
      </c>
      <c r="G219" s="106">
        <f t="shared" si="189"/>
        <v>65.402850590584748</v>
      </c>
      <c r="H219" s="106">
        <f t="shared" si="189"/>
        <v>65.506361561202979</v>
      </c>
      <c r="I219" s="106">
        <f t="shared" si="189"/>
        <v>65.819480178188613</v>
      </c>
      <c r="J219" s="106">
        <f t="shared" si="189"/>
        <v>65.506361561202979</v>
      </c>
      <c r="K219" s="106">
        <f t="shared" si="189"/>
        <v>65.402850590584748</v>
      </c>
      <c r="L219" s="106">
        <f t="shared" si="189"/>
        <v>65.103321991666476</v>
      </c>
      <c r="M219" s="106">
        <f t="shared" si="189"/>
        <v>64.924127008597978</v>
      </c>
      <c r="N219" s="106">
        <f t="shared" si="189"/>
        <v>65.103321991666476</v>
      </c>
      <c r="O219" s="106">
        <f t="shared" si="189"/>
        <v>65.402850590584748</v>
      </c>
      <c r="P219" s="106">
        <f t="shared" si="189"/>
        <v>65.506361561202979</v>
      </c>
      <c r="Q219" s="106">
        <f t="shared" si="189"/>
        <v>65.819480178188613</v>
      </c>
      <c r="R219" s="106">
        <f t="shared" si="189"/>
        <v>65.506361561202979</v>
      </c>
      <c r="S219" s="106">
        <f t="shared" si="189"/>
        <v>65.402850590584748</v>
      </c>
      <c r="T219" s="106">
        <f t="shared" si="189"/>
        <v>65.103321991666476</v>
      </c>
      <c r="U219" s="106">
        <f t="shared" si="189"/>
        <v>64.924127008597978</v>
      </c>
      <c r="V219" s="106"/>
    </row>
    <row r="220" spans="1:29" ht="15.75" customHeight="1" x14ac:dyDescent="0.2">
      <c r="A220" s="94"/>
      <c r="C220" s="84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</row>
    <row r="222" spans="1:29" ht="15.75" customHeight="1" x14ac:dyDescent="0.2">
      <c r="C222" s="94" t="s">
        <v>211</v>
      </c>
    </row>
    <row r="223" spans="1:29" ht="15.75" customHeight="1" x14ac:dyDescent="0.2">
      <c r="C223" s="84" t="s">
        <v>212</v>
      </c>
      <c r="E223" s="188">
        <v>1.3</v>
      </c>
    </row>
    <row r="224" spans="1:29" ht="15.75" customHeight="1" x14ac:dyDescent="0.2">
      <c r="C224" s="84" t="s">
        <v>130</v>
      </c>
      <c r="D224" s="84" t="s">
        <v>132</v>
      </c>
      <c r="E224" s="119">
        <f>E215*$E$223</f>
        <v>-2030.13525</v>
      </c>
      <c r="F224" s="122">
        <f t="shared" ref="F224:U226" si="190">F215*$E$223</f>
        <v>-1465.7428500000001</v>
      </c>
      <c r="G224" s="122">
        <f t="shared" si="190"/>
        <v>-760.1489610000001</v>
      </c>
      <c r="H224" s="122">
        <f t="shared" si="190"/>
        <v>-553.41</v>
      </c>
      <c r="I224" s="122">
        <f t="shared" si="190"/>
        <v>0</v>
      </c>
      <c r="J224" s="122">
        <f t="shared" si="190"/>
        <v>553.41</v>
      </c>
      <c r="K224" s="122">
        <f t="shared" si="190"/>
        <v>760.1489610000001</v>
      </c>
      <c r="L224" s="122">
        <f t="shared" si="190"/>
        <v>1465.7428500000001</v>
      </c>
      <c r="M224" s="122">
        <f t="shared" si="190"/>
        <v>2030.13525</v>
      </c>
      <c r="N224" s="122">
        <f t="shared" si="190"/>
        <v>1465.7428500000001</v>
      </c>
      <c r="O224" s="122">
        <f t="shared" si="190"/>
        <v>760.1489610000001</v>
      </c>
      <c r="P224" s="122">
        <f t="shared" si="190"/>
        <v>553.41</v>
      </c>
      <c r="Q224" s="122">
        <f t="shared" si="190"/>
        <v>0</v>
      </c>
      <c r="R224" s="122">
        <f t="shared" si="190"/>
        <v>-553.41</v>
      </c>
      <c r="S224" s="122">
        <f t="shared" si="190"/>
        <v>-760.1489610000001</v>
      </c>
      <c r="T224" s="122">
        <f t="shared" si="190"/>
        <v>-1465.7428500000001</v>
      </c>
      <c r="U224" s="122">
        <f t="shared" si="190"/>
        <v>-2030.13525</v>
      </c>
    </row>
    <row r="225" spans="3:21" ht="15.75" customHeight="1" x14ac:dyDescent="0.2">
      <c r="C225" s="84"/>
      <c r="D225" s="84"/>
    </row>
    <row r="226" spans="3:21" ht="15.75" customHeight="1" x14ac:dyDescent="0.2">
      <c r="C226" s="84" t="s">
        <v>131</v>
      </c>
      <c r="D226" s="84" t="s">
        <v>134</v>
      </c>
      <c r="E226" s="122">
        <f>E217*$E$223</f>
        <v>0</v>
      </c>
      <c r="F226" s="122">
        <f t="shared" si="190"/>
        <v>2145</v>
      </c>
      <c r="G226" s="122">
        <f t="shared" si="190"/>
        <v>3217.5</v>
      </c>
      <c r="H226" s="122">
        <f t="shared" si="190"/>
        <v>3469.3058400000004</v>
      </c>
      <c r="I226" s="122">
        <f t="shared" si="190"/>
        <v>4067.9581799999996</v>
      </c>
      <c r="J226" s="122">
        <f t="shared" si="190"/>
        <v>3469.3058400000004</v>
      </c>
      <c r="K226" s="122">
        <f t="shared" si="190"/>
        <v>3217.5</v>
      </c>
      <c r="L226" s="122">
        <f t="shared" si="190"/>
        <v>2145</v>
      </c>
      <c r="M226" s="122">
        <f t="shared" si="190"/>
        <v>0</v>
      </c>
      <c r="N226" s="122">
        <f t="shared" si="190"/>
        <v>-2145</v>
      </c>
      <c r="O226" s="122">
        <f t="shared" si="190"/>
        <v>-3217.5</v>
      </c>
      <c r="P226" s="122">
        <f t="shared" si="190"/>
        <v>-3469.3058400000004</v>
      </c>
      <c r="Q226" s="122">
        <f t="shared" si="190"/>
        <v>-4067.9581799999996</v>
      </c>
      <c r="R226" s="122">
        <f t="shared" si="190"/>
        <v>-3469.3058400000004</v>
      </c>
      <c r="S226" s="122">
        <f t="shared" si="190"/>
        <v>-3217.5</v>
      </c>
      <c r="T226" s="122">
        <f t="shared" si="190"/>
        <v>-2145</v>
      </c>
      <c r="U226" s="122">
        <f t="shared" si="190"/>
        <v>0</v>
      </c>
    </row>
    <row r="228" spans="3:21" ht="15.75" customHeight="1" x14ac:dyDescent="0.2">
      <c r="C228" s="189" t="s">
        <v>213</v>
      </c>
    </row>
    <row r="229" spans="3:21" ht="15.75" customHeight="1" x14ac:dyDescent="0.2">
      <c r="C229" s="84" t="s">
        <v>214</v>
      </c>
      <c r="D229" s="84" t="s">
        <v>216</v>
      </c>
      <c r="E229" s="119">
        <v>600</v>
      </c>
    </row>
    <row r="230" spans="3:21" ht="15.75" customHeight="1" x14ac:dyDescent="0.2">
      <c r="D230" s="84" t="s">
        <v>217</v>
      </c>
      <c r="E230" s="119">
        <v>1230</v>
      </c>
    </row>
    <row r="231" spans="3:21" ht="15.75" customHeight="1" x14ac:dyDescent="0.2">
      <c r="C231" s="84" t="s">
        <v>215</v>
      </c>
      <c r="D231" s="84" t="s">
        <v>216</v>
      </c>
      <c r="E231" s="119">
        <f>E229*2</f>
        <v>1200</v>
      </c>
      <c r="F231" s="119">
        <f>E229*2.2</f>
        <v>1320</v>
      </c>
      <c r="G231" s="119">
        <v>1700</v>
      </c>
    </row>
    <row r="232" spans="3:21" ht="15.75" customHeight="1" x14ac:dyDescent="0.2">
      <c r="D232" s="84" t="s">
        <v>217</v>
      </c>
      <c r="E232" s="119">
        <f>E230*1.5</f>
        <v>1845</v>
      </c>
      <c r="F232" s="119">
        <f>E230*1.9</f>
        <v>2337</v>
      </c>
      <c r="G232" s="119">
        <v>-1100</v>
      </c>
    </row>
  </sheetData>
  <mergeCells count="5">
    <mergeCell ref="A21:E21"/>
    <mergeCell ref="A22:A23"/>
    <mergeCell ref="B22:C22"/>
    <mergeCell ref="D22:E22"/>
    <mergeCell ref="E34:U34"/>
  </mergeCells>
  <dataValidations count="7">
    <dataValidation type="list" allowBlank="1" showInputMessage="1" showErrorMessage="1" sqref="V113 E110 V110">
      <formula1>$A$24:$A$31</formula1>
    </dataValidation>
    <dataValidation type="list" showErrorMessage="1" sqref="D65">
      <formula1>$E$8:$E$9</formula1>
    </dataValidation>
    <dataValidation type="list" showErrorMessage="1" sqref="D63">
      <formula1>$C$8:$C$9</formula1>
    </dataValidation>
    <dataValidation type="list" showErrorMessage="1" sqref="D62">
      <formula1>$A$8:$A$13</formula1>
    </dataValidation>
    <dataValidation type="list" showErrorMessage="1" sqref="D58:D61">
      <formula1>$A$2:$A$5</formula1>
    </dataValidation>
    <dataValidation type="list" showErrorMessage="1" sqref="D66">
      <formula1>$A$16:$A$18</formula1>
    </dataValidation>
    <dataValidation type="list" showErrorMessage="1" sqref="D64">
      <formula1>$C$16:$C$19</formula1>
    </dataValidation>
  </dataValidations>
  <pageMargins left="0.7" right="0.7" top="0.75" bottom="0.75" header="0.3" footer="0.3"/>
  <pageSetup orientation="portrait" r:id="rId1"/>
  <ignoredErrors>
    <ignoredError sqref="E139:U139 E143:U143 E126:U126 E137:U137 E133:U133 E148:U148 E108 H60:U60 E71:U73 E80:U82 E174 E176 E178 E135 F135:U135 E131:U132 E141:U142 F36:U43 F89:U94 F97:U97 F98:U9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0"/>
  <sheetViews>
    <sheetView topLeftCell="B194" workbookViewId="0">
      <selection activeCell="C215" sqref="C215:U217"/>
    </sheetView>
  </sheetViews>
  <sheetFormatPr defaultColWidth="17.28515625" defaultRowHeight="15.75" customHeight="1" x14ac:dyDescent="0.2"/>
  <cols>
    <col min="1" max="1" width="41.5703125" style="122" customWidth="1"/>
    <col min="2" max="2" width="27.140625" style="122" customWidth="1"/>
    <col min="3" max="3" width="22.7109375" style="122" customWidth="1"/>
    <col min="4" max="4" width="23.85546875" style="122" customWidth="1"/>
    <col min="5" max="5" width="19.5703125" style="122" customWidth="1"/>
    <col min="6" max="22" width="14.42578125" style="122" customWidth="1"/>
    <col min="23" max="23" width="25.5703125" style="122" customWidth="1"/>
    <col min="24" max="24" width="23.85546875" style="122" customWidth="1"/>
    <col min="25" max="25" width="4.85546875" style="122" customWidth="1"/>
    <col min="26" max="26" width="27.5703125" style="122" customWidth="1"/>
    <col min="27" max="27" width="33.85546875" style="122" customWidth="1"/>
    <col min="28" max="30" width="14.42578125" style="122" customWidth="1"/>
    <col min="31" max="16384" width="17.28515625" style="122"/>
  </cols>
  <sheetData>
    <row r="1" spans="1:27" ht="15.75" customHeight="1" x14ac:dyDescent="0.2">
      <c r="A1" s="165" t="s">
        <v>5</v>
      </c>
      <c r="B1" s="165" t="s">
        <v>6</v>
      </c>
      <c r="C1" s="165" t="s">
        <v>7</v>
      </c>
      <c r="D1" s="165" t="s">
        <v>160</v>
      </c>
      <c r="E1" s="165" t="s">
        <v>8</v>
      </c>
      <c r="F1" s="120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3" t="s">
        <v>9</v>
      </c>
      <c r="X1" s="1"/>
      <c r="AA1" s="83" t="s">
        <v>32</v>
      </c>
    </row>
    <row r="2" spans="1:27" ht="15.75" customHeight="1" x14ac:dyDescent="0.2">
      <c r="A2" s="165" t="s">
        <v>157</v>
      </c>
      <c r="B2" s="4">
        <v>1.2</v>
      </c>
      <c r="C2" s="4">
        <v>0.7</v>
      </c>
      <c r="D2" s="4"/>
      <c r="E2" s="4"/>
      <c r="F2" s="120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5" t="s">
        <v>10</v>
      </c>
      <c r="X2" s="1"/>
      <c r="AA2" s="84" t="s">
        <v>126</v>
      </c>
    </row>
    <row r="3" spans="1:27" ht="15.75" customHeight="1" x14ac:dyDescent="0.2">
      <c r="A3" s="165" t="s">
        <v>156</v>
      </c>
      <c r="B3" s="163">
        <v>1.1000000000000001</v>
      </c>
      <c r="C3" s="163">
        <v>1.3</v>
      </c>
      <c r="D3" s="163">
        <v>1.1000000000000001</v>
      </c>
      <c r="E3" s="163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9"/>
      <c r="X3" s="95"/>
      <c r="AA3" s="84"/>
    </row>
    <row r="4" spans="1:27" ht="15.75" customHeight="1" x14ac:dyDescent="0.2">
      <c r="A4" s="165" t="s">
        <v>11</v>
      </c>
      <c r="B4" s="4">
        <v>1</v>
      </c>
      <c r="C4" s="4">
        <v>1</v>
      </c>
      <c r="D4" s="4">
        <v>1</v>
      </c>
      <c r="E4" s="4"/>
      <c r="F4" s="120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X4" s="1"/>
    </row>
    <row r="5" spans="1:27" ht="15.75" customHeight="1" x14ac:dyDescent="0.2">
      <c r="A5" s="165" t="s">
        <v>155</v>
      </c>
      <c r="B5" s="4">
        <v>1</v>
      </c>
      <c r="C5" s="4">
        <v>1</v>
      </c>
      <c r="D5" s="4">
        <v>1</v>
      </c>
      <c r="E5" s="4">
        <v>1</v>
      </c>
      <c r="F5" s="120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X5" s="1"/>
    </row>
    <row r="6" spans="1:27" ht="15.75" customHeight="1" x14ac:dyDescent="0.2">
      <c r="A6" s="120"/>
      <c r="B6" s="120"/>
      <c r="C6" s="120"/>
      <c r="D6" s="120"/>
      <c r="E6" s="120"/>
      <c r="F6" s="120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X6" s="1"/>
    </row>
    <row r="7" spans="1:27" ht="15.75" customHeight="1" x14ac:dyDescent="0.2">
      <c r="A7" s="158" t="s">
        <v>12</v>
      </c>
      <c r="B7" s="159"/>
      <c r="C7" s="155" t="s">
        <v>13</v>
      </c>
      <c r="D7" s="156"/>
      <c r="E7" s="165" t="s">
        <v>14</v>
      </c>
      <c r="F7" s="120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X7" s="1"/>
    </row>
    <row r="8" spans="1:27" ht="15.75" customHeight="1" x14ac:dyDescent="0.2">
      <c r="A8" s="158" t="s">
        <v>145</v>
      </c>
      <c r="B8" s="160">
        <v>1.046</v>
      </c>
      <c r="C8" s="155" t="s">
        <v>16</v>
      </c>
      <c r="D8" s="157">
        <v>1.1499999999999999</v>
      </c>
      <c r="E8" s="165" t="s">
        <v>17</v>
      </c>
      <c r="F8" s="6">
        <v>0.96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55" t="s">
        <v>182</v>
      </c>
      <c r="X8" s="1"/>
    </row>
    <row r="9" spans="1:27" ht="15.75" customHeight="1" x14ac:dyDescent="0.2">
      <c r="A9" s="158" t="s">
        <v>146</v>
      </c>
      <c r="B9" s="160">
        <v>1.1379999999999999</v>
      </c>
      <c r="C9" s="155" t="s">
        <v>18</v>
      </c>
      <c r="D9" s="157">
        <v>1</v>
      </c>
      <c r="E9" s="114" t="s">
        <v>19</v>
      </c>
      <c r="F9" s="6">
        <v>1</v>
      </c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X9" s="1"/>
    </row>
    <row r="10" spans="1:27" ht="15.75" customHeight="1" x14ac:dyDescent="0.2">
      <c r="A10" s="158" t="s">
        <v>147</v>
      </c>
      <c r="B10" s="160">
        <v>1.3080000000000001</v>
      </c>
      <c r="C10" s="54"/>
      <c r="D10" s="54"/>
      <c r="E10" s="54"/>
      <c r="F10" s="54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X10" s="1"/>
    </row>
    <row r="11" spans="1:27" ht="15.75" customHeight="1" x14ac:dyDescent="0.2">
      <c r="A11" s="161" t="s">
        <v>142</v>
      </c>
      <c r="B11" s="162">
        <v>1.04</v>
      </c>
      <c r="C11" s="54"/>
      <c r="D11" s="54"/>
      <c r="E11" s="54"/>
      <c r="F11" s="54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X11" s="95"/>
    </row>
    <row r="12" spans="1:27" ht="15.75" customHeight="1" x14ac:dyDescent="0.2">
      <c r="A12" s="161" t="s">
        <v>143</v>
      </c>
      <c r="B12" s="162">
        <v>1.1399999999999999</v>
      </c>
      <c r="C12" s="54"/>
      <c r="D12" s="54"/>
      <c r="E12" s="54"/>
      <c r="F12" s="54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X12" s="95"/>
    </row>
    <row r="13" spans="1:27" ht="15.75" customHeight="1" x14ac:dyDescent="0.2">
      <c r="A13" s="161" t="s">
        <v>144</v>
      </c>
      <c r="B13" s="162">
        <v>1.26</v>
      </c>
      <c r="C13" s="54"/>
      <c r="D13" s="54"/>
      <c r="E13" s="54"/>
      <c r="F13" s="54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X13" s="95"/>
    </row>
    <row r="14" spans="1:27" ht="15.75" customHeight="1" x14ac:dyDescent="0.2">
      <c r="A14" s="120"/>
      <c r="B14" s="120"/>
      <c r="C14" s="120"/>
      <c r="D14" s="120"/>
      <c r="E14" s="120"/>
      <c r="F14" s="120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X14" s="1"/>
    </row>
    <row r="15" spans="1:27" ht="15.75" customHeight="1" x14ac:dyDescent="0.2">
      <c r="A15" s="165" t="s">
        <v>21</v>
      </c>
      <c r="B15" s="120"/>
      <c r="C15" s="165" t="s">
        <v>22</v>
      </c>
      <c r="D15" s="120"/>
      <c r="E15" s="165" t="s">
        <v>23</v>
      </c>
      <c r="F15" s="120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55" t="s">
        <v>183</v>
      </c>
      <c r="X15" s="1"/>
    </row>
    <row r="16" spans="1:27" ht="15.75" customHeight="1" x14ac:dyDescent="0.2">
      <c r="A16" s="165" t="s">
        <v>15</v>
      </c>
      <c r="B16" s="6">
        <v>0.83</v>
      </c>
      <c r="C16" s="165" t="s">
        <v>24</v>
      </c>
      <c r="D16" s="6">
        <v>1</v>
      </c>
      <c r="E16" s="165" t="s">
        <v>25</v>
      </c>
      <c r="F16" s="6">
        <v>0.9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5"/>
      <c r="X16" s="1"/>
    </row>
    <row r="17" spans="1:26" ht="15.75" customHeight="1" x14ac:dyDescent="0.2">
      <c r="A17" s="165" t="s">
        <v>17</v>
      </c>
      <c r="B17" s="6">
        <v>0.79</v>
      </c>
      <c r="C17" s="165" t="s">
        <v>148</v>
      </c>
      <c r="D17" s="6">
        <v>0.93</v>
      </c>
      <c r="E17" s="104" t="s">
        <v>26</v>
      </c>
      <c r="F17" s="6">
        <v>1</v>
      </c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X17" s="1"/>
    </row>
    <row r="18" spans="1:26" ht="15.75" customHeight="1" x14ac:dyDescent="0.2">
      <c r="A18" s="165" t="s">
        <v>20</v>
      </c>
      <c r="B18" s="6">
        <v>0.75</v>
      </c>
      <c r="C18" s="165" t="s">
        <v>149</v>
      </c>
      <c r="D18" s="6">
        <v>0.85</v>
      </c>
      <c r="E18" s="104" t="s">
        <v>27</v>
      </c>
      <c r="F18" s="6">
        <v>1.05</v>
      </c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X18" s="1"/>
    </row>
    <row r="19" spans="1:26" ht="15.75" customHeight="1" x14ac:dyDescent="0.2">
      <c r="A19" s="1"/>
      <c r="B19" s="1"/>
      <c r="C19" s="1"/>
      <c r="D19" s="7"/>
      <c r="E19" s="120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X19" s="1"/>
    </row>
    <row r="20" spans="1:26" ht="15.75" customHeight="1" x14ac:dyDescent="0.2">
      <c r="A20" s="184" t="s">
        <v>112</v>
      </c>
      <c r="B20" s="184"/>
      <c r="C20" s="184"/>
      <c r="D20" s="184"/>
      <c r="E20" s="184"/>
      <c r="W20" s="122" t="s">
        <v>184</v>
      </c>
      <c r="X20" s="95"/>
    </row>
    <row r="21" spans="1:26" ht="15.75" customHeight="1" x14ac:dyDescent="0.2">
      <c r="A21" s="185" t="s">
        <v>113</v>
      </c>
      <c r="B21" s="184" t="s">
        <v>114</v>
      </c>
      <c r="C21" s="184"/>
      <c r="D21" s="184" t="s">
        <v>0</v>
      </c>
      <c r="E21" s="184"/>
      <c r="X21" s="95"/>
    </row>
    <row r="22" spans="1:26" ht="15.75" customHeight="1" x14ac:dyDescent="0.2">
      <c r="A22" s="185"/>
      <c r="B22" s="165" t="s">
        <v>45</v>
      </c>
      <c r="C22" s="165" t="s">
        <v>1</v>
      </c>
      <c r="D22" s="165" t="s">
        <v>45</v>
      </c>
      <c r="E22" s="165" t="s">
        <v>1</v>
      </c>
      <c r="X22" s="95"/>
    </row>
    <row r="23" spans="1:26" ht="15.75" customHeight="1" x14ac:dyDescent="0.2">
      <c r="A23" s="165" t="s">
        <v>115</v>
      </c>
      <c r="B23" s="2">
        <v>42</v>
      </c>
      <c r="C23" s="2">
        <v>289</v>
      </c>
      <c r="D23" s="2">
        <v>60</v>
      </c>
      <c r="E23" s="2">
        <v>413</v>
      </c>
      <c r="X23" s="95"/>
    </row>
    <row r="24" spans="1:26" ht="15.75" customHeight="1" x14ac:dyDescent="0.2">
      <c r="A24" s="165" t="s">
        <v>116</v>
      </c>
      <c r="B24" s="2">
        <v>46</v>
      </c>
      <c r="C24" s="2">
        <v>317</v>
      </c>
      <c r="D24" s="2">
        <v>63</v>
      </c>
      <c r="E24" s="2">
        <v>434</v>
      </c>
      <c r="X24" s="95"/>
    </row>
    <row r="25" spans="1:26" ht="15.75" customHeight="1" x14ac:dyDescent="0.2">
      <c r="A25" s="165" t="s">
        <v>117</v>
      </c>
      <c r="B25" s="2">
        <v>52</v>
      </c>
      <c r="C25" s="2">
        <v>358</v>
      </c>
      <c r="D25" s="2">
        <v>66</v>
      </c>
      <c r="E25" s="2">
        <v>455</v>
      </c>
      <c r="X25" s="95"/>
    </row>
    <row r="26" spans="1:26" ht="15.75" customHeight="1" x14ac:dyDescent="0.2">
      <c r="A26" s="165" t="s">
        <v>118</v>
      </c>
      <c r="B26" s="2">
        <v>56</v>
      </c>
      <c r="C26" s="2">
        <v>386</v>
      </c>
      <c r="D26" s="2">
        <v>71</v>
      </c>
      <c r="E26" s="2">
        <v>489</v>
      </c>
      <c r="X26" s="95"/>
    </row>
    <row r="27" spans="1:26" ht="15.75" customHeight="1" x14ac:dyDescent="0.2">
      <c r="A27" s="165" t="s">
        <v>119</v>
      </c>
      <c r="B27" s="2">
        <v>60</v>
      </c>
      <c r="C27" s="2">
        <v>413</v>
      </c>
      <c r="D27" s="2">
        <v>75</v>
      </c>
      <c r="E27" s="2">
        <v>517</v>
      </c>
      <c r="X27" s="95"/>
    </row>
    <row r="28" spans="1:26" ht="15.75" customHeight="1" x14ac:dyDescent="0.2">
      <c r="A28" s="165" t="s">
        <v>120</v>
      </c>
      <c r="B28" s="2">
        <v>65</v>
      </c>
      <c r="C28" s="2">
        <v>448</v>
      </c>
      <c r="D28" s="2">
        <v>77</v>
      </c>
      <c r="E28" s="2">
        <v>530</v>
      </c>
      <c r="X28" s="95"/>
    </row>
    <row r="29" spans="1:26" ht="15.75" customHeight="1" x14ac:dyDescent="0.2">
      <c r="A29" s="165" t="s">
        <v>121</v>
      </c>
      <c r="B29" s="2">
        <v>70</v>
      </c>
      <c r="C29" s="2">
        <v>482</v>
      </c>
      <c r="D29" s="2">
        <v>82</v>
      </c>
      <c r="E29" s="2">
        <v>565</v>
      </c>
      <c r="X29" s="95"/>
    </row>
    <row r="30" spans="1:26" ht="15.75" customHeight="1" x14ac:dyDescent="0.2">
      <c r="A30" s="165" t="s">
        <v>122</v>
      </c>
      <c r="B30" s="2">
        <v>80</v>
      </c>
      <c r="C30" s="2">
        <v>551</v>
      </c>
      <c r="D30" s="2">
        <v>90</v>
      </c>
      <c r="E30" s="2">
        <v>620</v>
      </c>
      <c r="X30" s="95"/>
    </row>
    <row r="31" spans="1:26" ht="15.75" customHeight="1" x14ac:dyDescent="0.2">
      <c r="A31" s="1"/>
      <c r="B31" s="1"/>
      <c r="C31" s="1"/>
      <c r="D31" s="7"/>
      <c r="E31" s="120"/>
      <c r="X31" s="1"/>
    </row>
    <row r="32" spans="1:26" ht="15.75" customHeight="1" x14ac:dyDescent="0.2">
      <c r="A32" s="8" t="s">
        <v>28</v>
      </c>
      <c r="B32" s="8"/>
      <c r="C32" s="8"/>
      <c r="D32" s="9" t="s">
        <v>29</v>
      </c>
      <c r="E32" s="10"/>
      <c r="W32" s="3" t="s">
        <v>9</v>
      </c>
      <c r="X32" s="1" t="s">
        <v>30</v>
      </c>
      <c r="Z32" s="1" t="s">
        <v>31</v>
      </c>
    </row>
    <row r="33" spans="1:29" ht="15.75" customHeight="1" x14ac:dyDescent="0.2">
      <c r="A33" s="1" t="s">
        <v>33</v>
      </c>
      <c r="B33" s="120"/>
      <c r="C33" s="120"/>
      <c r="D33" s="11"/>
      <c r="E33" s="186" t="s">
        <v>138</v>
      </c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25"/>
    </row>
    <row r="34" spans="1:29" ht="15.75" customHeight="1" x14ac:dyDescent="0.2">
      <c r="A34" s="120" t="s">
        <v>34</v>
      </c>
      <c r="B34" s="120"/>
      <c r="C34" s="120"/>
      <c r="D34" s="13" t="s">
        <v>35</v>
      </c>
      <c r="E34" s="14">
        <v>1.0629999999999999</v>
      </c>
      <c r="F34" s="14">
        <v>1.0629999999999999</v>
      </c>
      <c r="G34" s="14">
        <v>1.0629999999999999</v>
      </c>
      <c r="H34" s="14">
        <v>1.0629999999999999</v>
      </c>
      <c r="I34" s="14">
        <v>1.0629999999999999</v>
      </c>
      <c r="J34" s="14">
        <v>1.0629999999999999</v>
      </c>
      <c r="K34" s="14">
        <v>1.0629999999999999</v>
      </c>
      <c r="L34" s="14">
        <v>1.0629999999999999</v>
      </c>
      <c r="M34" s="14">
        <v>1.0629999999999999</v>
      </c>
      <c r="N34" s="14">
        <v>1.0629999999999999</v>
      </c>
      <c r="O34" s="14">
        <v>1.0629999999999999</v>
      </c>
      <c r="P34" s="14">
        <v>1.0629999999999999</v>
      </c>
      <c r="Q34" s="14">
        <v>1.0629999999999999</v>
      </c>
      <c r="R34" s="14">
        <v>1.0629999999999999</v>
      </c>
      <c r="S34" s="14">
        <v>1.0629999999999999</v>
      </c>
      <c r="T34" s="14">
        <v>1.0629999999999999</v>
      </c>
      <c r="U34" s="14">
        <v>1.0629999999999999</v>
      </c>
      <c r="V34" s="126"/>
      <c r="W34" s="5"/>
      <c r="X34" s="15"/>
    </row>
    <row r="35" spans="1:29" ht="15.75" customHeight="1" x14ac:dyDescent="0.2">
      <c r="B35" s="120"/>
      <c r="C35" s="120"/>
      <c r="D35" s="53" t="s">
        <v>89</v>
      </c>
      <c r="E35" s="16">
        <f t="shared" ref="E35:U35" si="0">E34*0.0254</f>
        <v>2.7000199999999999E-2</v>
      </c>
      <c r="F35" s="16">
        <f t="shared" si="0"/>
        <v>2.7000199999999999E-2</v>
      </c>
      <c r="G35" s="16">
        <f t="shared" si="0"/>
        <v>2.7000199999999999E-2</v>
      </c>
      <c r="H35" s="16">
        <f t="shared" si="0"/>
        <v>2.7000199999999999E-2</v>
      </c>
      <c r="I35" s="16">
        <f t="shared" si="0"/>
        <v>2.7000199999999999E-2</v>
      </c>
      <c r="J35" s="16">
        <f t="shared" si="0"/>
        <v>2.7000199999999999E-2</v>
      </c>
      <c r="K35" s="16">
        <f t="shared" si="0"/>
        <v>2.7000199999999999E-2</v>
      </c>
      <c r="L35" s="16">
        <f t="shared" si="0"/>
        <v>2.7000199999999999E-2</v>
      </c>
      <c r="M35" s="16">
        <f t="shared" si="0"/>
        <v>2.7000199999999999E-2</v>
      </c>
      <c r="N35" s="16">
        <f t="shared" si="0"/>
        <v>2.7000199999999999E-2</v>
      </c>
      <c r="O35" s="16">
        <f t="shared" si="0"/>
        <v>2.7000199999999999E-2</v>
      </c>
      <c r="P35" s="16">
        <f t="shared" si="0"/>
        <v>2.7000199999999999E-2</v>
      </c>
      <c r="Q35" s="16">
        <f t="shared" si="0"/>
        <v>2.7000199999999999E-2</v>
      </c>
      <c r="R35" s="16">
        <f t="shared" si="0"/>
        <v>2.7000199999999999E-2</v>
      </c>
      <c r="S35" s="16">
        <f t="shared" si="0"/>
        <v>2.7000199999999999E-2</v>
      </c>
      <c r="T35" s="16">
        <f t="shared" si="0"/>
        <v>2.7000199999999999E-2</v>
      </c>
      <c r="U35" s="16">
        <f t="shared" si="0"/>
        <v>2.7000199999999999E-2</v>
      </c>
      <c r="V35" s="127"/>
      <c r="X35" s="15"/>
    </row>
    <row r="36" spans="1:29" ht="15.75" customHeight="1" x14ac:dyDescent="0.2">
      <c r="A36" s="120" t="s">
        <v>36</v>
      </c>
      <c r="B36" s="120"/>
      <c r="C36" s="120"/>
      <c r="D36" s="13" t="s">
        <v>35</v>
      </c>
      <c r="E36" s="14">
        <v>20</v>
      </c>
      <c r="F36" s="14">
        <v>20</v>
      </c>
      <c r="G36" s="14">
        <v>20</v>
      </c>
      <c r="H36" s="14">
        <v>20</v>
      </c>
      <c r="I36" s="14">
        <v>20</v>
      </c>
      <c r="J36" s="14">
        <v>20</v>
      </c>
      <c r="K36" s="14">
        <v>20</v>
      </c>
      <c r="L36" s="14">
        <v>20</v>
      </c>
      <c r="M36" s="14">
        <v>20</v>
      </c>
      <c r="N36" s="14">
        <v>20</v>
      </c>
      <c r="O36" s="14">
        <v>20</v>
      </c>
      <c r="P36" s="14">
        <v>20</v>
      </c>
      <c r="Q36" s="14">
        <v>20</v>
      </c>
      <c r="R36" s="14">
        <v>20</v>
      </c>
      <c r="S36" s="14">
        <v>20</v>
      </c>
      <c r="T36" s="14">
        <v>20</v>
      </c>
      <c r="U36" s="14">
        <v>20</v>
      </c>
      <c r="V36" s="126"/>
      <c r="X36" s="15"/>
    </row>
    <row r="37" spans="1:29" ht="15.75" customHeight="1" x14ac:dyDescent="0.2">
      <c r="B37" s="120"/>
      <c r="C37" s="120"/>
      <c r="D37" s="53" t="s">
        <v>89</v>
      </c>
      <c r="E37" s="16">
        <f t="shared" ref="E37:U37" si="1">E36*0.0254</f>
        <v>0.50800000000000001</v>
      </c>
      <c r="F37" s="16">
        <f t="shared" si="1"/>
        <v>0.50800000000000001</v>
      </c>
      <c r="G37" s="16">
        <f t="shared" si="1"/>
        <v>0.50800000000000001</v>
      </c>
      <c r="H37" s="16">
        <f t="shared" si="1"/>
        <v>0.50800000000000001</v>
      </c>
      <c r="I37" s="16">
        <f t="shared" si="1"/>
        <v>0.50800000000000001</v>
      </c>
      <c r="J37" s="16">
        <f t="shared" si="1"/>
        <v>0.50800000000000001</v>
      </c>
      <c r="K37" s="16">
        <f t="shared" si="1"/>
        <v>0.50800000000000001</v>
      </c>
      <c r="L37" s="16">
        <f t="shared" si="1"/>
        <v>0.50800000000000001</v>
      </c>
      <c r="M37" s="16">
        <f t="shared" si="1"/>
        <v>0.50800000000000001</v>
      </c>
      <c r="N37" s="16">
        <f t="shared" si="1"/>
        <v>0.50800000000000001</v>
      </c>
      <c r="O37" s="16">
        <f t="shared" si="1"/>
        <v>0.50800000000000001</v>
      </c>
      <c r="P37" s="16">
        <f t="shared" si="1"/>
        <v>0.50800000000000001</v>
      </c>
      <c r="Q37" s="16">
        <f t="shared" si="1"/>
        <v>0.50800000000000001</v>
      </c>
      <c r="R37" s="16">
        <f t="shared" si="1"/>
        <v>0.50800000000000001</v>
      </c>
      <c r="S37" s="16">
        <f t="shared" si="1"/>
        <v>0.50800000000000001</v>
      </c>
      <c r="T37" s="16">
        <f t="shared" si="1"/>
        <v>0.50800000000000001</v>
      </c>
      <c r="U37" s="16">
        <f t="shared" si="1"/>
        <v>0.50800000000000001</v>
      </c>
      <c r="V37" s="127"/>
      <c r="X37" s="15"/>
    </row>
    <row r="38" spans="1:29" ht="15.75" customHeight="1" x14ac:dyDescent="0.2">
      <c r="A38" s="122" t="s">
        <v>88</v>
      </c>
      <c r="B38" s="46"/>
      <c r="C38" s="46"/>
      <c r="D38" s="52" t="s">
        <v>38</v>
      </c>
      <c r="E38" s="14">
        <v>0.1</v>
      </c>
      <c r="F38" s="14">
        <v>0.1</v>
      </c>
      <c r="G38" s="14">
        <v>0.1</v>
      </c>
      <c r="H38" s="14">
        <v>0.1</v>
      </c>
      <c r="I38" s="14">
        <v>0.1</v>
      </c>
      <c r="J38" s="14">
        <v>0.1</v>
      </c>
      <c r="K38" s="14">
        <v>0.1</v>
      </c>
      <c r="L38" s="14">
        <v>0.1</v>
      </c>
      <c r="M38" s="14">
        <v>0.1</v>
      </c>
      <c r="N38" s="14">
        <v>0.1</v>
      </c>
      <c r="O38" s="14">
        <v>0.1</v>
      </c>
      <c r="P38" s="14">
        <v>0.1</v>
      </c>
      <c r="Q38" s="14">
        <v>0.1</v>
      </c>
      <c r="R38" s="14">
        <v>0.1</v>
      </c>
      <c r="S38" s="14">
        <v>0.1</v>
      </c>
      <c r="T38" s="14">
        <v>0.1</v>
      </c>
      <c r="U38" s="14">
        <v>0.1</v>
      </c>
      <c r="V38" s="126"/>
      <c r="W38" s="81"/>
      <c r="X38" s="15"/>
    </row>
    <row r="39" spans="1:29" ht="15.75" customHeight="1" x14ac:dyDescent="0.2">
      <c r="B39" s="46"/>
      <c r="C39" s="46"/>
      <c r="D39" s="53" t="s">
        <v>89</v>
      </c>
      <c r="E39" s="16">
        <f t="shared" ref="E39:U39" si="2">E38*0.0254</f>
        <v>2.5400000000000002E-3</v>
      </c>
      <c r="F39" s="16">
        <f t="shared" si="2"/>
        <v>2.5400000000000002E-3</v>
      </c>
      <c r="G39" s="16">
        <f t="shared" si="2"/>
        <v>2.5400000000000002E-3</v>
      </c>
      <c r="H39" s="16">
        <f t="shared" si="2"/>
        <v>2.5400000000000002E-3</v>
      </c>
      <c r="I39" s="16">
        <f t="shared" si="2"/>
        <v>2.5400000000000002E-3</v>
      </c>
      <c r="J39" s="16">
        <f t="shared" si="2"/>
        <v>2.5400000000000002E-3</v>
      </c>
      <c r="K39" s="16">
        <f t="shared" si="2"/>
        <v>2.5400000000000002E-3</v>
      </c>
      <c r="L39" s="16">
        <f t="shared" si="2"/>
        <v>2.5400000000000002E-3</v>
      </c>
      <c r="M39" s="16">
        <f t="shared" si="2"/>
        <v>2.5400000000000002E-3</v>
      </c>
      <c r="N39" s="16">
        <f t="shared" si="2"/>
        <v>2.5400000000000002E-3</v>
      </c>
      <c r="O39" s="16">
        <f t="shared" si="2"/>
        <v>2.5400000000000002E-3</v>
      </c>
      <c r="P39" s="16">
        <f t="shared" si="2"/>
        <v>2.5400000000000002E-3</v>
      </c>
      <c r="Q39" s="16">
        <f t="shared" si="2"/>
        <v>2.5400000000000002E-3</v>
      </c>
      <c r="R39" s="16">
        <f t="shared" si="2"/>
        <v>2.5400000000000002E-3</v>
      </c>
      <c r="S39" s="16">
        <f t="shared" si="2"/>
        <v>2.5400000000000002E-3</v>
      </c>
      <c r="T39" s="16">
        <f t="shared" si="2"/>
        <v>2.5400000000000002E-3</v>
      </c>
      <c r="U39" s="16">
        <f t="shared" si="2"/>
        <v>2.5400000000000002E-3</v>
      </c>
      <c r="V39" s="127"/>
      <c r="X39" s="15"/>
    </row>
    <row r="40" spans="1:29" ht="15.75" customHeight="1" x14ac:dyDescent="0.2">
      <c r="A40" s="120" t="s">
        <v>37</v>
      </c>
      <c r="B40" s="120"/>
      <c r="C40" s="120"/>
      <c r="D40" s="13" t="s">
        <v>35</v>
      </c>
      <c r="E40" s="80">
        <v>0.23622000000000001</v>
      </c>
      <c r="F40" s="80">
        <v>0.23622000000000001</v>
      </c>
      <c r="G40" s="80">
        <v>0.23622000000000001</v>
      </c>
      <c r="H40" s="80">
        <v>0.23622000000000001</v>
      </c>
      <c r="I40" s="80">
        <v>0.23622000000000001</v>
      </c>
      <c r="J40" s="80">
        <v>0.23622000000000001</v>
      </c>
      <c r="K40" s="80">
        <v>0.23622000000000001</v>
      </c>
      <c r="L40" s="80">
        <v>0.23622000000000001</v>
      </c>
      <c r="M40" s="80">
        <v>0.23622000000000001</v>
      </c>
      <c r="N40" s="80">
        <v>0.23622000000000001</v>
      </c>
      <c r="O40" s="80">
        <v>0.23622000000000001</v>
      </c>
      <c r="P40" s="80">
        <v>0.23622000000000001</v>
      </c>
      <c r="Q40" s="80">
        <v>0.23622000000000001</v>
      </c>
      <c r="R40" s="80">
        <v>0.23622000000000001</v>
      </c>
      <c r="S40" s="80">
        <v>0.23622000000000001</v>
      </c>
      <c r="T40" s="80">
        <v>0.23622000000000001</v>
      </c>
      <c r="U40" s="80">
        <v>0.23622000000000001</v>
      </c>
      <c r="V40" s="128"/>
      <c r="X40" s="15"/>
    </row>
    <row r="41" spans="1:29" ht="15.75" customHeight="1" x14ac:dyDescent="0.2">
      <c r="B41" s="120"/>
      <c r="C41" s="120"/>
      <c r="D41" s="53" t="s">
        <v>89</v>
      </c>
      <c r="E41" s="16">
        <f t="shared" ref="E41:U41" si="3">E40*0.0254</f>
        <v>5.9999880000000004E-3</v>
      </c>
      <c r="F41" s="16">
        <f t="shared" si="3"/>
        <v>5.9999880000000004E-3</v>
      </c>
      <c r="G41" s="16">
        <f t="shared" si="3"/>
        <v>5.9999880000000004E-3</v>
      </c>
      <c r="H41" s="16">
        <f t="shared" si="3"/>
        <v>5.9999880000000004E-3</v>
      </c>
      <c r="I41" s="16">
        <f t="shared" si="3"/>
        <v>5.9999880000000004E-3</v>
      </c>
      <c r="J41" s="16">
        <f t="shared" si="3"/>
        <v>5.9999880000000004E-3</v>
      </c>
      <c r="K41" s="16">
        <f t="shared" si="3"/>
        <v>5.9999880000000004E-3</v>
      </c>
      <c r="L41" s="16">
        <f t="shared" si="3"/>
        <v>5.9999880000000004E-3</v>
      </c>
      <c r="M41" s="16">
        <f t="shared" si="3"/>
        <v>5.9999880000000004E-3</v>
      </c>
      <c r="N41" s="16">
        <f t="shared" si="3"/>
        <v>5.9999880000000004E-3</v>
      </c>
      <c r="O41" s="16">
        <f t="shared" si="3"/>
        <v>5.9999880000000004E-3</v>
      </c>
      <c r="P41" s="16">
        <f t="shared" si="3"/>
        <v>5.9999880000000004E-3</v>
      </c>
      <c r="Q41" s="16">
        <f t="shared" si="3"/>
        <v>5.9999880000000004E-3</v>
      </c>
      <c r="R41" s="16">
        <f t="shared" si="3"/>
        <v>5.9999880000000004E-3</v>
      </c>
      <c r="S41" s="16">
        <f t="shared" si="3"/>
        <v>5.9999880000000004E-3</v>
      </c>
      <c r="T41" s="16">
        <f t="shared" si="3"/>
        <v>5.9999880000000004E-3</v>
      </c>
      <c r="U41" s="16">
        <f t="shared" si="3"/>
        <v>5.9999880000000004E-3</v>
      </c>
      <c r="V41" s="127"/>
      <c r="X41" s="15"/>
    </row>
    <row r="42" spans="1:29" ht="15.75" customHeight="1" x14ac:dyDescent="0.2">
      <c r="A42" s="69" t="s">
        <v>124</v>
      </c>
      <c r="B42" s="120"/>
      <c r="C42" s="120"/>
      <c r="D42" s="11" t="s">
        <v>38</v>
      </c>
      <c r="E42" s="17">
        <v>3</v>
      </c>
      <c r="F42" s="17">
        <v>3</v>
      </c>
      <c r="G42" s="17">
        <v>3</v>
      </c>
      <c r="H42" s="17">
        <v>3</v>
      </c>
      <c r="I42" s="17">
        <v>3</v>
      </c>
      <c r="J42" s="17">
        <v>3</v>
      </c>
      <c r="K42" s="17">
        <v>3</v>
      </c>
      <c r="L42" s="17">
        <v>3</v>
      </c>
      <c r="M42" s="17">
        <v>3</v>
      </c>
      <c r="N42" s="17">
        <v>3</v>
      </c>
      <c r="O42" s="17">
        <v>3</v>
      </c>
      <c r="P42" s="17">
        <v>3</v>
      </c>
      <c r="Q42" s="17">
        <v>3</v>
      </c>
      <c r="R42" s="17">
        <v>3</v>
      </c>
      <c r="S42" s="17">
        <v>3</v>
      </c>
      <c r="T42" s="17">
        <v>3</v>
      </c>
      <c r="U42" s="17">
        <v>3</v>
      </c>
      <c r="V42" s="99"/>
      <c r="W42" s="120"/>
      <c r="X42" s="15"/>
      <c r="Y42" s="120"/>
      <c r="Z42" s="120"/>
      <c r="AA42" s="120"/>
      <c r="AB42" s="120"/>
      <c r="AC42" s="120"/>
    </row>
    <row r="43" spans="1:29" ht="15.75" customHeight="1" x14ac:dyDescent="0.2">
      <c r="A43" s="62"/>
      <c r="B43" s="46"/>
      <c r="C43" s="46"/>
      <c r="D43" s="47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46"/>
      <c r="X43" s="96"/>
      <c r="Y43" s="46"/>
      <c r="Z43" s="46"/>
      <c r="AA43" s="46"/>
      <c r="AB43" s="46"/>
      <c r="AC43" s="46"/>
    </row>
    <row r="44" spans="1:29" ht="15.75" customHeight="1" x14ac:dyDescent="0.2">
      <c r="A44" s="26" t="s">
        <v>76</v>
      </c>
      <c r="B44" s="120"/>
      <c r="C44" s="120"/>
      <c r="D44" s="52" t="s">
        <v>35</v>
      </c>
      <c r="E44" s="38">
        <f t="shared" ref="E44:U45" si="4">E34-E38</f>
        <v>0.96299999999999997</v>
      </c>
      <c r="F44" s="38">
        <f t="shared" si="4"/>
        <v>0.96299999999999997</v>
      </c>
      <c r="G44" s="38">
        <f t="shared" si="4"/>
        <v>0.96299999999999997</v>
      </c>
      <c r="H44" s="38">
        <f t="shared" si="4"/>
        <v>0.96299999999999997</v>
      </c>
      <c r="I44" s="38">
        <f t="shared" si="4"/>
        <v>0.96299999999999997</v>
      </c>
      <c r="J44" s="38">
        <f t="shared" si="4"/>
        <v>0.96299999999999997</v>
      </c>
      <c r="K44" s="38">
        <f t="shared" si="4"/>
        <v>0.96299999999999997</v>
      </c>
      <c r="L44" s="38">
        <f t="shared" si="4"/>
        <v>0.96299999999999997</v>
      </c>
      <c r="M44" s="38">
        <f t="shared" si="4"/>
        <v>0.96299999999999997</v>
      </c>
      <c r="N44" s="38">
        <f t="shared" si="4"/>
        <v>0.96299999999999997</v>
      </c>
      <c r="O44" s="38">
        <f t="shared" si="4"/>
        <v>0.96299999999999997</v>
      </c>
      <c r="P44" s="38">
        <f t="shared" si="4"/>
        <v>0.96299999999999997</v>
      </c>
      <c r="Q44" s="38">
        <f t="shared" si="4"/>
        <v>0.96299999999999997</v>
      </c>
      <c r="R44" s="38">
        <f t="shared" si="4"/>
        <v>0.96299999999999997</v>
      </c>
      <c r="S44" s="38">
        <f t="shared" si="4"/>
        <v>0.96299999999999997</v>
      </c>
      <c r="T44" s="38">
        <f t="shared" si="4"/>
        <v>0.96299999999999997</v>
      </c>
      <c r="U44" s="38">
        <f t="shared" si="4"/>
        <v>0.96299999999999997</v>
      </c>
      <c r="V44" s="50"/>
      <c r="W44" s="68" t="s">
        <v>185</v>
      </c>
      <c r="X44" s="120"/>
      <c r="Z44" s="46"/>
      <c r="AA44" s="46"/>
      <c r="AB44" s="46"/>
      <c r="AC44" s="46"/>
    </row>
    <row r="45" spans="1:29" ht="15.75" customHeight="1" x14ac:dyDescent="0.2">
      <c r="A45" s="51"/>
      <c r="B45" s="46"/>
      <c r="C45" s="46"/>
      <c r="D45" s="53" t="s">
        <v>89</v>
      </c>
      <c r="E45" s="50">
        <f t="shared" si="4"/>
        <v>2.4460199999999998E-2</v>
      </c>
      <c r="F45" s="50">
        <f t="shared" si="4"/>
        <v>2.4460199999999998E-2</v>
      </c>
      <c r="G45" s="50">
        <f t="shared" si="4"/>
        <v>2.4460199999999998E-2</v>
      </c>
      <c r="H45" s="50">
        <f t="shared" si="4"/>
        <v>2.4460199999999998E-2</v>
      </c>
      <c r="I45" s="50">
        <f t="shared" si="4"/>
        <v>2.4460199999999998E-2</v>
      </c>
      <c r="J45" s="50">
        <f t="shared" si="4"/>
        <v>2.4460199999999998E-2</v>
      </c>
      <c r="K45" s="50">
        <f t="shared" si="4"/>
        <v>2.4460199999999998E-2</v>
      </c>
      <c r="L45" s="50">
        <f t="shared" si="4"/>
        <v>2.4460199999999998E-2</v>
      </c>
      <c r="M45" s="50">
        <f t="shared" si="4"/>
        <v>2.4460199999999998E-2</v>
      </c>
      <c r="N45" s="50">
        <f t="shared" si="4"/>
        <v>2.4460199999999998E-2</v>
      </c>
      <c r="O45" s="50">
        <f t="shared" si="4"/>
        <v>2.4460199999999998E-2</v>
      </c>
      <c r="P45" s="50">
        <f t="shared" si="4"/>
        <v>2.4460199999999998E-2</v>
      </c>
      <c r="Q45" s="50">
        <f t="shared" si="4"/>
        <v>2.4460199999999998E-2</v>
      </c>
      <c r="R45" s="50">
        <f t="shared" si="4"/>
        <v>2.4460199999999998E-2</v>
      </c>
      <c r="S45" s="50">
        <f t="shared" si="4"/>
        <v>2.4460199999999998E-2</v>
      </c>
      <c r="T45" s="50">
        <f t="shared" si="4"/>
        <v>2.4460199999999998E-2</v>
      </c>
      <c r="U45" s="50">
        <f t="shared" si="4"/>
        <v>2.4460199999999998E-2</v>
      </c>
      <c r="V45" s="50"/>
      <c r="W45" s="46"/>
      <c r="X45" s="120"/>
      <c r="Z45" s="46"/>
      <c r="AA45" s="46"/>
      <c r="AB45" s="46"/>
      <c r="AC45" s="46"/>
    </row>
    <row r="46" spans="1:29" ht="15.75" customHeight="1" x14ac:dyDescent="0.2">
      <c r="A46" s="26" t="s">
        <v>77</v>
      </c>
      <c r="B46" s="120"/>
      <c r="C46" s="120"/>
      <c r="D46" s="52" t="s">
        <v>35</v>
      </c>
      <c r="E46" s="38">
        <f t="shared" ref="E46:U47" si="5">E34-E38-E40</f>
        <v>0.72677999999999998</v>
      </c>
      <c r="F46" s="38">
        <f t="shared" si="5"/>
        <v>0.72677999999999998</v>
      </c>
      <c r="G46" s="38">
        <f t="shared" si="5"/>
        <v>0.72677999999999998</v>
      </c>
      <c r="H46" s="38">
        <f t="shared" si="5"/>
        <v>0.72677999999999998</v>
      </c>
      <c r="I46" s="38">
        <f t="shared" si="5"/>
        <v>0.72677999999999998</v>
      </c>
      <c r="J46" s="38">
        <f t="shared" si="5"/>
        <v>0.72677999999999998</v>
      </c>
      <c r="K46" s="38">
        <f t="shared" si="5"/>
        <v>0.72677999999999998</v>
      </c>
      <c r="L46" s="38">
        <f t="shared" si="5"/>
        <v>0.72677999999999998</v>
      </c>
      <c r="M46" s="38">
        <f t="shared" si="5"/>
        <v>0.72677999999999998</v>
      </c>
      <c r="N46" s="38">
        <f t="shared" si="5"/>
        <v>0.72677999999999998</v>
      </c>
      <c r="O46" s="38">
        <f t="shared" si="5"/>
        <v>0.72677999999999998</v>
      </c>
      <c r="P46" s="38">
        <f t="shared" si="5"/>
        <v>0.72677999999999998</v>
      </c>
      <c r="Q46" s="38">
        <f t="shared" si="5"/>
        <v>0.72677999999999998</v>
      </c>
      <c r="R46" s="38">
        <f t="shared" si="5"/>
        <v>0.72677999999999998</v>
      </c>
      <c r="S46" s="38">
        <f t="shared" si="5"/>
        <v>0.72677999999999998</v>
      </c>
      <c r="T46" s="38">
        <f t="shared" si="5"/>
        <v>0.72677999999999998</v>
      </c>
      <c r="U46" s="38">
        <f t="shared" si="5"/>
        <v>0.72677999999999998</v>
      </c>
      <c r="V46" s="50"/>
      <c r="W46" s="68" t="s">
        <v>185</v>
      </c>
      <c r="X46" s="120"/>
      <c r="Z46" s="46"/>
      <c r="AA46" s="46"/>
      <c r="AB46" s="46"/>
      <c r="AC46" s="46"/>
    </row>
    <row r="47" spans="1:29" ht="15.75" customHeight="1" x14ac:dyDescent="0.2">
      <c r="A47" s="51"/>
      <c r="B47" s="46"/>
      <c r="C47" s="46"/>
      <c r="D47" s="53" t="s">
        <v>89</v>
      </c>
      <c r="E47" s="50">
        <f t="shared" si="5"/>
        <v>1.8460211999999997E-2</v>
      </c>
      <c r="F47" s="50">
        <f t="shared" si="5"/>
        <v>1.8460211999999997E-2</v>
      </c>
      <c r="G47" s="50">
        <f t="shared" si="5"/>
        <v>1.8460211999999997E-2</v>
      </c>
      <c r="H47" s="50">
        <f t="shared" si="5"/>
        <v>1.8460211999999997E-2</v>
      </c>
      <c r="I47" s="50">
        <f t="shared" si="5"/>
        <v>1.8460211999999997E-2</v>
      </c>
      <c r="J47" s="50">
        <f t="shared" si="5"/>
        <v>1.8460211999999997E-2</v>
      </c>
      <c r="K47" s="50">
        <f t="shared" si="5"/>
        <v>1.8460211999999997E-2</v>
      </c>
      <c r="L47" s="50">
        <f t="shared" si="5"/>
        <v>1.8460211999999997E-2</v>
      </c>
      <c r="M47" s="50">
        <f t="shared" si="5"/>
        <v>1.8460211999999997E-2</v>
      </c>
      <c r="N47" s="50">
        <f t="shared" si="5"/>
        <v>1.8460211999999997E-2</v>
      </c>
      <c r="O47" s="50">
        <f t="shared" si="5"/>
        <v>1.8460211999999997E-2</v>
      </c>
      <c r="P47" s="50">
        <f t="shared" si="5"/>
        <v>1.8460211999999997E-2</v>
      </c>
      <c r="Q47" s="50">
        <f t="shared" si="5"/>
        <v>1.8460211999999997E-2</v>
      </c>
      <c r="R47" s="50">
        <f t="shared" si="5"/>
        <v>1.8460211999999997E-2</v>
      </c>
      <c r="S47" s="50">
        <f t="shared" si="5"/>
        <v>1.8460211999999997E-2</v>
      </c>
      <c r="T47" s="50">
        <f t="shared" si="5"/>
        <v>1.8460211999999997E-2</v>
      </c>
      <c r="U47" s="50">
        <f t="shared" si="5"/>
        <v>1.8460211999999997E-2</v>
      </c>
      <c r="V47" s="50"/>
      <c r="W47" s="46"/>
      <c r="X47" s="120"/>
      <c r="Z47" s="46"/>
      <c r="AA47" s="46"/>
      <c r="AB47" s="46"/>
      <c r="AC47" s="46"/>
    </row>
    <row r="48" spans="1:29" ht="15.75" customHeight="1" x14ac:dyDescent="0.2">
      <c r="A48" s="54" t="s">
        <v>90</v>
      </c>
      <c r="B48" s="46"/>
      <c r="C48" s="46"/>
      <c r="D48" s="52" t="s">
        <v>35</v>
      </c>
      <c r="E48" s="50">
        <f t="shared" ref="E48:U49" si="6">E34</f>
        <v>1.0629999999999999</v>
      </c>
      <c r="F48" s="50">
        <f t="shared" si="6"/>
        <v>1.0629999999999999</v>
      </c>
      <c r="G48" s="50">
        <f t="shared" si="6"/>
        <v>1.0629999999999999</v>
      </c>
      <c r="H48" s="50">
        <f t="shared" si="6"/>
        <v>1.0629999999999999</v>
      </c>
      <c r="I48" s="50">
        <f t="shared" si="6"/>
        <v>1.0629999999999999</v>
      </c>
      <c r="J48" s="50">
        <f t="shared" si="6"/>
        <v>1.0629999999999999</v>
      </c>
      <c r="K48" s="50">
        <f t="shared" si="6"/>
        <v>1.0629999999999999</v>
      </c>
      <c r="L48" s="50">
        <f t="shared" si="6"/>
        <v>1.0629999999999999</v>
      </c>
      <c r="M48" s="50">
        <f t="shared" si="6"/>
        <v>1.0629999999999999</v>
      </c>
      <c r="N48" s="50">
        <f t="shared" si="6"/>
        <v>1.0629999999999999</v>
      </c>
      <c r="O48" s="50">
        <f t="shared" si="6"/>
        <v>1.0629999999999999</v>
      </c>
      <c r="P48" s="50">
        <f t="shared" si="6"/>
        <v>1.0629999999999999</v>
      </c>
      <c r="Q48" s="50">
        <f t="shared" si="6"/>
        <v>1.0629999999999999</v>
      </c>
      <c r="R48" s="50">
        <f t="shared" si="6"/>
        <v>1.0629999999999999</v>
      </c>
      <c r="S48" s="50">
        <f t="shared" si="6"/>
        <v>1.0629999999999999</v>
      </c>
      <c r="T48" s="50">
        <f t="shared" si="6"/>
        <v>1.0629999999999999</v>
      </c>
      <c r="U48" s="50">
        <f t="shared" si="6"/>
        <v>1.0629999999999999</v>
      </c>
      <c r="V48" s="50"/>
      <c r="W48" s="68" t="s">
        <v>185</v>
      </c>
      <c r="X48" s="120"/>
      <c r="Z48" s="46"/>
      <c r="AA48" s="46"/>
      <c r="AB48" s="46"/>
      <c r="AC48" s="46"/>
    </row>
    <row r="49" spans="1:29" ht="15.75" customHeight="1" x14ac:dyDescent="0.2">
      <c r="A49" s="46"/>
      <c r="B49" s="46"/>
      <c r="C49" s="46"/>
      <c r="D49" s="53" t="s">
        <v>89</v>
      </c>
      <c r="E49" s="50">
        <f t="shared" si="6"/>
        <v>2.7000199999999999E-2</v>
      </c>
      <c r="F49" s="50">
        <f t="shared" si="6"/>
        <v>2.7000199999999999E-2</v>
      </c>
      <c r="G49" s="50">
        <f t="shared" si="6"/>
        <v>2.7000199999999999E-2</v>
      </c>
      <c r="H49" s="50">
        <f t="shared" si="6"/>
        <v>2.7000199999999999E-2</v>
      </c>
      <c r="I49" s="50">
        <f t="shared" si="6"/>
        <v>2.7000199999999999E-2</v>
      </c>
      <c r="J49" s="50">
        <f t="shared" si="6"/>
        <v>2.7000199999999999E-2</v>
      </c>
      <c r="K49" s="50">
        <f t="shared" si="6"/>
        <v>2.7000199999999999E-2</v>
      </c>
      <c r="L49" s="50">
        <f t="shared" si="6"/>
        <v>2.7000199999999999E-2</v>
      </c>
      <c r="M49" s="50">
        <f t="shared" si="6"/>
        <v>2.7000199999999999E-2</v>
      </c>
      <c r="N49" s="50">
        <f t="shared" si="6"/>
        <v>2.7000199999999999E-2</v>
      </c>
      <c r="O49" s="50">
        <f t="shared" si="6"/>
        <v>2.7000199999999999E-2</v>
      </c>
      <c r="P49" s="50">
        <f t="shared" si="6"/>
        <v>2.7000199999999999E-2</v>
      </c>
      <c r="Q49" s="50">
        <f t="shared" si="6"/>
        <v>2.7000199999999999E-2</v>
      </c>
      <c r="R49" s="50">
        <f t="shared" si="6"/>
        <v>2.7000199999999999E-2</v>
      </c>
      <c r="S49" s="50">
        <f t="shared" si="6"/>
        <v>2.7000199999999999E-2</v>
      </c>
      <c r="T49" s="50">
        <f t="shared" si="6"/>
        <v>2.7000199999999999E-2</v>
      </c>
      <c r="U49" s="50">
        <f t="shared" si="6"/>
        <v>2.7000199999999999E-2</v>
      </c>
      <c r="V49" s="50"/>
      <c r="W49" s="46"/>
      <c r="X49" s="120"/>
      <c r="Z49" s="46"/>
      <c r="AA49" s="46"/>
      <c r="AB49" s="46"/>
      <c r="AC49" s="46"/>
    </row>
    <row r="50" spans="1:29" ht="15.75" customHeight="1" x14ac:dyDescent="0.2">
      <c r="A50" s="55" t="s">
        <v>91</v>
      </c>
      <c r="B50" s="120"/>
      <c r="C50" s="120"/>
      <c r="D50" s="11" t="s">
        <v>35</v>
      </c>
      <c r="E50" s="16">
        <f t="shared" ref="E50:U51" si="7">E34-E40</f>
        <v>0.82677999999999996</v>
      </c>
      <c r="F50" s="16">
        <f t="shared" si="7"/>
        <v>0.82677999999999996</v>
      </c>
      <c r="G50" s="16">
        <f t="shared" si="7"/>
        <v>0.82677999999999996</v>
      </c>
      <c r="H50" s="16">
        <f t="shared" si="7"/>
        <v>0.82677999999999996</v>
      </c>
      <c r="I50" s="16">
        <f t="shared" si="7"/>
        <v>0.82677999999999996</v>
      </c>
      <c r="J50" s="16">
        <f t="shared" si="7"/>
        <v>0.82677999999999996</v>
      </c>
      <c r="K50" s="16">
        <f t="shared" si="7"/>
        <v>0.82677999999999996</v>
      </c>
      <c r="L50" s="16">
        <f t="shared" si="7"/>
        <v>0.82677999999999996</v>
      </c>
      <c r="M50" s="16">
        <f t="shared" si="7"/>
        <v>0.82677999999999996</v>
      </c>
      <c r="N50" s="16">
        <f t="shared" si="7"/>
        <v>0.82677999999999996</v>
      </c>
      <c r="O50" s="16">
        <f t="shared" si="7"/>
        <v>0.82677999999999996</v>
      </c>
      <c r="P50" s="16">
        <f t="shared" si="7"/>
        <v>0.82677999999999996</v>
      </c>
      <c r="Q50" s="16">
        <f t="shared" si="7"/>
        <v>0.82677999999999996</v>
      </c>
      <c r="R50" s="16">
        <f t="shared" si="7"/>
        <v>0.82677999999999996</v>
      </c>
      <c r="S50" s="16">
        <f t="shared" si="7"/>
        <v>0.82677999999999996</v>
      </c>
      <c r="T50" s="16">
        <f t="shared" si="7"/>
        <v>0.82677999999999996</v>
      </c>
      <c r="U50" s="16">
        <f t="shared" si="7"/>
        <v>0.82677999999999996</v>
      </c>
      <c r="V50" s="127"/>
      <c r="W50" s="68" t="s">
        <v>185</v>
      </c>
      <c r="X50" s="120"/>
      <c r="Z50" s="46"/>
      <c r="AA50" s="46"/>
      <c r="AB50" s="46"/>
      <c r="AC50" s="46"/>
    </row>
    <row r="51" spans="1:29" ht="15.75" customHeight="1" x14ac:dyDescent="0.2">
      <c r="A51" s="120"/>
      <c r="B51" s="120"/>
      <c r="C51" s="120"/>
      <c r="D51" s="11" t="s">
        <v>78</v>
      </c>
      <c r="E51" s="64">
        <f t="shared" si="7"/>
        <v>2.1000211999999997E-2</v>
      </c>
      <c r="F51" s="64">
        <f t="shared" si="7"/>
        <v>2.1000211999999997E-2</v>
      </c>
      <c r="G51" s="64">
        <f t="shared" si="7"/>
        <v>2.1000211999999997E-2</v>
      </c>
      <c r="H51" s="64">
        <f t="shared" si="7"/>
        <v>2.1000211999999997E-2</v>
      </c>
      <c r="I51" s="64">
        <f t="shared" si="7"/>
        <v>2.1000211999999997E-2</v>
      </c>
      <c r="J51" s="64">
        <f t="shared" si="7"/>
        <v>2.1000211999999997E-2</v>
      </c>
      <c r="K51" s="64">
        <f t="shared" si="7"/>
        <v>2.1000211999999997E-2</v>
      </c>
      <c r="L51" s="64">
        <f t="shared" si="7"/>
        <v>2.1000211999999997E-2</v>
      </c>
      <c r="M51" s="64">
        <f t="shared" si="7"/>
        <v>2.1000211999999997E-2</v>
      </c>
      <c r="N51" s="64">
        <f t="shared" si="7"/>
        <v>2.1000211999999997E-2</v>
      </c>
      <c r="O51" s="64">
        <f t="shared" si="7"/>
        <v>2.1000211999999997E-2</v>
      </c>
      <c r="P51" s="64">
        <f t="shared" si="7"/>
        <v>2.1000211999999997E-2</v>
      </c>
      <c r="Q51" s="64">
        <f t="shared" si="7"/>
        <v>2.1000211999999997E-2</v>
      </c>
      <c r="R51" s="64">
        <f t="shared" si="7"/>
        <v>2.1000211999999997E-2</v>
      </c>
      <c r="S51" s="64">
        <f t="shared" si="7"/>
        <v>2.1000211999999997E-2</v>
      </c>
      <c r="T51" s="64">
        <f t="shared" si="7"/>
        <v>2.1000211999999997E-2</v>
      </c>
      <c r="U51" s="64">
        <f t="shared" si="7"/>
        <v>2.1000211999999997E-2</v>
      </c>
      <c r="V51" s="129"/>
      <c r="W51" s="120"/>
      <c r="X51" s="120"/>
      <c r="Z51" s="46"/>
      <c r="AA51" s="46"/>
      <c r="AB51" s="46"/>
      <c r="AC51" s="46"/>
    </row>
    <row r="52" spans="1:29" ht="15.75" customHeight="1" x14ac:dyDescent="0.2">
      <c r="A52" s="54" t="s">
        <v>92</v>
      </c>
      <c r="B52" s="46"/>
      <c r="C52" s="46"/>
      <c r="D52" s="52" t="s">
        <v>35</v>
      </c>
      <c r="E52" s="56">
        <f t="shared" ref="E52:U52" si="8">E34</f>
        <v>1.0629999999999999</v>
      </c>
      <c r="F52" s="56">
        <f t="shared" si="8"/>
        <v>1.0629999999999999</v>
      </c>
      <c r="G52" s="56">
        <f t="shared" si="8"/>
        <v>1.0629999999999999</v>
      </c>
      <c r="H52" s="56">
        <f t="shared" si="8"/>
        <v>1.0629999999999999</v>
      </c>
      <c r="I52" s="56">
        <f t="shared" si="8"/>
        <v>1.0629999999999999</v>
      </c>
      <c r="J52" s="56">
        <f t="shared" si="8"/>
        <v>1.0629999999999999</v>
      </c>
      <c r="K52" s="56">
        <f t="shared" si="8"/>
        <v>1.0629999999999999</v>
      </c>
      <c r="L52" s="56">
        <f t="shared" si="8"/>
        <v>1.0629999999999999</v>
      </c>
      <c r="M52" s="56">
        <f t="shared" si="8"/>
        <v>1.0629999999999999</v>
      </c>
      <c r="N52" s="56">
        <f t="shared" si="8"/>
        <v>1.0629999999999999</v>
      </c>
      <c r="O52" s="56">
        <f t="shared" si="8"/>
        <v>1.0629999999999999</v>
      </c>
      <c r="P52" s="56">
        <f t="shared" si="8"/>
        <v>1.0629999999999999</v>
      </c>
      <c r="Q52" s="56">
        <f t="shared" si="8"/>
        <v>1.0629999999999999</v>
      </c>
      <c r="R52" s="56">
        <f t="shared" si="8"/>
        <v>1.0629999999999999</v>
      </c>
      <c r="S52" s="56">
        <f t="shared" si="8"/>
        <v>1.0629999999999999</v>
      </c>
      <c r="T52" s="56">
        <f t="shared" si="8"/>
        <v>1.0629999999999999</v>
      </c>
      <c r="U52" s="56">
        <f t="shared" si="8"/>
        <v>1.0629999999999999</v>
      </c>
      <c r="V52" s="56"/>
      <c r="W52" s="68" t="s">
        <v>185</v>
      </c>
      <c r="X52" s="120"/>
      <c r="Z52" s="46"/>
      <c r="AA52" s="46"/>
      <c r="AB52" s="46"/>
      <c r="AC52" s="46"/>
    </row>
    <row r="53" spans="1:29" ht="15.75" customHeight="1" x14ac:dyDescent="0.2">
      <c r="A53" s="46"/>
      <c r="B53" s="46"/>
      <c r="C53" s="46"/>
      <c r="D53" s="53" t="s">
        <v>89</v>
      </c>
      <c r="E53" s="56">
        <f t="shared" ref="E53:U53" si="9">E35-0.5*E41</f>
        <v>2.4000206E-2</v>
      </c>
      <c r="F53" s="56">
        <f t="shared" si="9"/>
        <v>2.4000206E-2</v>
      </c>
      <c r="G53" s="56">
        <f t="shared" si="9"/>
        <v>2.4000206E-2</v>
      </c>
      <c r="H53" s="56">
        <f t="shared" si="9"/>
        <v>2.4000206E-2</v>
      </c>
      <c r="I53" s="56">
        <f t="shared" si="9"/>
        <v>2.4000206E-2</v>
      </c>
      <c r="J53" s="56">
        <f t="shared" si="9"/>
        <v>2.4000206E-2</v>
      </c>
      <c r="K53" s="56">
        <f t="shared" si="9"/>
        <v>2.4000206E-2</v>
      </c>
      <c r="L53" s="56">
        <f t="shared" si="9"/>
        <v>2.4000206E-2</v>
      </c>
      <c r="M53" s="56">
        <f t="shared" si="9"/>
        <v>2.4000206E-2</v>
      </c>
      <c r="N53" s="56">
        <f t="shared" si="9"/>
        <v>2.4000206E-2</v>
      </c>
      <c r="O53" s="56">
        <f t="shared" si="9"/>
        <v>2.4000206E-2</v>
      </c>
      <c r="P53" s="56">
        <f t="shared" si="9"/>
        <v>2.4000206E-2</v>
      </c>
      <c r="Q53" s="56">
        <f t="shared" si="9"/>
        <v>2.4000206E-2</v>
      </c>
      <c r="R53" s="56">
        <f t="shared" si="9"/>
        <v>2.4000206E-2</v>
      </c>
      <c r="S53" s="56">
        <f t="shared" si="9"/>
        <v>2.4000206E-2</v>
      </c>
      <c r="T53" s="56">
        <f t="shared" si="9"/>
        <v>2.4000206E-2</v>
      </c>
      <c r="U53" s="56">
        <f t="shared" si="9"/>
        <v>2.4000206E-2</v>
      </c>
      <c r="V53" s="56"/>
      <c r="W53" s="46"/>
      <c r="X53" s="120"/>
      <c r="Z53" s="46"/>
      <c r="AA53" s="46"/>
      <c r="AB53" s="46"/>
      <c r="AC53" s="46"/>
    </row>
    <row r="54" spans="1:29" ht="15.75" customHeight="1" x14ac:dyDescent="0.2">
      <c r="A54" s="54" t="s">
        <v>93</v>
      </c>
      <c r="B54" s="46"/>
      <c r="C54" s="46"/>
      <c r="D54" s="11" t="s">
        <v>35</v>
      </c>
      <c r="E54" s="56">
        <f t="shared" ref="E54:U54" si="10">E34-0.5*E40</f>
        <v>0.9448899999999999</v>
      </c>
      <c r="F54" s="56">
        <f t="shared" si="10"/>
        <v>0.9448899999999999</v>
      </c>
      <c r="G54" s="56">
        <f t="shared" si="10"/>
        <v>0.9448899999999999</v>
      </c>
      <c r="H54" s="56">
        <f t="shared" si="10"/>
        <v>0.9448899999999999</v>
      </c>
      <c r="I54" s="56">
        <f t="shared" si="10"/>
        <v>0.9448899999999999</v>
      </c>
      <c r="J54" s="56">
        <f t="shared" si="10"/>
        <v>0.9448899999999999</v>
      </c>
      <c r="K54" s="56">
        <f t="shared" si="10"/>
        <v>0.9448899999999999</v>
      </c>
      <c r="L54" s="56">
        <f t="shared" si="10"/>
        <v>0.9448899999999999</v>
      </c>
      <c r="M54" s="56">
        <f t="shared" si="10"/>
        <v>0.9448899999999999</v>
      </c>
      <c r="N54" s="56">
        <f t="shared" si="10"/>
        <v>0.9448899999999999</v>
      </c>
      <c r="O54" s="56">
        <f t="shared" si="10"/>
        <v>0.9448899999999999</v>
      </c>
      <c r="P54" s="56">
        <f t="shared" si="10"/>
        <v>0.9448899999999999</v>
      </c>
      <c r="Q54" s="56">
        <f t="shared" si="10"/>
        <v>0.9448899999999999</v>
      </c>
      <c r="R54" s="56">
        <f t="shared" si="10"/>
        <v>0.9448899999999999</v>
      </c>
      <c r="S54" s="56">
        <f t="shared" si="10"/>
        <v>0.9448899999999999</v>
      </c>
      <c r="T54" s="56">
        <f t="shared" si="10"/>
        <v>0.9448899999999999</v>
      </c>
      <c r="U54" s="56">
        <f t="shared" si="10"/>
        <v>0.9448899999999999</v>
      </c>
      <c r="V54" s="56"/>
      <c r="W54" s="68" t="s">
        <v>185</v>
      </c>
      <c r="X54" s="120"/>
      <c r="Z54" s="46"/>
      <c r="AA54" s="46"/>
      <c r="AB54" s="46"/>
      <c r="AC54" s="46"/>
    </row>
    <row r="55" spans="1:29" ht="15.75" customHeight="1" x14ac:dyDescent="0.2">
      <c r="A55" s="46"/>
      <c r="B55" s="46"/>
      <c r="C55" s="46"/>
      <c r="D55" s="11" t="s">
        <v>78</v>
      </c>
      <c r="E55" s="56">
        <f t="shared" ref="E55:U55" si="11">E35</f>
        <v>2.7000199999999999E-2</v>
      </c>
      <c r="F55" s="56">
        <f t="shared" si="11"/>
        <v>2.7000199999999999E-2</v>
      </c>
      <c r="G55" s="56">
        <f t="shared" si="11"/>
        <v>2.7000199999999999E-2</v>
      </c>
      <c r="H55" s="56">
        <f t="shared" si="11"/>
        <v>2.7000199999999999E-2</v>
      </c>
      <c r="I55" s="56">
        <f t="shared" si="11"/>
        <v>2.7000199999999999E-2</v>
      </c>
      <c r="J55" s="56">
        <f t="shared" si="11"/>
        <v>2.7000199999999999E-2</v>
      </c>
      <c r="K55" s="56">
        <f t="shared" si="11"/>
        <v>2.7000199999999999E-2</v>
      </c>
      <c r="L55" s="56">
        <f t="shared" si="11"/>
        <v>2.7000199999999999E-2</v>
      </c>
      <c r="M55" s="56">
        <f t="shared" si="11"/>
        <v>2.7000199999999999E-2</v>
      </c>
      <c r="N55" s="56">
        <f t="shared" si="11"/>
        <v>2.7000199999999999E-2</v>
      </c>
      <c r="O55" s="56">
        <f t="shared" si="11"/>
        <v>2.7000199999999999E-2</v>
      </c>
      <c r="P55" s="56">
        <f t="shared" si="11"/>
        <v>2.7000199999999999E-2</v>
      </c>
      <c r="Q55" s="56">
        <f t="shared" si="11"/>
        <v>2.7000199999999999E-2</v>
      </c>
      <c r="R55" s="56">
        <f t="shared" si="11"/>
        <v>2.7000199999999999E-2</v>
      </c>
      <c r="S55" s="56">
        <f t="shared" si="11"/>
        <v>2.7000199999999999E-2</v>
      </c>
      <c r="T55" s="56">
        <f t="shared" si="11"/>
        <v>2.7000199999999999E-2</v>
      </c>
      <c r="U55" s="56">
        <f t="shared" si="11"/>
        <v>2.7000199999999999E-2</v>
      </c>
      <c r="V55" s="56"/>
      <c r="W55" s="46"/>
      <c r="X55" s="120"/>
      <c r="Z55" s="46"/>
      <c r="AA55" s="46"/>
      <c r="AB55" s="46"/>
      <c r="AC55" s="46"/>
    </row>
    <row r="56" spans="1:29" ht="15.75" customHeight="1" x14ac:dyDescent="0.2">
      <c r="A56" s="167" t="s">
        <v>172</v>
      </c>
      <c r="B56" s="120"/>
      <c r="C56" s="120"/>
      <c r="D56" s="5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130"/>
      <c r="X56" s="120"/>
      <c r="Z56" s="46"/>
      <c r="AA56" s="46"/>
      <c r="AB56" s="46"/>
      <c r="AC56" s="46"/>
    </row>
    <row r="57" spans="1:29" ht="15.75" customHeight="1" x14ac:dyDescent="0.2">
      <c r="A57" s="120" t="s">
        <v>66</v>
      </c>
      <c r="B57" s="120"/>
      <c r="C57" s="120"/>
      <c r="D57" s="34" t="s">
        <v>157</v>
      </c>
      <c r="E57" s="150">
        <f>VLOOKUP(D57,A1:E5,2,FALSE)</f>
        <v>1.2</v>
      </c>
      <c r="F57" s="150">
        <f>E57</f>
        <v>1.2</v>
      </c>
      <c r="G57" s="150">
        <f>F57</f>
        <v>1.2</v>
      </c>
      <c r="H57" s="150">
        <f t="shared" ref="H57:H66" si="12">I57</f>
        <v>1.2</v>
      </c>
      <c r="I57" s="150">
        <f t="shared" ref="I57:J66" si="13">G57</f>
        <v>1.2</v>
      </c>
      <c r="J57" s="150">
        <f t="shared" si="13"/>
        <v>1.2</v>
      </c>
      <c r="K57" s="150">
        <f t="shared" ref="K57:K66" si="14">G57</f>
        <v>1.2</v>
      </c>
      <c r="L57" s="150">
        <f t="shared" ref="L57:U66" si="15">K57</f>
        <v>1.2</v>
      </c>
      <c r="M57" s="150">
        <f t="shared" si="15"/>
        <v>1.2</v>
      </c>
      <c r="N57" s="150">
        <f t="shared" si="15"/>
        <v>1.2</v>
      </c>
      <c r="O57" s="150">
        <f t="shared" si="15"/>
        <v>1.2</v>
      </c>
      <c r="P57" s="150">
        <f>O57</f>
        <v>1.2</v>
      </c>
      <c r="Q57" s="150">
        <f>P57</f>
        <v>1.2</v>
      </c>
      <c r="R57" s="150">
        <f t="shared" ref="R57:R66" si="16">S57</f>
        <v>1.2</v>
      </c>
      <c r="S57" s="150">
        <f t="shared" ref="S57:T66" si="17">Q57</f>
        <v>1.2</v>
      </c>
      <c r="T57" s="150">
        <f t="shared" si="17"/>
        <v>1.2</v>
      </c>
      <c r="U57" s="150">
        <f t="shared" ref="U57:U66" si="18">Q57</f>
        <v>1.2</v>
      </c>
      <c r="V57" s="130"/>
      <c r="X57" s="120"/>
      <c r="Z57" s="46"/>
      <c r="AA57" s="46"/>
      <c r="AB57" s="46"/>
      <c r="AC57" s="46"/>
    </row>
    <row r="58" spans="1:29" ht="15.75" customHeight="1" x14ac:dyDescent="0.2">
      <c r="A58" s="120" t="s">
        <v>67</v>
      </c>
      <c r="B58" s="120"/>
      <c r="C58" s="120"/>
      <c r="D58" s="34" t="s">
        <v>156</v>
      </c>
      <c r="E58" s="150">
        <f>VLOOKUP(D58,A2:E6,2,FALSE)</f>
        <v>1.1000000000000001</v>
      </c>
      <c r="F58" s="150">
        <f t="shared" ref="F58:K66" si="19">E58</f>
        <v>1.1000000000000001</v>
      </c>
      <c r="G58" s="150">
        <f t="shared" si="19"/>
        <v>1.1000000000000001</v>
      </c>
      <c r="H58" s="150">
        <f t="shared" si="12"/>
        <v>1.1000000000000001</v>
      </c>
      <c r="I58" s="150">
        <f t="shared" si="13"/>
        <v>1.1000000000000001</v>
      </c>
      <c r="J58" s="150">
        <f t="shared" si="13"/>
        <v>1.1000000000000001</v>
      </c>
      <c r="K58" s="150">
        <f t="shared" si="14"/>
        <v>1.1000000000000001</v>
      </c>
      <c r="L58" s="150">
        <f t="shared" si="15"/>
        <v>1.1000000000000001</v>
      </c>
      <c r="M58" s="150">
        <f t="shared" si="15"/>
        <v>1.1000000000000001</v>
      </c>
      <c r="N58" s="150">
        <f t="shared" si="15"/>
        <v>1.1000000000000001</v>
      </c>
      <c r="O58" s="150">
        <f t="shared" si="15"/>
        <v>1.1000000000000001</v>
      </c>
      <c r="P58" s="150">
        <f t="shared" si="15"/>
        <v>1.1000000000000001</v>
      </c>
      <c r="Q58" s="150">
        <f t="shared" si="15"/>
        <v>1.1000000000000001</v>
      </c>
      <c r="R58" s="150">
        <f t="shared" si="16"/>
        <v>1.1000000000000001</v>
      </c>
      <c r="S58" s="150">
        <f t="shared" si="17"/>
        <v>1.1000000000000001</v>
      </c>
      <c r="T58" s="150">
        <f t="shared" si="17"/>
        <v>1.1000000000000001</v>
      </c>
      <c r="U58" s="150">
        <f t="shared" si="18"/>
        <v>1.1000000000000001</v>
      </c>
      <c r="V58" s="130"/>
      <c r="W58" s="120"/>
      <c r="X58" s="120"/>
      <c r="Z58" s="46"/>
      <c r="AA58" s="46"/>
      <c r="AB58" s="46"/>
      <c r="AC58" s="46"/>
    </row>
    <row r="59" spans="1:29" ht="15.75" customHeight="1" x14ac:dyDescent="0.2">
      <c r="A59" s="69" t="s">
        <v>159</v>
      </c>
      <c r="B59" s="46"/>
      <c r="C59" s="46"/>
      <c r="D59" s="34" t="s">
        <v>11</v>
      </c>
      <c r="E59" s="150">
        <f>VLOOKUP(D59,A3:E7,2,FALSE)</f>
        <v>1</v>
      </c>
      <c r="F59" s="150">
        <f t="shared" si="19"/>
        <v>1</v>
      </c>
      <c r="G59" s="150">
        <f t="shared" si="19"/>
        <v>1</v>
      </c>
      <c r="H59" s="150">
        <f t="shared" si="19"/>
        <v>1</v>
      </c>
      <c r="I59" s="150">
        <f t="shared" si="19"/>
        <v>1</v>
      </c>
      <c r="J59" s="150">
        <f t="shared" si="19"/>
        <v>1</v>
      </c>
      <c r="K59" s="150">
        <f t="shared" si="19"/>
        <v>1</v>
      </c>
      <c r="L59" s="150">
        <f t="shared" si="15"/>
        <v>1</v>
      </c>
      <c r="M59" s="150">
        <f t="shared" si="15"/>
        <v>1</v>
      </c>
      <c r="N59" s="150">
        <f t="shared" si="15"/>
        <v>1</v>
      </c>
      <c r="O59" s="150">
        <f t="shared" si="15"/>
        <v>1</v>
      </c>
      <c r="P59" s="150">
        <f t="shared" si="15"/>
        <v>1</v>
      </c>
      <c r="Q59" s="150">
        <f t="shared" si="15"/>
        <v>1</v>
      </c>
      <c r="R59" s="150">
        <f t="shared" si="15"/>
        <v>1</v>
      </c>
      <c r="S59" s="150">
        <f t="shared" si="15"/>
        <v>1</v>
      </c>
      <c r="T59" s="150">
        <f t="shared" si="15"/>
        <v>1</v>
      </c>
      <c r="U59" s="150">
        <f t="shared" si="15"/>
        <v>1</v>
      </c>
      <c r="V59" s="130"/>
      <c r="W59" s="46"/>
      <c r="X59" s="46"/>
      <c r="Z59" s="46"/>
      <c r="AA59" s="46"/>
      <c r="AB59" s="46"/>
      <c r="AC59" s="46"/>
    </row>
    <row r="60" spans="1:29" ht="15.75" customHeight="1" x14ac:dyDescent="0.2">
      <c r="A60" s="120" t="s">
        <v>68</v>
      </c>
      <c r="B60" s="120"/>
      <c r="C60" s="120"/>
      <c r="D60" s="34" t="s">
        <v>155</v>
      </c>
      <c r="E60" s="150">
        <f>VLOOKUP(D60,A4:E8,2,FALSE)</f>
        <v>1</v>
      </c>
      <c r="F60" s="150">
        <f t="shared" si="19"/>
        <v>1</v>
      </c>
      <c r="G60" s="150">
        <f t="shared" si="19"/>
        <v>1</v>
      </c>
      <c r="H60" s="150">
        <f t="shared" si="12"/>
        <v>1</v>
      </c>
      <c r="I60" s="150">
        <f t="shared" si="13"/>
        <v>1</v>
      </c>
      <c r="J60" s="150">
        <f t="shared" si="13"/>
        <v>1</v>
      </c>
      <c r="K60" s="150">
        <f t="shared" si="14"/>
        <v>1</v>
      </c>
      <c r="L60" s="150">
        <f t="shared" si="15"/>
        <v>1</v>
      </c>
      <c r="M60" s="150">
        <f t="shared" si="15"/>
        <v>1</v>
      </c>
      <c r="N60" s="150">
        <f t="shared" si="15"/>
        <v>1</v>
      </c>
      <c r="O60" s="150">
        <f t="shared" si="15"/>
        <v>1</v>
      </c>
      <c r="P60" s="150">
        <f t="shared" si="15"/>
        <v>1</v>
      </c>
      <c r="Q60" s="150">
        <f t="shared" si="15"/>
        <v>1</v>
      </c>
      <c r="R60" s="150">
        <f t="shared" si="16"/>
        <v>1</v>
      </c>
      <c r="S60" s="150">
        <f t="shared" si="17"/>
        <v>1</v>
      </c>
      <c r="T60" s="150">
        <f t="shared" si="17"/>
        <v>1</v>
      </c>
      <c r="U60" s="150">
        <f t="shared" si="18"/>
        <v>1</v>
      </c>
      <c r="V60" s="130"/>
      <c r="W60" s="120"/>
      <c r="X60" s="120"/>
      <c r="Z60" s="46"/>
      <c r="AA60" s="46"/>
      <c r="AB60" s="46"/>
      <c r="AC60" s="46"/>
    </row>
    <row r="61" spans="1:29" ht="15.75" customHeight="1" x14ac:dyDescent="0.2">
      <c r="A61" s="120" t="s">
        <v>69</v>
      </c>
      <c r="B61" s="120"/>
      <c r="C61" s="120"/>
      <c r="D61" s="34" t="s">
        <v>145</v>
      </c>
      <c r="E61" s="151">
        <f>VLOOKUP(D61,A8:B13,2,FALSE)</f>
        <v>1.046</v>
      </c>
      <c r="F61" s="151">
        <f t="shared" si="19"/>
        <v>1.046</v>
      </c>
      <c r="G61" s="151">
        <f t="shared" si="19"/>
        <v>1.046</v>
      </c>
      <c r="H61" s="151">
        <f t="shared" si="12"/>
        <v>1.046</v>
      </c>
      <c r="I61" s="151">
        <f t="shared" si="13"/>
        <v>1.046</v>
      </c>
      <c r="J61" s="151">
        <f t="shared" si="13"/>
        <v>1.046</v>
      </c>
      <c r="K61" s="151">
        <f t="shared" si="14"/>
        <v>1.046</v>
      </c>
      <c r="L61" s="151">
        <f t="shared" si="15"/>
        <v>1.046</v>
      </c>
      <c r="M61" s="151">
        <f t="shared" si="15"/>
        <v>1.046</v>
      </c>
      <c r="N61" s="151">
        <f t="shared" si="15"/>
        <v>1.046</v>
      </c>
      <c r="O61" s="151">
        <f t="shared" si="15"/>
        <v>1.046</v>
      </c>
      <c r="P61" s="151">
        <f t="shared" si="15"/>
        <v>1.046</v>
      </c>
      <c r="Q61" s="151">
        <f t="shared" si="15"/>
        <v>1.046</v>
      </c>
      <c r="R61" s="151">
        <f t="shared" si="16"/>
        <v>1.046</v>
      </c>
      <c r="S61" s="151">
        <f t="shared" si="17"/>
        <v>1.046</v>
      </c>
      <c r="T61" s="151">
        <f t="shared" si="17"/>
        <v>1.046</v>
      </c>
      <c r="U61" s="151">
        <f t="shared" si="18"/>
        <v>1.046</v>
      </c>
      <c r="V61" s="131"/>
      <c r="W61" s="120"/>
      <c r="X61" s="120"/>
      <c r="Z61" s="46"/>
      <c r="AA61" s="46"/>
      <c r="AB61" s="46"/>
      <c r="AC61" s="46"/>
    </row>
    <row r="62" spans="1:29" ht="15.75" customHeight="1" x14ac:dyDescent="0.2">
      <c r="A62" s="120" t="s">
        <v>70</v>
      </c>
      <c r="B62" s="120"/>
      <c r="C62" s="120"/>
      <c r="D62" s="34" t="s">
        <v>18</v>
      </c>
      <c r="E62" s="151">
        <f>VLOOKUP(D62,C7:D9,2,FALSE)</f>
        <v>1</v>
      </c>
      <c r="F62" s="151">
        <f t="shared" si="19"/>
        <v>1</v>
      </c>
      <c r="G62" s="151">
        <f t="shared" si="19"/>
        <v>1</v>
      </c>
      <c r="H62" s="151">
        <f t="shared" si="12"/>
        <v>1</v>
      </c>
      <c r="I62" s="151">
        <f t="shared" si="13"/>
        <v>1</v>
      </c>
      <c r="J62" s="151">
        <f t="shared" si="13"/>
        <v>1</v>
      </c>
      <c r="K62" s="151">
        <f t="shared" si="14"/>
        <v>1</v>
      </c>
      <c r="L62" s="151">
        <f t="shared" si="15"/>
        <v>1</v>
      </c>
      <c r="M62" s="151">
        <f t="shared" si="15"/>
        <v>1</v>
      </c>
      <c r="N62" s="151">
        <f t="shared" si="15"/>
        <v>1</v>
      </c>
      <c r="O62" s="151">
        <f t="shared" si="15"/>
        <v>1</v>
      </c>
      <c r="P62" s="151">
        <f t="shared" si="15"/>
        <v>1</v>
      </c>
      <c r="Q62" s="151">
        <f t="shared" si="15"/>
        <v>1</v>
      </c>
      <c r="R62" s="151">
        <f t="shared" si="16"/>
        <v>1</v>
      </c>
      <c r="S62" s="151">
        <f t="shared" si="17"/>
        <v>1</v>
      </c>
      <c r="T62" s="151">
        <f t="shared" si="17"/>
        <v>1</v>
      </c>
      <c r="U62" s="151">
        <f t="shared" si="18"/>
        <v>1</v>
      </c>
      <c r="V62" s="131"/>
      <c r="W62" s="120"/>
      <c r="X62" s="120"/>
      <c r="Z62" s="46"/>
      <c r="AA62" s="46"/>
      <c r="AB62" s="46"/>
      <c r="AC62" s="46"/>
    </row>
    <row r="63" spans="1:29" ht="15.75" customHeight="1" x14ac:dyDescent="0.2">
      <c r="A63" s="120" t="s">
        <v>71</v>
      </c>
      <c r="B63" s="120"/>
      <c r="C63" s="120"/>
      <c r="D63" s="35" t="s">
        <v>26</v>
      </c>
      <c r="E63" s="150">
        <f>VLOOKUP(D63,E16:F18,2,FALSE)</f>
        <v>1</v>
      </c>
      <c r="F63" s="150">
        <f t="shared" si="19"/>
        <v>1</v>
      </c>
      <c r="G63" s="150">
        <f t="shared" si="19"/>
        <v>1</v>
      </c>
      <c r="H63" s="150">
        <f t="shared" si="12"/>
        <v>1</v>
      </c>
      <c r="I63" s="150">
        <f t="shared" si="13"/>
        <v>1</v>
      </c>
      <c r="J63" s="150">
        <f t="shared" si="13"/>
        <v>1</v>
      </c>
      <c r="K63" s="150">
        <f t="shared" si="14"/>
        <v>1</v>
      </c>
      <c r="L63" s="150">
        <f t="shared" si="15"/>
        <v>1</v>
      </c>
      <c r="M63" s="150">
        <f t="shared" si="15"/>
        <v>1</v>
      </c>
      <c r="N63" s="150">
        <f t="shared" si="15"/>
        <v>1</v>
      </c>
      <c r="O63" s="150">
        <f t="shared" si="15"/>
        <v>1</v>
      </c>
      <c r="P63" s="150">
        <f t="shared" si="15"/>
        <v>1</v>
      </c>
      <c r="Q63" s="150">
        <f t="shared" si="15"/>
        <v>1</v>
      </c>
      <c r="R63" s="150">
        <f t="shared" si="16"/>
        <v>1</v>
      </c>
      <c r="S63" s="150">
        <f t="shared" si="17"/>
        <v>1</v>
      </c>
      <c r="T63" s="150">
        <f t="shared" si="17"/>
        <v>1</v>
      </c>
      <c r="U63" s="150">
        <f t="shared" si="18"/>
        <v>1</v>
      </c>
      <c r="V63" s="130"/>
      <c r="W63" s="120"/>
      <c r="X63" s="120"/>
      <c r="Z63" s="46"/>
      <c r="AA63" s="46"/>
      <c r="AB63" s="46"/>
      <c r="AC63" s="46"/>
    </row>
    <row r="64" spans="1:29" ht="15.75" customHeight="1" x14ac:dyDescent="0.2">
      <c r="A64" s="120" t="s">
        <v>72</v>
      </c>
      <c r="B64" s="120"/>
      <c r="C64" s="120"/>
      <c r="D64" s="34" t="s">
        <v>17</v>
      </c>
      <c r="E64" s="151">
        <f>VLOOKUP(D64,E7:F9,2,FALSE)</f>
        <v>0.96</v>
      </c>
      <c r="F64" s="151">
        <f t="shared" si="19"/>
        <v>0.96</v>
      </c>
      <c r="G64" s="151">
        <f t="shared" si="19"/>
        <v>0.96</v>
      </c>
      <c r="H64" s="151">
        <f t="shared" si="12"/>
        <v>0.96</v>
      </c>
      <c r="I64" s="151">
        <f t="shared" si="13"/>
        <v>0.96</v>
      </c>
      <c r="J64" s="151">
        <f t="shared" si="13"/>
        <v>0.96</v>
      </c>
      <c r="K64" s="151">
        <f t="shared" si="14"/>
        <v>0.96</v>
      </c>
      <c r="L64" s="151">
        <f t="shared" si="15"/>
        <v>0.96</v>
      </c>
      <c r="M64" s="151">
        <f t="shared" si="15"/>
        <v>0.96</v>
      </c>
      <c r="N64" s="151">
        <f t="shared" si="15"/>
        <v>0.96</v>
      </c>
      <c r="O64" s="151">
        <f t="shared" si="15"/>
        <v>0.96</v>
      </c>
      <c r="P64" s="151">
        <f t="shared" si="15"/>
        <v>0.96</v>
      </c>
      <c r="Q64" s="151">
        <f t="shared" si="15"/>
        <v>0.96</v>
      </c>
      <c r="R64" s="151">
        <f t="shared" si="16"/>
        <v>0.96</v>
      </c>
      <c r="S64" s="151">
        <f t="shared" si="17"/>
        <v>0.96</v>
      </c>
      <c r="T64" s="151">
        <f t="shared" si="17"/>
        <v>0.96</v>
      </c>
      <c r="U64" s="151">
        <f t="shared" si="18"/>
        <v>0.96</v>
      </c>
      <c r="V64" s="131"/>
      <c r="W64" s="120"/>
      <c r="X64" s="120"/>
      <c r="Z64" s="46"/>
      <c r="AA64" s="46"/>
      <c r="AB64" s="46"/>
      <c r="AC64" s="46"/>
    </row>
    <row r="65" spans="1:29" ht="15.75" customHeight="1" x14ac:dyDescent="0.2">
      <c r="A65" s="69" t="s">
        <v>125</v>
      </c>
      <c r="B65" s="120"/>
      <c r="C65" s="120"/>
      <c r="D65" s="34" t="s">
        <v>20</v>
      </c>
      <c r="E65" s="151">
        <f>VLOOKUP(D65,A16:B18,2,FALSE)</f>
        <v>0.75</v>
      </c>
      <c r="F65" s="151">
        <f t="shared" si="19"/>
        <v>0.75</v>
      </c>
      <c r="G65" s="151">
        <f t="shared" si="19"/>
        <v>0.75</v>
      </c>
      <c r="H65" s="151">
        <f t="shared" si="12"/>
        <v>0.75</v>
      </c>
      <c r="I65" s="151">
        <f t="shared" si="13"/>
        <v>0.75</v>
      </c>
      <c r="J65" s="151">
        <f t="shared" si="13"/>
        <v>0.75</v>
      </c>
      <c r="K65" s="151">
        <f t="shared" si="14"/>
        <v>0.75</v>
      </c>
      <c r="L65" s="151">
        <f t="shared" si="15"/>
        <v>0.75</v>
      </c>
      <c r="M65" s="151">
        <f t="shared" si="15"/>
        <v>0.75</v>
      </c>
      <c r="N65" s="151">
        <f t="shared" si="15"/>
        <v>0.75</v>
      </c>
      <c r="O65" s="151">
        <f t="shared" si="15"/>
        <v>0.75</v>
      </c>
      <c r="P65" s="151">
        <f t="shared" si="15"/>
        <v>0.75</v>
      </c>
      <c r="Q65" s="151">
        <f t="shared" si="15"/>
        <v>0.75</v>
      </c>
      <c r="R65" s="151">
        <f t="shared" si="16"/>
        <v>0.75</v>
      </c>
      <c r="S65" s="151">
        <f t="shared" si="17"/>
        <v>0.75</v>
      </c>
      <c r="T65" s="151">
        <f t="shared" si="17"/>
        <v>0.75</v>
      </c>
      <c r="U65" s="151">
        <f t="shared" si="18"/>
        <v>0.75</v>
      </c>
      <c r="V65" s="131"/>
      <c r="W65" s="120"/>
      <c r="X65" s="120"/>
      <c r="Z65" s="46"/>
      <c r="AA65" s="46"/>
      <c r="AB65" s="46"/>
      <c r="AC65" s="46"/>
    </row>
    <row r="66" spans="1:29" ht="15.75" customHeight="1" x14ac:dyDescent="0.2">
      <c r="A66" s="120" t="s">
        <v>73</v>
      </c>
      <c r="B66" s="120"/>
      <c r="C66" s="120"/>
      <c r="D66" s="34" t="s">
        <v>24</v>
      </c>
      <c r="E66" s="152">
        <f>VLOOKUP(D66,C16:D18,2,FALSE)</f>
        <v>1</v>
      </c>
      <c r="F66" s="152">
        <f t="shared" si="19"/>
        <v>1</v>
      </c>
      <c r="G66" s="152">
        <f t="shared" si="19"/>
        <v>1</v>
      </c>
      <c r="H66" s="152">
        <f t="shared" si="12"/>
        <v>1</v>
      </c>
      <c r="I66" s="152">
        <f t="shared" si="13"/>
        <v>1</v>
      </c>
      <c r="J66" s="152">
        <f t="shared" si="13"/>
        <v>1</v>
      </c>
      <c r="K66" s="152">
        <f t="shared" si="14"/>
        <v>1</v>
      </c>
      <c r="L66" s="152">
        <f t="shared" si="15"/>
        <v>1</v>
      </c>
      <c r="M66" s="152">
        <f t="shared" si="15"/>
        <v>1</v>
      </c>
      <c r="N66" s="152">
        <f t="shared" si="15"/>
        <v>1</v>
      </c>
      <c r="O66" s="152">
        <f t="shared" si="15"/>
        <v>1</v>
      </c>
      <c r="P66" s="152">
        <f t="shared" si="15"/>
        <v>1</v>
      </c>
      <c r="Q66" s="152">
        <f t="shared" si="15"/>
        <v>1</v>
      </c>
      <c r="R66" s="152">
        <f t="shared" si="16"/>
        <v>1</v>
      </c>
      <c r="S66" s="152">
        <f t="shared" si="17"/>
        <v>1</v>
      </c>
      <c r="T66" s="152">
        <f t="shared" si="17"/>
        <v>1</v>
      </c>
      <c r="U66" s="152">
        <f t="shared" si="18"/>
        <v>1</v>
      </c>
      <c r="V66" s="102"/>
      <c r="W66" s="120"/>
      <c r="X66" s="120"/>
      <c r="Z66" s="46"/>
      <c r="AA66" s="46"/>
      <c r="AB66" s="46"/>
      <c r="AC66" s="46"/>
    </row>
    <row r="67" spans="1:29" ht="15.75" customHeight="1" x14ac:dyDescent="0.2">
      <c r="A67" s="46"/>
      <c r="B67" s="46"/>
      <c r="C67" s="46"/>
      <c r="D67" s="54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46"/>
      <c r="X67" s="46"/>
      <c r="Z67" s="46"/>
      <c r="AA67" s="46"/>
      <c r="AB67" s="46"/>
      <c r="AC67" s="46"/>
    </row>
    <row r="68" spans="1:29" ht="15.75" customHeight="1" x14ac:dyDescent="0.2">
      <c r="A68" s="3" t="s">
        <v>57</v>
      </c>
      <c r="B68" s="120"/>
      <c r="C68" s="120"/>
      <c r="D68" s="11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26"/>
      <c r="W68" s="120"/>
      <c r="X68" s="120"/>
      <c r="Z68" s="46"/>
      <c r="AA68" s="46"/>
      <c r="AB68" s="46"/>
      <c r="AC68" s="46"/>
    </row>
    <row r="69" spans="1:29" ht="15.75" customHeight="1" x14ac:dyDescent="0.2">
      <c r="A69" s="123" t="s">
        <v>139</v>
      </c>
      <c r="B69" s="120"/>
      <c r="C69" s="120"/>
      <c r="D69" s="21" t="s">
        <v>58</v>
      </c>
      <c r="E69" s="118">
        <v>-473.22500000000002</v>
      </c>
      <c r="F69" s="31">
        <v>-341.66500000000002</v>
      </c>
      <c r="G69" s="31">
        <v>-177.1909</v>
      </c>
      <c r="H69" s="31">
        <v>-129</v>
      </c>
      <c r="I69" s="31">
        <v>0</v>
      </c>
      <c r="J69" s="31">
        <f>-H69</f>
        <v>129</v>
      </c>
      <c r="K69" s="31">
        <f>-G69</f>
        <v>177.1909</v>
      </c>
      <c r="L69" s="31">
        <f>-F69</f>
        <v>341.66500000000002</v>
      </c>
      <c r="M69" s="31">
        <f>-E69</f>
        <v>473.22500000000002</v>
      </c>
      <c r="N69" s="31">
        <f>L69</f>
        <v>341.66500000000002</v>
      </c>
      <c r="O69" s="31">
        <f>K69</f>
        <v>177.1909</v>
      </c>
      <c r="P69" s="31">
        <f>J69</f>
        <v>129</v>
      </c>
      <c r="Q69" s="31">
        <f>I69</f>
        <v>0</v>
      </c>
      <c r="R69" s="31">
        <f>H69</f>
        <v>-129</v>
      </c>
      <c r="S69" s="31">
        <f>G69</f>
        <v>-177.1909</v>
      </c>
      <c r="T69" s="31">
        <f>F69</f>
        <v>-341.66500000000002</v>
      </c>
      <c r="U69" s="31">
        <f>E69</f>
        <v>-473.22500000000002</v>
      </c>
      <c r="V69" s="132"/>
      <c r="X69" s="15"/>
      <c r="Z69" s="46"/>
      <c r="AA69" s="46"/>
      <c r="AB69" s="46"/>
      <c r="AC69" s="46"/>
    </row>
    <row r="70" spans="1:29" ht="15.75" customHeight="1" x14ac:dyDescent="0.2">
      <c r="A70" s="120"/>
      <c r="B70" s="120"/>
      <c r="C70" s="120"/>
      <c r="D70" s="11" t="s">
        <v>59</v>
      </c>
      <c r="E70" s="32">
        <f>E69/0.74</f>
        <v>-639.49324324324323</v>
      </c>
      <c r="F70" s="32">
        <f t="shared" ref="F70:U70" si="20">F69/0.74</f>
        <v>-461.70945945945948</v>
      </c>
      <c r="G70" s="32">
        <f t="shared" si="20"/>
        <v>-239.44716216216216</v>
      </c>
      <c r="H70" s="32">
        <f t="shared" si="20"/>
        <v>-174.32432432432432</v>
      </c>
      <c r="I70" s="32">
        <f t="shared" si="20"/>
        <v>0</v>
      </c>
      <c r="J70" s="32">
        <f t="shared" si="20"/>
        <v>174.32432432432432</v>
      </c>
      <c r="K70" s="32">
        <f t="shared" si="20"/>
        <v>239.44716216216216</v>
      </c>
      <c r="L70" s="32">
        <f t="shared" si="20"/>
        <v>461.70945945945948</v>
      </c>
      <c r="M70" s="32">
        <f t="shared" si="20"/>
        <v>639.49324324324323</v>
      </c>
      <c r="N70" s="32">
        <f t="shared" si="20"/>
        <v>461.70945945945948</v>
      </c>
      <c r="O70" s="32">
        <f t="shared" si="20"/>
        <v>239.44716216216216</v>
      </c>
      <c r="P70" s="32">
        <f t="shared" si="20"/>
        <v>174.32432432432432</v>
      </c>
      <c r="Q70" s="32">
        <f t="shared" si="20"/>
        <v>0</v>
      </c>
      <c r="R70" s="32">
        <f t="shared" si="20"/>
        <v>-174.32432432432432</v>
      </c>
      <c r="S70" s="32">
        <f t="shared" si="20"/>
        <v>-239.44716216216216</v>
      </c>
      <c r="T70" s="32">
        <f t="shared" si="20"/>
        <v>-461.70945945945948</v>
      </c>
      <c r="U70" s="32">
        <f t="shared" si="20"/>
        <v>-639.49324324324323</v>
      </c>
      <c r="V70" s="103"/>
      <c r="W70" s="120"/>
      <c r="X70" s="26"/>
      <c r="Z70" s="46"/>
      <c r="AA70" s="46"/>
      <c r="AB70" s="46"/>
      <c r="AC70" s="46"/>
    </row>
    <row r="71" spans="1:29" ht="15.75" customHeight="1" x14ac:dyDescent="0.2">
      <c r="A71" s="120" t="s">
        <v>60</v>
      </c>
      <c r="B71" s="120"/>
      <c r="C71" s="120"/>
      <c r="D71" s="21" t="s">
        <v>58</v>
      </c>
      <c r="E71" s="31">
        <f>E69</f>
        <v>-473.22500000000002</v>
      </c>
      <c r="F71" s="31">
        <f t="shared" ref="F71:U71" si="21">F69</f>
        <v>-341.66500000000002</v>
      </c>
      <c r="G71" s="31">
        <f t="shared" si="21"/>
        <v>-177.1909</v>
      </c>
      <c r="H71" s="31">
        <f t="shared" si="21"/>
        <v>-129</v>
      </c>
      <c r="I71" s="31">
        <f t="shared" si="21"/>
        <v>0</v>
      </c>
      <c r="J71" s="31">
        <f t="shared" si="21"/>
        <v>129</v>
      </c>
      <c r="K71" s="31">
        <f t="shared" si="21"/>
        <v>177.1909</v>
      </c>
      <c r="L71" s="31">
        <f t="shared" si="21"/>
        <v>341.66500000000002</v>
      </c>
      <c r="M71" s="31">
        <f t="shared" si="21"/>
        <v>473.22500000000002</v>
      </c>
      <c r="N71" s="31">
        <f t="shared" si="21"/>
        <v>341.66500000000002</v>
      </c>
      <c r="O71" s="31">
        <f t="shared" si="21"/>
        <v>177.1909</v>
      </c>
      <c r="P71" s="31">
        <f t="shared" si="21"/>
        <v>129</v>
      </c>
      <c r="Q71" s="31">
        <f t="shared" si="21"/>
        <v>0</v>
      </c>
      <c r="R71" s="31">
        <f t="shared" si="21"/>
        <v>-129</v>
      </c>
      <c r="S71" s="31">
        <f t="shared" si="21"/>
        <v>-177.1909</v>
      </c>
      <c r="T71" s="31">
        <f t="shared" si="21"/>
        <v>-341.66500000000002</v>
      </c>
      <c r="U71" s="31">
        <f t="shared" si="21"/>
        <v>-473.22500000000002</v>
      </c>
      <c r="V71" s="132"/>
      <c r="W71" s="120"/>
      <c r="X71" s="15"/>
      <c r="Z71" s="46"/>
      <c r="AA71" s="46"/>
      <c r="AB71" s="46"/>
      <c r="AC71" s="46"/>
    </row>
    <row r="72" spans="1:29" ht="15.75" customHeight="1" x14ac:dyDescent="0.2">
      <c r="A72" s="120"/>
      <c r="B72" s="120"/>
      <c r="C72" s="120"/>
      <c r="D72" s="11" t="s">
        <v>59</v>
      </c>
      <c r="E72" s="32">
        <f>E71/0.74</f>
        <v>-639.49324324324323</v>
      </c>
      <c r="F72" s="32">
        <f t="shared" ref="F72:U72" si="22">F71/0.74</f>
        <v>-461.70945945945948</v>
      </c>
      <c r="G72" s="32">
        <f t="shared" si="22"/>
        <v>-239.44716216216216</v>
      </c>
      <c r="H72" s="32">
        <f t="shared" si="22"/>
        <v>-174.32432432432432</v>
      </c>
      <c r="I72" s="32">
        <f t="shared" si="22"/>
        <v>0</v>
      </c>
      <c r="J72" s="32">
        <f t="shared" si="22"/>
        <v>174.32432432432432</v>
      </c>
      <c r="K72" s="32">
        <f t="shared" si="22"/>
        <v>239.44716216216216</v>
      </c>
      <c r="L72" s="32">
        <f t="shared" si="22"/>
        <v>461.70945945945948</v>
      </c>
      <c r="M72" s="32">
        <f t="shared" si="22"/>
        <v>639.49324324324323</v>
      </c>
      <c r="N72" s="32">
        <f t="shared" si="22"/>
        <v>461.70945945945948</v>
      </c>
      <c r="O72" s="32">
        <f t="shared" si="22"/>
        <v>239.44716216216216</v>
      </c>
      <c r="P72" s="32">
        <f t="shared" si="22"/>
        <v>174.32432432432432</v>
      </c>
      <c r="Q72" s="32">
        <f t="shared" si="22"/>
        <v>0</v>
      </c>
      <c r="R72" s="32">
        <f t="shared" si="22"/>
        <v>-174.32432432432432</v>
      </c>
      <c r="S72" s="32">
        <f t="shared" si="22"/>
        <v>-239.44716216216216</v>
      </c>
      <c r="T72" s="32">
        <f t="shared" si="22"/>
        <v>-461.70945945945948</v>
      </c>
      <c r="U72" s="32">
        <f t="shared" si="22"/>
        <v>-639.49324324324323</v>
      </c>
      <c r="V72" s="103"/>
      <c r="W72" s="120"/>
      <c r="X72" s="26"/>
      <c r="Z72" s="46"/>
      <c r="AA72" s="46"/>
      <c r="AB72" s="46"/>
      <c r="AC72" s="46"/>
    </row>
    <row r="73" spans="1:29" ht="15.75" customHeight="1" x14ac:dyDescent="0.2">
      <c r="A73" s="69" t="s">
        <v>158</v>
      </c>
      <c r="B73" s="46"/>
      <c r="C73" s="46"/>
      <c r="D73" s="21" t="s">
        <v>58</v>
      </c>
      <c r="E73" s="31">
        <f>E71</f>
        <v>-473.22500000000002</v>
      </c>
      <c r="F73" s="31">
        <f t="shared" ref="F73:U73" si="23">F71</f>
        <v>-341.66500000000002</v>
      </c>
      <c r="G73" s="31">
        <f t="shared" si="23"/>
        <v>-177.1909</v>
      </c>
      <c r="H73" s="31">
        <f t="shared" si="23"/>
        <v>-129</v>
      </c>
      <c r="I73" s="31">
        <f t="shared" si="23"/>
        <v>0</v>
      </c>
      <c r="J73" s="31">
        <f t="shared" si="23"/>
        <v>129</v>
      </c>
      <c r="K73" s="31">
        <f t="shared" si="23"/>
        <v>177.1909</v>
      </c>
      <c r="L73" s="31">
        <f t="shared" si="23"/>
        <v>341.66500000000002</v>
      </c>
      <c r="M73" s="31">
        <f t="shared" si="23"/>
        <v>473.22500000000002</v>
      </c>
      <c r="N73" s="31">
        <f t="shared" si="23"/>
        <v>341.66500000000002</v>
      </c>
      <c r="O73" s="31">
        <f t="shared" si="23"/>
        <v>177.1909</v>
      </c>
      <c r="P73" s="31">
        <f t="shared" si="23"/>
        <v>129</v>
      </c>
      <c r="Q73" s="31">
        <f t="shared" si="23"/>
        <v>0</v>
      </c>
      <c r="R73" s="31">
        <f t="shared" si="23"/>
        <v>-129</v>
      </c>
      <c r="S73" s="31">
        <f t="shared" si="23"/>
        <v>-177.1909</v>
      </c>
      <c r="T73" s="31">
        <f t="shared" si="23"/>
        <v>-341.66500000000002</v>
      </c>
      <c r="U73" s="31">
        <f t="shared" si="23"/>
        <v>-473.22500000000002</v>
      </c>
      <c r="V73" s="103"/>
      <c r="W73" s="46"/>
      <c r="X73" s="51"/>
      <c r="Z73" s="46"/>
      <c r="AA73" s="46"/>
      <c r="AB73" s="46"/>
      <c r="AC73" s="46"/>
    </row>
    <row r="74" spans="1:29" ht="15.75" customHeight="1" x14ac:dyDescent="0.2">
      <c r="A74" s="46"/>
      <c r="B74" s="46"/>
      <c r="C74" s="46"/>
      <c r="D74" s="11" t="s">
        <v>59</v>
      </c>
      <c r="E74" s="32">
        <f>E73/0.74</f>
        <v>-639.49324324324323</v>
      </c>
      <c r="F74" s="32">
        <f t="shared" ref="F74:U74" si="24">F73/0.74</f>
        <v>-461.70945945945948</v>
      </c>
      <c r="G74" s="32">
        <f t="shared" si="24"/>
        <v>-239.44716216216216</v>
      </c>
      <c r="H74" s="32">
        <f t="shared" si="24"/>
        <v>-174.32432432432432</v>
      </c>
      <c r="I74" s="32">
        <f t="shared" si="24"/>
        <v>0</v>
      </c>
      <c r="J74" s="32">
        <f t="shared" si="24"/>
        <v>174.32432432432432</v>
      </c>
      <c r="K74" s="32">
        <f t="shared" si="24"/>
        <v>239.44716216216216</v>
      </c>
      <c r="L74" s="32">
        <f t="shared" si="24"/>
        <v>461.70945945945948</v>
      </c>
      <c r="M74" s="32">
        <f t="shared" si="24"/>
        <v>639.49324324324323</v>
      </c>
      <c r="N74" s="32">
        <f t="shared" si="24"/>
        <v>461.70945945945948</v>
      </c>
      <c r="O74" s="32">
        <f t="shared" si="24"/>
        <v>239.44716216216216</v>
      </c>
      <c r="P74" s="32">
        <f t="shared" si="24"/>
        <v>174.32432432432432</v>
      </c>
      <c r="Q74" s="32">
        <f t="shared" si="24"/>
        <v>0</v>
      </c>
      <c r="R74" s="32">
        <f t="shared" si="24"/>
        <v>-174.32432432432432</v>
      </c>
      <c r="S74" s="32">
        <f t="shared" si="24"/>
        <v>-239.44716216216216</v>
      </c>
      <c r="T74" s="32">
        <f t="shared" si="24"/>
        <v>-461.70945945945948</v>
      </c>
      <c r="U74" s="32">
        <f t="shared" si="24"/>
        <v>-639.49324324324323</v>
      </c>
      <c r="V74" s="103"/>
      <c r="W74" s="46"/>
      <c r="X74" s="51"/>
      <c r="Z74" s="46"/>
      <c r="AA74" s="46"/>
      <c r="AB74" s="46"/>
      <c r="AC74" s="46"/>
    </row>
    <row r="75" spans="1:29" ht="15.75" customHeight="1" x14ac:dyDescent="0.2">
      <c r="A75" s="115" t="s">
        <v>137</v>
      </c>
      <c r="B75" s="120"/>
      <c r="C75" s="120"/>
      <c r="D75" s="21" t="s">
        <v>58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132"/>
      <c r="W75" s="120"/>
      <c r="X75" s="15"/>
      <c r="Z75" s="46"/>
      <c r="AA75" s="46"/>
      <c r="AB75" s="46"/>
      <c r="AC75" s="46"/>
    </row>
    <row r="76" spans="1:29" ht="15.75" customHeight="1" x14ac:dyDescent="0.2">
      <c r="A76" s="3"/>
      <c r="B76" s="120"/>
      <c r="C76" s="120"/>
      <c r="D76" s="11" t="s">
        <v>59</v>
      </c>
      <c r="E76" s="32">
        <f>E75/0.74</f>
        <v>0</v>
      </c>
      <c r="F76" s="32">
        <f t="shared" ref="F76:U76" si="25">F75/0.74</f>
        <v>0</v>
      </c>
      <c r="G76" s="32">
        <f t="shared" si="25"/>
        <v>0</v>
      </c>
      <c r="H76" s="32">
        <f t="shared" si="25"/>
        <v>0</v>
      </c>
      <c r="I76" s="32">
        <f t="shared" si="25"/>
        <v>0</v>
      </c>
      <c r="J76" s="32">
        <f t="shared" si="25"/>
        <v>0</v>
      </c>
      <c r="K76" s="32">
        <f t="shared" si="25"/>
        <v>0</v>
      </c>
      <c r="L76" s="32">
        <f t="shared" si="25"/>
        <v>0</v>
      </c>
      <c r="M76" s="32">
        <f t="shared" si="25"/>
        <v>0</v>
      </c>
      <c r="N76" s="32">
        <f t="shared" si="25"/>
        <v>0</v>
      </c>
      <c r="O76" s="32">
        <f t="shared" si="25"/>
        <v>0</v>
      </c>
      <c r="P76" s="32">
        <f t="shared" si="25"/>
        <v>0</v>
      </c>
      <c r="Q76" s="32">
        <f t="shared" si="25"/>
        <v>0</v>
      </c>
      <c r="R76" s="32">
        <f t="shared" si="25"/>
        <v>0</v>
      </c>
      <c r="S76" s="32">
        <f t="shared" si="25"/>
        <v>0</v>
      </c>
      <c r="T76" s="32">
        <f t="shared" si="25"/>
        <v>0</v>
      </c>
      <c r="U76" s="32">
        <f t="shared" si="25"/>
        <v>0</v>
      </c>
      <c r="V76" s="103"/>
      <c r="W76" s="120"/>
      <c r="X76" s="26"/>
      <c r="Z76" s="46"/>
      <c r="AA76" s="46"/>
      <c r="AB76" s="46"/>
      <c r="AC76" s="46"/>
    </row>
    <row r="77" spans="1:29" ht="15.75" customHeight="1" x14ac:dyDescent="0.2">
      <c r="A77" s="3" t="s">
        <v>61</v>
      </c>
      <c r="B77" s="120"/>
      <c r="C77" s="120"/>
      <c r="D77" s="1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132"/>
      <c r="W77" s="120"/>
      <c r="X77" s="120"/>
      <c r="Z77" s="46"/>
      <c r="AA77" s="46"/>
      <c r="AB77" s="46"/>
      <c r="AC77" s="46"/>
    </row>
    <row r="78" spans="1:29" ht="15.75" customHeight="1" x14ac:dyDescent="0.2">
      <c r="A78" s="26" t="s">
        <v>62</v>
      </c>
      <c r="B78" s="120"/>
      <c r="C78" s="120"/>
      <c r="D78" s="21" t="s">
        <v>63</v>
      </c>
      <c r="E78" s="31">
        <v>0</v>
      </c>
      <c r="F78" s="31">
        <v>500</v>
      </c>
      <c r="G78" s="31">
        <v>750</v>
      </c>
      <c r="H78" s="31">
        <v>808.69600000000003</v>
      </c>
      <c r="I78" s="31">
        <v>948.24199999999996</v>
      </c>
      <c r="J78" s="31">
        <f>H78</f>
        <v>808.69600000000003</v>
      </c>
      <c r="K78" s="31">
        <f>G78</f>
        <v>750</v>
      </c>
      <c r="L78" s="31">
        <f>F78</f>
        <v>500</v>
      </c>
      <c r="M78" s="31">
        <f>E78</f>
        <v>0</v>
      </c>
      <c r="N78" s="31">
        <f>-L78</f>
        <v>-500</v>
      </c>
      <c r="O78" s="31">
        <f>-K78</f>
        <v>-750</v>
      </c>
      <c r="P78" s="31">
        <f>-J78</f>
        <v>-808.69600000000003</v>
      </c>
      <c r="Q78" s="31">
        <f>-I78</f>
        <v>-948.24199999999996</v>
      </c>
      <c r="R78" s="31">
        <f>-H78</f>
        <v>-808.69600000000003</v>
      </c>
      <c r="S78" s="31">
        <f>-G78</f>
        <v>-750</v>
      </c>
      <c r="T78" s="31">
        <f>-F78</f>
        <v>-500</v>
      </c>
      <c r="U78" s="31">
        <f>-E78</f>
        <v>0</v>
      </c>
      <c r="V78" s="132"/>
      <c r="W78" s="120"/>
      <c r="X78" s="15"/>
      <c r="Z78" s="46"/>
      <c r="AA78" s="46"/>
      <c r="AB78" s="46"/>
      <c r="AC78" s="46"/>
    </row>
    <row r="79" spans="1:29" ht="15.75" customHeight="1" x14ac:dyDescent="0.2">
      <c r="A79" s="26"/>
      <c r="B79" s="120"/>
      <c r="C79" s="120"/>
      <c r="D79" s="11" t="s">
        <v>2</v>
      </c>
      <c r="E79" s="32">
        <f>E78*4.45</f>
        <v>0</v>
      </c>
      <c r="F79" s="32">
        <f t="shared" ref="F79:U79" si="26">F78*4.45</f>
        <v>2225</v>
      </c>
      <c r="G79" s="32">
        <f t="shared" si="26"/>
        <v>3337.5</v>
      </c>
      <c r="H79" s="32">
        <f t="shared" si="26"/>
        <v>3598.6972000000001</v>
      </c>
      <c r="I79" s="32">
        <f t="shared" si="26"/>
        <v>4219.6769000000004</v>
      </c>
      <c r="J79" s="32">
        <f t="shared" si="26"/>
        <v>3598.6972000000001</v>
      </c>
      <c r="K79" s="32">
        <f t="shared" si="26"/>
        <v>3337.5</v>
      </c>
      <c r="L79" s="32">
        <f t="shared" si="26"/>
        <v>2225</v>
      </c>
      <c r="M79" s="32">
        <f t="shared" si="26"/>
        <v>0</v>
      </c>
      <c r="N79" s="32">
        <f t="shared" si="26"/>
        <v>-2225</v>
      </c>
      <c r="O79" s="32">
        <f t="shared" si="26"/>
        <v>-3337.5</v>
      </c>
      <c r="P79" s="32">
        <f t="shared" si="26"/>
        <v>-3598.6972000000001</v>
      </c>
      <c r="Q79" s="32">
        <f t="shared" si="26"/>
        <v>-4219.6769000000004</v>
      </c>
      <c r="R79" s="32">
        <f t="shared" si="26"/>
        <v>-3598.6972000000001</v>
      </c>
      <c r="S79" s="32">
        <f t="shared" si="26"/>
        <v>-3337.5</v>
      </c>
      <c r="T79" s="32">
        <f t="shared" si="26"/>
        <v>-2225</v>
      </c>
      <c r="U79" s="32">
        <f t="shared" si="26"/>
        <v>0</v>
      </c>
      <c r="V79" s="103"/>
      <c r="W79" s="120"/>
      <c r="X79" s="26"/>
      <c r="Z79" s="46"/>
      <c r="AA79" s="46"/>
      <c r="AB79" s="46"/>
      <c r="AC79" s="46"/>
    </row>
    <row r="80" spans="1:29" ht="15.75" customHeight="1" x14ac:dyDescent="0.2">
      <c r="A80" s="26" t="s">
        <v>64</v>
      </c>
      <c r="B80" s="120"/>
      <c r="C80" s="120"/>
      <c r="D80" s="21" t="s">
        <v>63</v>
      </c>
      <c r="E80" s="31">
        <f>E78</f>
        <v>0</v>
      </c>
      <c r="F80" s="31">
        <f t="shared" ref="F80:U80" si="27">F78</f>
        <v>500</v>
      </c>
      <c r="G80" s="31">
        <f t="shared" si="27"/>
        <v>750</v>
      </c>
      <c r="H80" s="31">
        <f t="shared" si="27"/>
        <v>808.69600000000003</v>
      </c>
      <c r="I80" s="31">
        <f t="shared" si="27"/>
        <v>948.24199999999996</v>
      </c>
      <c r="J80" s="31">
        <f t="shared" si="27"/>
        <v>808.69600000000003</v>
      </c>
      <c r="K80" s="31">
        <f t="shared" si="27"/>
        <v>750</v>
      </c>
      <c r="L80" s="31">
        <f t="shared" si="27"/>
        <v>500</v>
      </c>
      <c r="M80" s="31">
        <f t="shared" si="27"/>
        <v>0</v>
      </c>
      <c r="N80" s="31">
        <f t="shared" si="27"/>
        <v>-500</v>
      </c>
      <c r="O80" s="31">
        <f t="shared" si="27"/>
        <v>-750</v>
      </c>
      <c r="P80" s="31">
        <f t="shared" si="27"/>
        <v>-808.69600000000003</v>
      </c>
      <c r="Q80" s="31">
        <f t="shared" si="27"/>
        <v>-948.24199999999996</v>
      </c>
      <c r="R80" s="31">
        <f t="shared" si="27"/>
        <v>-808.69600000000003</v>
      </c>
      <c r="S80" s="31">
        <f t="shared" si="27"/>
        <v>-750</v>
      </c>
      <c r="T80" s="31">
        <f t="shared" si="27"/>
        <v>-500</v>
      </c>
      <c r="U80" s="31">
        <f t="shared" si="27"/>
        <v>0</v>
      </c>
      <c r="V80" s="132"/>
      <c r="W80" s="120"/>
      <c r="X80" s="15"/>
      <c r="Z80" s="46"/>
      <c r="AA80" s="46"/>
      <c r="AB80" s="46"/>
      <c r="AC80" s="46"/>
    </row>
    <row r="81" spans="1:29" ht="15.75" customHeight="1" x14ac:dyDescent="0.2">
      <c r="A81" s="26"/>
      <c r="B81" s="120"/>
      <c r="C81" s="120"/>
      <c r="D81" s="11" t="s">
        <v>2</v>
      </c>
      <c r="E81" s="32">
        <f>E80*4.45</f>
        <v>0</v>
      </c>
      <c r="F81" s="32">
        <f t="shared" ref="F81:U81" si="28">F80*4.45</f>
        <v>2225</v>
      </c>
      <c r="G81" s="32">
        <f t="shared" si="28"/>
        <v>3337.5</v>
      </c>
      <c r="H81" s="32">
        <f t="shared" si="28"/>
        <v>3598.6972000000001</v>
      </c>
      <c r="I81" s="32">
        <f t="shared" si="28"/>
        <v>4219.6769000000004</v>
      </c>
      <c r="J81" s="32">
        <f t="shared" si="28"/>
        <v>3598.6972000000001</v>
      </c>
      <c r="K81" s="32">
        <f t="shared" si="28"/>
        <v>3337.5</v>
      </c>
      <c r="L81" s="32">
        <f t="shared" si="28"/>
        <v>2225</v>
      </c>
      <c r="M81" s="32">
        <f t="shared" si="28"/>
        <v>0</v>
      </c>
      <c r="N81" s="32">
        <f t="shared" si="28"/>
        <v>-2225</v>
      </c>
      <c r="O81" s="32">
        <f t="shared" si="28"/>
        <v>-3337.5</v>
      </c>
      <c r="P81" s="32">
        <f t="shared" si="28"/>
        <v>-3598.6972000000001</v>
      </c>
      <c r="Q81" s="32">
        <f t="shared" si="28"/>
        <v>-4219.6769000000004</v>
      </c>
      <c r="R81" s="32">
        <f t="shared" si="28"/>
        <v>-3598.6972000000001</v>
      </c>
      <c r="S81" s="32">
        <f t="shared" si="28"/>
        <v>-3337.5</v>
      </c>
      <c r="T81" s="32">
        <f t="shared" si="28"/>
        <v>-2225</v>
      </c>
      <c r="U81" s="32">
        <f t="shared" si="28"/>
        <v>0</v>
      </c>
      <c r="V81" s="103"/>
      <c r="W81" s="120"/>
      <c r="X81" s="120"/>
      <c r="Z81" s="46"/>
      <c r="AA81" s="46"/>
      <c r="AB81" s="46"/>
      <c r="AC81" s="46"/>
    </row>
    <row r="82" spans="1:29" ht="15.75" customHeight="1" x14ac:dyDescent="0.2">
      <c r="A82" s="68" t="s">
        <v>163</v>
      </c>
      <c r="B82" s="46"/>
      <c r="C82" s="46"/>
      <c r="D82" s="21" t="s">
        <v>63</v>
      </c>
      <c r="E82" s="31">
        <f>E80</f>
        <v>0</v>
      </c>
      <c r="F82" s="31">
        <f t="shared" ref="F82:U82" si="29">F80</f>
        <v>500</v>
      </c>
      <c r="G82" s="31">
        <f t="shared" si="29"/>
        <v>750</v>
      </c>
      <c r="H82" s="31">
        <f t="shared" si="29"/>
        <v>808.69600000000003</v>
      </c>
      <c r="I82" s="31">
        <f t="shared" si="29"/>
        <v>948.24199999999996</v>
      </c>
      <c r="J82" s="31">
        <f t="shared" si="29"/>
        <v>808.69600000000003</v>
      </c>
      <c r="K82" s="31">
        <f t="shared" si="29"/>
        <v>750</v>
      </c>
      <c r="L82" s="31">
        <f t="shared" si="29"/>
        <v>500</v>
      </c>
      <c r="M82" s="31">
        <f t="shared" si="29"/>
        <v>0</v>
      </c>
      <c r="N82" s="31">
        <f t="shared" si="29"/>
        <v>-500</v>
      </c>
      <c r="O82" s="31">
        <f t="shared" si="29"/>
        <v>-750</v>
      </c>
      <c r="P82" s="31">
        <f t="shared" si="29"/>
        <v>-808.69600000000003</v>
      </c>
      <c r="Q82" s="31">
        <f t="shared" si="29"/>
        <v>-948.24199999999996</v>
      </c>
      <c r="R82" s="31">
        <f t="shared" si="29"/>
        <v>-808.69600000000003</v>
      </c>
      <c r="S82" s="31">
        <f t="shared" si="29"/>
        <v>-750</v>
      </c>
      <c r="T82" s="31">
        <f t="shared" si="29"/>
        <v>-500</v>
      </c>
      <c r="U82" s="31">
        <f t="shared" si="29"/>
        <v>0</v>
      </c>
      <c r="V82" s="103"/>
      <c r="W82" s="46"/>
      <c r="X82" s="46"/>
      <c r="Z82" s="46"/>
      <c r="AA82" s="46"/>
      <c r="AB82" s="46"/>
      <c r="AC82" s="46"/>
    </row>
    <row r="83" spans="1:29" ht="15.75" customHeight="1" x14ac:dyDescent="0.2">
      <c r="A83" s="51"/>
      <c r="B83" s="46"/>
      <c r="C83" s="46"/>
      <c r="D83" s="11" t="s">
        <v>2</v>
      </c>
      <c r="E83" s="32">
        <f>E82*4.45</f>
        <v>0</v>
      </c>
      <c r="F83" s="32">
        <f t="shared" ref="F83:U83" si="30">F82*4.45</f>
        <v>2225</v>
      </c>
      <c r="G83" s="32">
        <f t="shared" si="30"/>
        <v>3337.5</v>
      </c>
      <c r="H83" s="32">
        <f t="shared" si="30"/>
        <v>3598.6972000000001</v>
      </c>
      <c r="I83" s="32">
        <f t="shared" si="30"/>
        <v>4219.6769000000004</v>
      </c>
      <c r="J83" s="32">
        <f t="shared" si="30"/>
        <v>3598.6972000000001</v>
      </c>
      <c r="K83" s="32">
        <f t="shared" si="30"/>
        <v>3337.5</v>
      </c>
      <c r="L83" s="32">
        <f t="shared" si="30"/>
        <v>2225</v>
      </c>
      <c r="M83" s="32">
        <f t="shared" si="30"/>
        <v>0</v>
      </c>
      <c r="N83" s="32">
        <f t="shared" si="30"/>
        <v>-2225</v>
      </c>
      <c r="O83" s="32">
        <f t="shared" si="30"/>
        <v>-3337.5</v>
      </c>
      <c r="P83" s="32">
        <f t="shared" si="30"/>
        <v>-3598.6972000000001</v>
      </c>
      <c r="Q83" s="32">
        <f t="shared" si="30"/>
        <v>-4219.6769000000004</v>
      </c>
      <c r="R83" s="32">
        <f t="shared" si="30"/>
        <v>-3598.6972000000001</v>
      </c>
      <c r="S83" s="32">
        <f t="shared" si="30"/>
        <v>-3337.5</v>
      </c>
      <c r="T83" s="32">
        <f t="shared" si="30"/>
        <v>-2225</v>
      </c>
      <c r="U83" s="32">
        <f t="shared" si="30"/>
        <v>0</v>
      </c>
      <c r="V83" s="103"/>
      <c r="W83" s="46"/>
      <c r="X83" s="46"/>
      <c r="Z83" s="46"/>
      <c r="AA83" s="46"/>
      <c r="AB83" s="46"/>
      <c r="AC83" s="46"/>
    </row>
    <row r="84" spans="1:29" ht="15.75" customHeight="1" x14ac:dyDescent="0.2">
      <c r="A84" s="26" t="s">
        <v>65</v>
      </c>
      <c r="B84" s="120"/>
      <c r="C84" s="120"/>
      <c r="D84" s="21" t="s">
        <v>63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132"/>
      <c r="W84" s="120"/>
      <c r="X84" s="15"/>
      <c r="Z84" s="46"/>
      <c r="AA84" s="46"/>
      <c r="AB84" s="46"/>
      <c r="AC84" s="46"/>
    </row>
    <row r="85" spans="1:29" ht="15.75" customHeight="1" x14ac:dyDescent="0.2">
      <c r="A85" s="3"/>
      <c r="B85" s="120"/>
      <c r="C85" s="120"/>
      <c r="D85" s="11" t="s">
        <v>2</v>
      </c>
      <c r="E85" s="32">
        <f>E84*4.45</f>
        <v>0</v>
      </c>
      <c r="F85" s="32">
        <f t="shared" ref="F85:U85" si="31">F84*4.45</f>
        <v>0</v>
      </c>
      <c r="G85" s="32">
        <f t="shared" si="31"/>
        <v>0</v>
      </c>
      <c r="H85" s="32">
        <f t="shared" si="31"/>
        <v>0</v>
      </c>
      <c r="I85" s="32">
        <f t="shared" si="31"/>
        <v>0</v>
      </c>
      <c r="J85" s="32">
        <f t="shared" si="31"/>
        <v>0</v>
      </c>
      <c r="K85" s="32">
        <f t="shared" si="31"/>
        <v>0</v>
      </c>
      <c r="L85" s="32">
        <f t="shared" si="31"/>
        <v>0</v>
      </c>
      <c r="M85" s="32">
        <f t="shared" si="31"/>
        <v>0</v>
      </c>
      <c r="N85" s="32">
        <f t="shared" si="31"/>
        <v>0</v>
      </c>
      <c r="O85" s="32">
        <f t="shared" si="31"/>
        <v>0</v>
      </c>
      <c r="P85" s="32">
        <f t="shared" si="31"/>
        <v>0</v>
      </c>
      <c r="Q85" s="32">
        <f t="shared" si="31"/>
        <v>0</v>
      </c>
      <c r="R85" s="32">
        <f t="shared" si="31"/>
        <v>0</v>
      </c>
      <c r="S85" s="32">
        <f t="shared" si="31"/>
        <v>0</v>
      </c>
      <c r="T85" s="32">
        <f t="shared" si="31"/>
        <v>0</v>
      </c>
      <c r="U85" s="32">
        <f t="shared" si="31"/>
        <v>0</v>
      </c>
      <c r="V85" s="103"/>
      <c r="W85" s="120"/>
      <c r="X85" s="120"/>
      <c r="Z85" s="46"/>
      <c r="AA85" s="46"/>
      <c r="AB85" s="46"/>
      <c r="AC85" s="46"/>
    </row>
    <row r="86" spans="1:29" ht="15.75" customHeight="1" x14ac:dyDescent="0.2">
      <c r="A86" s="100"/>
      <c r="B86" s="46"/>
      <c r="C86" s="46"/>
      <c r="D86" s="47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46"/>
      <c r="X86" s="46"/>
      <c r="Z86" s="46"/>
      <c r="AA86" s="46"/>
      <c r="AB86" s="46"/>
      <c r="AC86" s="46"/>
    </row>
    <row r="87" spans="1:29" ht="15.75" customHeight="1" x14ac:dyDescent="0.2">
      <c r="A87" s="3" t="s">
        <v>50</v>
      </c>
      <c r="B87" s="120"/>
      <c r="C87" s="120"/>
      <c r="D87" s="21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25"/>
      <c r="X87" s="25"/>
      <c r="Z87" s="46"/>
      <c r="AA87" s="46"/>
      <c r="AB87" s="46"/>
      <c r="AC87" s="46"/>
    </row>
    <row r="88" spans="1:29" ht="16.5" customHeight="1" x14ac:dyDescent="0.2">
      <c r="A88" s="120" t="s">
        <v>52</v>
      </c>
      <c r="B88" s="120"/>
      <c r="C88" s="120"/>
      <c r="D88" s="13" t="s">
        <v>51</v>
      </c>
      <c r="E88" s="14">
        <v>3</v>
      </c>
      <c r="F88" s="14">
        <v>3</v>
      </c>
      <c r="G88" s="14">
        <v>3</v>
      </c>
      <c r="H88" s="14">
        <v>3</v>
      </c>
      <c r="I88" s="14">
        <v>3</v>
      </c>
      <c r="J88" s="14">
        <v>3</v>
      </c>
      <c r="K88" s="14">
        <v>3</v>
      </c>
      <c r="L88" s="14">
        <v>3</v>
      </c>
      <c r="M88" s="14">
        <v>3</v>
      </c>
      <c r="N88" s="14">
        <v>3</v>
      </c>
      <c r="O88" s="14">
        <v>3</v>
      </c>
      <c r="P88" s="14">
        <v>3</v>
      </c>
      <c r="Q88" s="14">
        <v>3</v>
      </c>
      <c r="R88" s="14">
        <v>3</v>
      </c>
      <c r="S88" s="14">
        <v>3</v>
      </c>
      <c r="T88" s="14">
        <v>3</v>
      </c>
      <c r="U88" s="14">
        <v>3</v>
      </c>
      <c r="V88" s="126"/>
      <c r="W88" s="120"/>
      <c r="X88" s="15"/>
      <c r="Z88" s="46"/>
      <c r="AA88" s="46"/>
      <c r="AB88" s="46"/>
      <c r="AC88" s="46"/>
    </row>
    <row r="89" spans="1:29" ht="16.5" customHeight="1" x14ac:dyDescent="0.2">
      <c r="A89" s="46"/>
      <c r="B89" s="46"/>
      <c r="C89" s="46"/>
      <c r="D89" s="53" t="s">
        <v>1</v>
      </c>
      <c r="E89" s="60">
        <f>E88/0.145</f>
        <v>20.689655172413794</v>
      </c>
      <c r="F89" s="60">
        <f t="shared" ref="F89:U89" si="32">F88*6.89475</f>
        <v>20.684249999999999</v>
      </c>
      <c r="G89" s="60">
        <f t="shared" si="32"/>
        <v>20.684249999999999</v>
      </c>
      <c r="H89" s="60">
        <f t="shared" si="32"/>
        <v>20.684249999999999</v>
      </c>
      <c r="I89" s="60">
        <f t="shared" si="32"/>
        <v>20.684249999999999</v>
      </c>
      <c r="J89" s="60">
        <f t="shared" si="32"/>
        <v>20.684249999999999</v>
      </c>
      <c r="K89" s="60">
        <f t="shared" si="32"/>
        <v>20.684249999999999</v>
      </c>
      <c r="L89" s="60">
        <f t="shared" si="32"/>
        <v>20.684249999999999</v>
      </c>
      <c r="M89" s="60">
        <f t="shared" si="32"/>
        <v>20.684249999999999</v>
      </c>
      <c r="N89" s="60">
        <f t="shared" si="32"/>
        <v>20.684249999999999</v>
      </c>
      <c r="O89" s="60">
        <f t="shared" si="32"/>
        <v>20.684249999999999</v>
      </c>
      <c r="P89" s="60">
        <f t="shared" si="32"/>
        <v>20.684249999999999</v>
      </c>
      <c r="Q89" s="60">
        <f t="shared" si="32"/>
        <v>20.684249999999999</v>
      </c>
      <c r="R89" s="60">
        <f t="shared" si="32"/>
        <v>20.684249999999999</v>
      </c>
      <c r="S89" s="60">
        <f t="shared" si="32"/>
        <v>20.684249999999999</v>
      </c>
      <c r="T89" s="60">
        <f t="shared" si="32"/>
        <v>20.684249999999999</v>
      </c>
      <c r="U89" s="60">
        <f t="shared" si="32"/>
        <v>20.684249999999999</v>
      </c>
      <c r="V89" s="60"/>
      <c r="W89" s="46"/>
      <c r="X89" s="96"/>
      <c r="Z89" s="46"/>
      <c r="AA89" s="46"/>
      <c r="AB89" s="46"/>
      <c r="AC89" s="46"/>
    </row>
    <row r="90" spans="1:29" ht="15.75" customHeight="1" x14ac:dyDescent="0.2">
      <c r="A90" s="69" t="s">
        <v>153</v>
      </c>
      <c r="B90" s="120"/>
      <c r="C90" s="120"/>
      <c r="D90" s="65" t="s">
        <v>141</v>
      </c>
      <c r="E90" s="14">
        <v>25</v>
      </c>
      <c r="F90" s="14">
        <v>25</v>
      </c>
      <c r="G90" s="14">
        <v>25</v>
      </c>
      <c r="H90" s="14">
        <v>25</v>
      </c>
      <c r="I90" s="14">
        <v>25</v>
      </c>
      <c r="J90" s="14">
        <v>25</v>
      </c>
      <c r="K90" s="14">
        <v>25</v>
      </c>
      <c r="L90" s="14">
        <v>25</v>
      </c>
      <c r="M90" s="14">
        <v>25</v>
      </c>
      <c r="N90" s="14">
        <v>25</v>
      </c>
      <c r="O90" s="14">
        <v>25</v>
      </c>
      <c r="P90" s="14">
        <v>25</v>
      </c>
      <c r="Q90" s="14">
        <v>25</v>
      </c>
      <c r="R90" s="14">
        <v>25</v>
      </c>
      <c r="S90" s="14">
        <v>25</v>
      </c>
      <c r="T90" s="14">
        <v>25</v>
      </c>
      <c r="U90" s="14">
        <v>25</v>
      </c>
      <c r="V90" s="126"/>
      <c r="W90" s="120"/>
      <c r="X90" s="15"/>
      <c r="Z90" s="46"/>
      <c r="AA90" s="46"/>
      <c r="AB90" s="46"/>
      <c r="AC90" s="46"/>
    </row>
    <row r="91" spans="1:29" ht="15.75" customHeight="1" x14ac:dyDescent="0.2">
      <c r="A91" s="69" t="s">
        <v>154</v>
      </c>
      <c r="B91" s="120"/>
      <c r="C91" s="120"/>
      <c r="D91" s="13" t="s">
        <v>51</v>
      </c>
      <c r="E91" s="14">
        <f>E88</f>
        <v>3</v>
      </c>
      <c r="F91" s="14">
        <f>F88</f>
        <v>3</v>
      </c>
      <c r="G91" s="14">
        <v>3</v>
      </c>
      <c r="H91" s="14">
        <v>3</v>
      </c>
      <c r="I91" s="14">
        <v>3</v>
      </c>
      <c r="J91" s="14">
        <v>3</v>
      </c>
      <c r="K91" s="14">
        <v>3</v>
      </c>
      <c r="L91" s="14">
        <v>3</v>
      </c>
      <c r="M91" s="14">
        <v>3</v>
      </c>
      <c r="N91" s="14">
        <v>3</v>
      </c>
      <c r="O91" s="14">
        <f>O88</f>
        <v>3</v>
      </c>
      <c r="P91" s="14">
        <f>P88</f>
        <v>3</v>
      </c>
      <c r="Q91" s="14">
        <v>3</v>
      </c>
      <c r="R91" s="14">
        <v>3</v>
      </c>
      <c r="S91" s="14">
        <v>3</v>
      </c>
      <c r="T91" s="14">
        <v>3</v>
      </c>
      <c r="U91" s="14">
        <v>3</v>
      </c>
      <c r="V91" s="126"/>
      <c r="W91" s="120"/>
      <c r="X91" s="15"/>
      <c r="Z91" s="46"/>
      <c r="AA91" s="46"/>
      <c r="AB91" s="46"/>
      <c r="AC91" s="46"/>
    </row>
    <row r="92" spans="1:29" ht="15.75" customHeight="1" x14ac:dyDescent="0.2">
      <c r="A92" s="120"/>
      <c r="B92" s="120"/>
      <c r="C92" s="120"/>
      <c r="D92" s="13" t="s">
        <v>42</v>
      </c>
      <c r="E92" s="60">
        <f>E91/0.145</f>
        <v>20.689655172413794</v>
      </c>
      <c r="F92" s="60">
        <f t="shared" ref="F92:U92" si="33">F91/0.145</f>
        <v>20.689655172413794</v>
      </c>
      <c r="G92" s="60">
        <f t="shared" si="33"/>
        <v>20.689655172413794</v>
      </c>
      <c r="H92" s="60">
        <f t="shared" si="33"/>
        <v>20.689655172413794</v>
      </c>
      <c r="I92" s="60">
        <f t="shared" si="33"/>
        <v>20.689655172413794</v>
      </c>
      <c r="J92" s="60">
        <f t="shared" si="33"/>
        <v>20.689655172413794</v>
      </c>
      <c r="K92" s="60">
        <f t="shared" si="33"/>
        <v>20.689655172413794</v>
      </c>
      <c r="L92" s="60">
        <f t="shared" si="33"/>
        <v>20.689655172413794</v>
      </c>
      <c r="M92" s="60">
        <f t="shared" si="33"/>
        <v>20.689655172413794</v>
      </c>
      <c r="N92" s="60">
        <f t="shared" si="33"/>
        <v>20.689655172413794</v>
      </c>
      <c r="O92" s="60">
        <f t="shared" si="33"/>
        <v>20.689655172413794</v>
      </c>
      <c r="P92" s="60">
        <f t="shared" si="33"/>
        <v>20.689655172413794</v>
      </c>
      <c r="Q92" s="60">
        <f t="shared" si="33"/>
        <v>20.689655172413794</v>
      </c>
      <c r="R92" s="60">
        <f t="shared" si="33"/>
        <v>20.689655172413794</v>
      </c>
      <c r="S92" s="60">
        <f t="shared" si="33"/>
        <v>20.689655172413794</v>
      </c>
      <c r="T92" s="60">
        <f t="shared" si="33"/>
        <v>20.689655172413794</v>
      </c>
      <c r="U92" s="60">
        <f t="shared" si="33"/>
        <v>20.689655172413794</v>
      </c>
      <c r="V92" s="76"/>
      <c r="W92" s="120"/>
      <c r="X92" s="26"/>
      <c r="Z92" s="46"/>
      <c r="AA92" s="46"/>
      <c r="AB92" s="46"/>
      <c r="AC92" s="46"/>
    </row>
    <row r="93" spans="1:29" ht="15.75" customHeight="1" x14ac:dyDescent="0.2">
      <c r="A93" s="120" t="s">
        <v>53</v>
      </c>
      <c r="B93" s="120"/>
      <c r="C93" s="120"/>
      <c r="D93" s="13" t="s">
        <v>51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26"/>
      <c r="W93" s="120"/>
      <c r="X93" s="15"/>
      <c r="Z93" s="46"/>
      <c r="AA93" s="46"/>
      <c r="AB93" s="46"/>
      <c r="AC93" s="46"/>
    </row>
    <row r="94" spans="1:29" ht="15.75" customHeight="1" x14ac:dyDescent="0.2">
      <c r="A94" s="120"/>
      <c r="B94" s="120"/>
      <c r="C94" s="120"/>
      <c r="D94" s="13" t="s">
        <v>42</v>
      </c>
      <c r="E94" s="60">
        <f>E93/0.145</f>
        <v>0</v>
      </c>
      <c r="F94" s="60">
        <f t="shared" ref="F94:U94" si="34">F93/0.145</f>
        <v>0</v>
      </c>
      <c r="G94" s="60">
        <f t="shared" si="34"/>
        <v>0</v>
      </c>
      <c r="H94" s="60">
        <f t="shared" si="34"/>
        <v>0</v>
      </c>
      <c r="I94" s="60">
        <f t="shared" si="34"/>
        <v>0</v>
      </c>
      <c r="J94" s="60">
        <f t="shared" si="34"/>
        <v>0</v>
      </c>
      <c r="K94" s="60">
        <f t="shared" si="34"/>
        <v>0</v>
      </c>
      <c r="L94" s="60">
        <f t="shared" si="34"/>
        <v>0</v>
      </c>
      <c r="M94" s="60">
        <f t="shared" si="34"/>
        <v>0</v>
      </c>
      <c r="N94" s="60">
        <f t="shared" si="34"/>
        <v>0</v>
      </c>
      <c r="O94" s="60">
        <f t="shared" si="34"/>
        <v>0</v>
      </c>
      <c r="P94" s="60">
        <f t="shared" si="34"/>
        <v>0</v>
      </c>
      <c r="Q94" s="60">
        <f t="shared" si="34"/>
        <v>0</v>
      </c>
      <c r="R94" s="60">
        <f t="shared" si="34"/>
        <v>0</v>
      </c>
      <c r="S94" s="60">
        <f t="shared" si="34"/>
        <v>0</v>
      </c>
      <c r="T94" s="60">
        <f t="shared" si="34"/>
        <v>0</v>
      </c>
      <c r="U94" s="60">
        <f t="shared" si="34"/>
        <v>0</v>
      </c>
      <c r="V94" s="133"/>
      <c r="W94" s="120"/>
      <c r="X94" s="26"/>
      <c r="Z94" s="46"/>
      <c r="AA94" s="46"/>
      <c r="AB94" s="46"/>
      <c r="AC94" s="46"/>
    </row>
    <row r="95" spans="1:29" ht="15.75" customHeight="1" x14ac:dyDescent="0.2">
      <c r="A95" s="120"/>
      <c r="B95" s="120"/>
      <c r="C95" s="120"/>
      <c r="D95" s="1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76"/>
      <c r="W95" s="120"/>
      <c r="X95" s="15"/>
      <c r="Z95" s="46"/>
      <c r="AA95" s="46"/>
      <c r="AB95" s="46"/>
      <c r="AC95" s="46"/>
    </row>
    <row r="96" spans="1:29" ht="15.75" customHeight="1" x14ac:dyDescent="0.2">
      <c r="A96" s="120" t="s">
        <v>54</v>
      </c>
      <c r="B96" s="120"/>
      <c r="C96" s="120"/>
      <c r="D96" s="13" t="s">
        <v>51</v>
      </c>
      <c r="E96" s="14">
        <f t="shared" ref="E96:U96" si="35">1.1*E88</f>
        <v>3.3000000000000003</v>
      </c>
      <c r="F96" s="14">
        <f t="shared" si="35"/>
        <v>3.3000000000000003</v>
      </c>
      <c r="G96" s="14">
        <f t="shared" si="35"/>
        <v>3.3000000000000003</v>
      </c>
      <c r="H96" s="14">
        <f t="shared" si="35"/>
        <v>3.3000000000000003</v>
      </c>
      <c r="I96" s="14">
        <f t="shared" si="35"/>
        <v>3.3000000000000003</v>
      </c>
      <c r="J96" s="14">
        <f t="shared" si="35"/>
        <v>3.3000000000000003</v>
      </c>
      <c r="K96" s="14">
        <f t="shared" si="35"/>
        <v>3.3000000000000003</v>
      </c>
      <c r="L96" s="14">
        <f t="shared" si="35"/>
        <v>3.3000000000000003</v>
      </c>
      <c r="M96" s="14">
        <f t="shared" si="35"/>
        <v>3.3000000000000003</v>
      </c>
      <c r="N96" s="14">
        <f t="shared" si="35"/>
        <v>3.3000000000000003</v>
      </c>
      <c r="O96" s="14">
        <f t="shared" si="35"/>
        <v>3.3000000000000003</v>
      </c>
      <c r="P96" s="14">
        <f t="shared" si="35"/>
        <v>3.3000000000000003</v>
      </c>
      <c r="Q96" s="14">
        <f t="shared" si="35"/>
        <v>3.3000000000000003</v>
      </c>
      <c r="R96" s="14">
        <f t="shared" si="35"/>
        <v>3.3000000000000003</v>
      </c>
      <c r="S96" s="14">
        <f t="shared" si="35"/>
        <v>3.3000000000000003</v>
      </c>
      <c r="T96" s="14">
        <f t="shared" si="35"/>
        <v>3.3000000000000003</v>
      </c>
      <c r="U96" s="14">
        <f t="shared" si="35"/>
        <v>3.3000000000000003</v>
      </c>
      <c r="V96" s="126"/>
      <c r="W96" s="98"/>
      <c r="X96" s="15"/>
      <c r="Z96" s="46"/>
      <c r="AA96" s="46"/>
      <c r="AB96" s="46"/>
      <c r="AC96" s="46"/>
    </row>
    <row r="97" spans="1:29" ht="15.75" customHeight="1" x14ac:dyDescent="0.2">
      <c r="A97" s="3"/>
      <c r="B97" s="120"/>
      <c r="C97" s="120"/>
      <c r="D97" s="13" t="s">
        <v>42</v>
      </c>
      <c r="E97" s="60">
        <f>E96/0.145</f>
        <v>22.758620689655174</v>
      </c>
      <c r="F97" s="60">
        <f t="shared" ref="F97:U97" si="36">F96/0.145</f>
        <v>22.758620689655174</v>
      </c>
      <c r="G97" s="60">
        <f t="shared" si="36"/>
        <v>22.758620689655174</v>
      </c>
      <c r="H97" s="60">
        <f t="shared" si="36"/>
        <v>22.758620689655174</v>
      </c>
      <c r="I97" s="60">
        <f t="shared" si="36"/>
        <v>22.758620689655174</v>
      </c>
      <c r="J97" s="60">
        <f t="shared" si="36"/>
        <v>22.758620689655174</v>
      </c>
      <c r="K97" s="60">
        <f t="shared" si="36"/>
        <v>22.758620689655174</v>
      </c>
      <c r="L97" s="60">
        <f t="shared" si="36"/>
        <v>22.758620689655174</v>
      </c>
      <c r="M97" s="60">
        <f t="shared" si="36"/>
        <v>22.758620689655174</v>
      </c>
      <c r="N97" s="60">
        <f t="shared" si="36"/>
        <v>22.758620689655174</v>
      </c>
      <c r="O97" s="60">
        <f t="shared" si="36"/>
        <v>22.758620689655174</v>
      </c>
      <c r="P97" s="60">
        <f t="shared" si="36"/>
        <v>22.758620689655174</v>
      </c>
      <c r="Q97" s="60">
        <f t="shared" si="36"/>
        <v>22.758620689655174</v>
      </c>
      <c r="R97" s="60">
        <f t="shared" si="36"/>
        <v>22.758620689655174</v>
      </c>
      <c r="S97" s="60">
        <f t="shared" si="36"/>
        <v>22.758620689655174</v>
      </c>
      <c r="T97" s="60">
        <f t="shared" si="36"/>
        <v>22.758620689655174</v>
      </c>
      <c r="U97" s="60">
        <f t="shared" si="36"/>
        <v>22.758620689655174</v>
      </c>
      <c r="V97" s="76"/>
      <c r="W97" s="120"/>
      <c r="X97" s="26"/>
      <c r="Z97" s="46"/>
      <c r="AA97" s="46"/>
      <c r="AB97" s="46"/>
      <c r="AC97" s="46"/>
    </row>
    <row r="98" spans="1:29" ht="15.75" customHeight="1" x14ac:dyDescent="0.2">
      <c r="A98" s="120" t="s">
        <v>55</v>
      </c>
      <c r="B98" s="120"/>
      <c r="C98" s="120"/>
      <c r="D98" s="13" t="s">
        <v>51</v>
      </c>
      <c r="E98" s="116">
        <v>0</v>
      </c>
      <c r="F98" s="116">
        <v>0</v>
      </c>
      <c r="G98" s="116">
        <v>0</v>
      </c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16">
        <v>0</v>
      </c>
      <c r="Q98" s="116">
        <v>0</v>
      </c>
      <c r="R98" s="116">
        <v>0</v>
      </c>
      <c r="S98" s="116">
        <v>0</v>
      </c>
      <c r="T98" s="116">
        <v>0</v>
      </c>
      <c r="U98" s="116">
        <v>0</v>
      </c>
      <c r="V98" s="134"/>
      <c r="W98" s="120"/>
      <c r="X98" s="26"/>
      <c r="Z98" s="46"/>
      <c r="AA98" s="46"/>
      <c r="AB98" s="46"/>
      <c r="AC98" s="46"/>
    </row>
    <row r="99" spans="1:29" ht="15.75" customHeight="1" x14ac:dyDescent="0.2">
      <c r="A99" s="120"/>
      <c r="B99" s="120"/>
      <c r="C99" s="120"/>
      <c r="D99" s="13" t="s">
        <v>42</v>
      </c>
      <c r="E99" s="60">
        <f>E98/0.145</f>
        <v>0</v>
      </c>
      <c r="F99" s="60">
        <f t="shared" ref="F99:U99" si="37">F98/0.145</f>
        <v>0</v>
      </c>
      <c r="G99" s="60">
        <f t="shared" si="37"/>
        <v>0</v>
      </c>
      <c r="H99" s="60">
        <f t="shared" si="37"/>
        <v>0</v>
      </c>
      <c r="I99" s="60">
        <f t="shared" si="37"/>
        <v>0</v>
      </c>
      <c r="J99" s="60">
        <f t="shared" si="37"/>
        <v>0</v>
      </c>
      <c r="K99" s="60">
        <f t="shared" si="37"/>
        <v>0</v>
      </c>
      <c r="L99" s="60">
        <f t="shared" si="37"/>
        <v>0</v>
      </c>
      <c r="M99" s="60">
        <f t="shared" si="37"/>
        <v>0</v>
      </c>
      <c r="N99" s="60">
        <f t="shared" si="37"/>
        <v>0</v>
      </c>
      <c r="O99" s="60">
        <f t="shared" si="37"/>
        <v>0</v>
      </c>
      <c r="P99" s="60">
        <f t="shared" si="37"/>
        <v>0</v>
      </c>
      <c r="Q99" s="60">
        <f t="shared" si="37"/>
        <v>0</v>
      </c>
      <c r="R99" s="60">
        <f t="shared" si="37"/>
        <v>0</v>
      </c>
      <c r="S99" s="60">
        <f t="shared" si="37"/>
        <v>0</v>
      </c>
      <c r="T99" s="60">
        <f t="shared" si="37"/>
        <v>0</v>
      </c>
      <c r="U99" s="60">
        <f t="shared" si="37"/>
        <v>0</v>
      </c>
      <c r="V99" s="135"/>
      <c r="W99" s="120"/>
      <c r="X99" s="26"/>
      <c r="Z99" s="46"/>
      <c r="AA99" s="46"/>
      <c r="AB99" s="46"/>
      <c r="AC99" s="46"/>
    </row>
    <row r="100" spans="1:29" ht="15.75" customHeight="1" x14ac:dyDescent="0.2">
      <c r="Z100" s="46"/>
      <c r="AA100" s="46"/>
      <c r="AB100" s="46"/>
      <c r="AC100" s="46"/>
    </row>
    <row r="101" spans="1:29" ht="15.75" customHeight="1" x14ac:dyDescent="0.2">
      <c r="A101" s="1" t="s">
        <v>39</v>
      </c>
      <c r="B101" s="120"/>
      <c r="C101" s="120"/>
      <c r="D101" s="11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36"/>
      <c r="W101" s="120"/>
      <c r="X101" s="120"/>
      <c r="Y101" s="120"/>
      <c r="Z101" s="120"/>
      <c r="AA101" s="120"/>
      <c r="AB101" s="120"/>
      <c r="AC101" s="120"/>
    </row>
    <row r="102" spans="1:29" ht="15.75" customHeight="1" x14ac:dyDescent="0.2">
      <c r="A102" s="120" t="s">
        <v>40</v>
      </c>
      <c r="B102" s="120"/>
      <c r="C102" s="120"/>
      <c r="D102" s="13" t="s">
        <v>41</v>
      </c>
      <c r="E102" s="19">
        <v>30000</v>
      </c>
      <c r="F102" s="19">
        <v>30000</v>
      </c>
      <c r="G102" s="19">
        <v>30000</v>
      </c>
      <c r="H102" s="19">
        <v>30000</v>
      </c>
      <c r="I102" s="19">
        <v>30000</v>
      </c>
      <c r="J102" s="19">
        <v>30000</v>
      </c>
      <c r="K102" s="19">
        <v>30000</v>
      </c>
      <c r="L102" s="19">
        <v>30000</v>
      </c>
      <c r="M102" s="19">
        <v>30000</v>
      </c>
      <c r="N102" s="19">
        <v>30000</v>
      </c>
      <c r="O102" s="19">
        <v>30000</v>
      </c>
      <c r="P102" s="19">
        <v>30000</v>
      </c>
      <c r="Q102" s="19">
        <v>30000</v>
      </c>
      <c r="R102" s="19">
        <v>30000</v>
      </c>
      <c r="S102" s="19">
        <v>30000</v>
      </c>
      <c r="T102" s="19">
        <v>30000</v>
      </c>
      <c r="U102" s="19">
        <v>30000</v>
      </c>
      <c r="V102" s="137"/>
      <c r="W102" s="120"/>
      <c r="X102" s="15"/>
      <c r="Y102" s="120"/>
      <c r="Z102" s="120"/>
      <c r="AA102" s="120"/>
      <c r="AB102" s="120"/>
      <c r="AC102" s="120"/>
    </row>
    <row r="103" spans="1:29" ht="15.75" customHeight="1" x14ac:dyDescent="0.2">
      <c r="B103" s="120"/>
      <c r="C103" s="120"/>
      <c r="D103" s="11" t="s">
        <v>42</v>
      </c>
      <c r="E103" s="20">
        <f>E102/0.145</f>
        <v>206896.55172413794</v>
      </c>
      <c r="F103" s="20">
        <f t="shared" ref="F103:U103" si="38">6.89474482549401*F102</f>
        <v>206842.3447648203</v>
      </c>
      <c r="G103" s="20">
        <f t="shared" si="38"/>
        <v>206842.3447648203</v>
      </c>
      <c r="H103" s="20">
        <f t="shared" si="38"/>
        <v>206842.3447648203</v>
      </c>
      <c r="I103" s="20">
        <f t="shared" si="38"/>
        <v>206842.3447648203</v>
      </c>
      <c r="J103" s="20">
        <f t="shared" si="38"/>
        <v>206842.3447648203</v>
      </c>
      <c r="K103" s="20">
        <f t="shared" si="38"/>
        <v>206842.3447648203</v>
      </c>
      <c r="L103" s="20">
        <f t="shared" si="38"/>
        <v>206842.3447648203</v>
      </c>
      <c r="M103" s="20">
        <f t="shared" si="38"/>
        <v>206842.3447648203</v>
      </c>
      <c r="N103" s="20">
        <f t="shared" si="38"/>
        <v>206842.3447648203</v>
      </c>
      <c r="O103" s="20">
        <f t="shared" si="38"/>
        <v>206842.3447648203</v>
      </c>
      <c r="P103" s="20">
        <f t="shared" si="38"/>
        <v>206842.3447648203</v>
      </c>
      <c r="Q103" s="20">
        <f t="shared" si="38"/>
        <v>206842.3447648203</v>
      </c>
      <c r="R103" s="20">
        <f t="shared" si="38"/>
        <v>206842.3447648203</v>
      </c>
      <c r="S103" s="20">
        <f t="shared" si="38"/>
        <v>206842.3447648203</v>
      </c>
      <c r="T103" s="20">
        <f t="shared" si="38"/>
        <v>206842.3447648203</v>
      </c>
      <c r="U103" s="20">
        <f t="shared" si="38"/>
        <v>206842.3447648203</v>
      </c>
      <c r="V103" s="138"/>
      <c r="W103" s="120"/>
      <c r="X103" s="15"/>
      <c r="Y103" s="120"/>
      <c r="Z103" s="120"/>
      <c r="AA103" s="120"/>
      <c r="AB103" s="120"/>
      <c r="AC103" s="120"/>
    </row>
    <row r="104" spans="1:29" ht="15.75" customHeight="1" x14ac:dyDescent="0.2">
      <c r="A104" s="120" t="s">
        <v>43</v>
      </c>
      <c r="B104" s="120"/>
      <c r="C104" s="120"/>
      <c r="D104" s="120"/>
      <c r="E104" s="14">
        <v>0.3</v>
      </c>
      <c r="F104" s="14">
        <v>0.3</v>
      </c>
      <c r="G104" s="14">
        <v>0.3</v>
      </c>
      <c r="H104" s="14">
        <v>0.3</v>
      </c>
      <c r="I104" s="14">
        <v>0.3</v>
      </c>
      <c r="J104" s="14">
        <v>0.3</v>
      </c>
      <c r="K104" s="14">
        <v>0.3</v>
      </c>
      <c r="L104" s="14">
        <v>0.3</v>
      </c>
      <c r="M104" s="14">
        <v>0.3</v>
      </c>
      <c r="N104" s="14">
        <v>0.3</v>
      </c>
      <c r="O104" s="14">
        <v>0.3</v>
      </c>
      <c r="P104" s="14">
        <v>0.3</v>
      </c>
      <c r="Q104" s="14">
        <v>0.3</v>
      </c>
      <c r="R104" s="14">
        <v>0.3</v>
      </c>
      <c r="S104" s="14">
        <v>0.3</v>
      </c>
      <c r="T104" s="14">
        <v>0.3</v>
      </c>
      <c r="U104" s="14">
        <v>0.3</v>
      </c>
      <c r="V104" s="126"/>
      <c r="W104" s="120"/>
      <c r="X104" s="120"/>
      <c r="Y104" s="120"/>
      <c r="Z104" s="120"/>
      <c r="AA104" s="120"/>
      <c r="AB104" s="120"/>
      <c r="AC104" s="120"/>
    </row>
    <row r="105" spans="1:29" ht="15.75" customHeight="1" x14ac:dyDescent="0.2">
      <c r="A105" s="120" t="s">
        <v>44</v>
      </c>
      <c r="B105" s="46"/>
      <c r="C105" s="46"/>
      <c r="D105" s="46"/>
      <c r="E105" s="126">
        <f>1.14-E90/850</f>
        <v>1.1105882352941177</v>
      </c>
      <c r="F105" s="126">
        <f t="shared" ref="F105:U105" si="39">1.14-F90/850</f>
        <v>1.1105882352941177</v>
      </c>
      <c r="G105" s="126">
        <f t="shared" si="39"/>
        <v>1.1105882352941177</v>
      </c>
      <c r="H105" s="126">
        <f t="shared" si="39"/>
        <v>1.1105882352941177</v>
      </c>
      <c r="I105" s="126">
        <f t="shared" si="39"/>
        <v>1.1105882352941177</v>
      </c>
      <c r="J105" s="126">
        <f t="shared" si="39"/>
        <v>1.1105882352941177</v>
      </c>
      <c r="K105" s="126">
        <f t="shared" si="39"/>
        <v>1.1105882352941177</v>
      </c>
      <c r="L105" s="126">
        <f t="shared" si="39"/>
        <v>1.1105882352941177</v>
      </c>
      <c r="M105" s="126">
        <f t="shared" si="39"/>
        <v>1.1105882352941177</v>
      </c>
      <c r="N105" s="126">
        <f t="shared" si="39"/>
        <v>1.1105882352941177</v>
      </c>
      <c r="O105" s="126">
        <f t="shared" si="39"/>
        <v>1.1105882352941177</v>
      </c>
      <c r="P105" s="126">
        <f t="shared" si="39"/>
        <v>1.1105882352941177</v>
      </c>
      <c r="Q105" s="126">
        <f t="shared" si="39"/>
        <v>1.1105882352941177</v>
      </c>
      <c r="R105" s="126">
        <f t="shared" si="39"/>
        <v>1.1105882352941177</v>
      </c>
      <c r="S105" s="126">
        <f t="shared" si="39"/>
        <v>1.1105882352941177</v>
      </c>
      <c r="T105" s="126">
        <f t="shared" si="39"/>
        <v>1.1105882352941177</v>
      </c>
      <c r="U105" s="126">
        <f t="shared" si="39"/>
        <v>1.1105882352941177</v>
      </c>
      <c r="V105" s="126"/>
      <c r="W105" s="46"/>
      <c r="X105" s="46"/>
      <c r="Y105" s="46"/>
      <c r="Z105" s="46"/>
      <c r="AA105" s="46"/>
      <c r="AB105" s="46"/>
      <c r="AC105" s="46"/>
    </row>
    <row r="106" spans="1:29" ht="15.75" customHeight="1" x14ac:dyDescent="0.2">
      <c r="B106" s="120"/>
      <c r="C106" s="120"/>
      <c r="D106" s="21" t="s">
        <v>45</v>
      </c>
      <c r="E106" s="65">
        <f t="shared" ref="E106:U106" si="40">IF(E90&gt;120,E105,0)</f>
        <v>0</v>
      </c>
      <c r="F106" s="65">
        <f t="shared" si="40"/>
        <v>0</v>
      </c>
      <c r="G106" s="65">
        <f t="shared" si="40"/>
        <v>0</v>
      </c>
      <c r="H106" s="65">
        <f t="shared" si="40"/>
        <v>0</v>
      </c>
      <c r="I106" s="65">
        <f t="shared" si="40"/>
        <v>0</v>
      </c>
      <c r="J106" s="65">
        <f t="shared" si="40"/>
        <v>0</v>
      </c>
      <c r="K106" s="65">
        <f t="shared" si="40"/>
        <v>0</v>
      </c>
      <c r="L106" s="65">
        <f t="shared" si="40"/>
        <v>0</v>
      </c>
      <c r="M106" s="65">
        <f t="shared" si="40"/>
        <v>0</v>
      </c>
      <c r="N106" s="65">
        <f t="shared" si="40"/>
        <v>0</v>
      </c>
      <c r="O106" s="65">
        <f t="shared" si="40"/>
        <v>0</v>
      </c>
      <c r="P106" s="65">
        <f t="shared" si="40"/>
        <v>0</v>
      </c>
      <c r="Q106" s="65">
        <f t="shared" si="40"/>
        <v>0</v>
      </c>
      <c r="R106" s="65">
        <f t="shared" si="40"/>
        <v>0</v>
      </c>
      <c r="S106" s="65">
        <f t="shared" si="40"/>
        <v>0</v>
      </c>
      <c r="T106" s="65">
        <f t="shared" si="40"/>
        <v>0</v>
      </c>
      <c r="U106" s="65">
        <f t="shared" si="40"/>
        <v>0</v>
      </c>
      <c r="V106" s="139"/>
      <c r="W106" s="153"/>
      <c r="X106" s="15"/>
      <c r="Z106" s="23"/>
      <c r="AA106" s="78" t="s">
        <v>46</v>
      </c>
    </row>
    <row r="107" spans="1:29" ht="15.75" customHeight="1" x14ac:dyDescent="0.2">
      <c r="A107" s="120"/>
      <c r="B107" s="120"/>
      <c r="C107" s="120"/>
      <c r="D107" s="11" t="s">
        <v>42</v>
      </c>
      <c r="E107" s="20">
        <f>E106/0.145</f>
        <v>0</v>
      </c>
      <c r="F107" s="20">
        <f t="shared" ref="F107:U107" si="41">F106/0.145</f>
        <v>0</v>
      </c>
      <c r="G107" s="20">
        <f t="shared" si="41"/>
        <v>0</v>
      </c>
      <c r="H107" s="20">
        <f t="shared" si="41"/>
        <v>0</v>
      </c>
      <c r="I107" s="20">
        <f t="shared" si="41"/>
        <v>0</v>
      </c>
      <c r="J107" s="20">
        <f t="shared" si="41"/>
        <v>0</v>
      </c>
      <c r="K107" s="20">
        <f t="shared" si="41"/>
        <v>0</v>
      </c>
      <c r="L107" s="20">
        <f t="shared" si="41"/>
        <v>0</v>
      </c>
      <c r="M107" s="20">
        <f t="shared" si="41"/>
        <v>0</v>
      </c>
      <c r="N107" s="20">
        <f t="shared" si="41"/>
        <v>0</v>
      </c>
      <c r="O107" s="20">
        <f t="shared" si="41"/>
        <v>0</v>
      </c>
      <c r="P107" s="20">
        <f t="shared" si="41"/>
        <v>0</v>
      </c>
      <c r="Q107" s="20">
        <f t="shared" si="41"/>
        <v>0</v>
      </c>
      <c r="R107" s="20">
        <f t="shared" si="41"/>
        <v>0</v>
      </c>
      <c r="S107" s="20">
        <f t="shared" si="41"/>
        <v>0</v>
      </c>
      <c r="T107" s="20">
        <f t="shared" si="41"/>
        <v>0</v>
      </c>
      <c r="U107" s="20">
        <f t="shared" si="41"/>
        <v>0</v>
      </c>
      <c r="V107" s="138"/>
      <c r="X107" s="15"/>
      <c r="AA107" s="15"/>
    </row>
    <row r="108" spans="1:29" ht="15.75" customHeight="1" x14ac:dyDescent="0.2">
      <c r="A108" s="120" t="s">
        <v>47</v>
      </c>
      <c r="B108" s="120"/>
      <c r="C108" s="120"/>
      <c r="D108" s="21" t="s">
        <v>45</v>
      </c>
      <c r="E108" s="65">
        <f>E106*1.25</f>
        <v>0</v>
      </c>
      <c r="F108" s="65">
        <f t="shared" ref="F108:U108" si="42">F106*1.25</f>
        <v>0</v>
      </c>
      <c r="G108" s="65">
        <f t="shared" si="42"/>
        <v>0</v>
      </c>
      <c r="H108" s="65">
        <f t="shared" si="42"/>
        <v>0</v>
      </c>
      <c r="I108" s="65">
        <f t="shared" si="42"/>
        <v>0</v>
      </c>
      <c r="J108" s="65">
        <f t="shared" si="42"/>
        <v>0</v>
      </c>
      <c r="K108" s="65">
        <f t="shared" si="42"/>
        <v>0</v>
      </c>
      <c r="L108" s="65">
        <f t="shared" si="42"/>
        <v>0</v>
      </c>
      <c r="M108" s="65">
        <f t="shared" si="42"/>
        <v>0</v>
      </c>
      <c r="N108" s="65">
        <f t="shared" si="42"/>
        <v>0</v>
      </c>
      <c r="O108" s="65">
        <f t="shared" si="42"/>
        <v>0</v>
      </c>
      <c r="P108" s="65">
        <f t="shared" si="42"/>
        <v>0</v>
      </c>
      <c r="Q108" s="65">
        <f t="shared" si="42"/>
        <v>0</v>
      </c>
      <c r="R108" s="65">
        <f t="shared" si="42"/>
        <v>0</v>
      </c>
      <c r="S108" s="65">
        <f t="shared" si="42"/>
        <v>0</v>
      </c>
      <c r="T108" s="65">
        <f t="shared" si="42"/>
        <v>0</v>
      </c>
      <c r="U108" s="65">
        <f t="shared" si="42"/>
        <v>0</v>
      </c>
      <c r="V108" s="139"/>
      <c r="X108" s="15"/>
      <c r="Z108" s="23"/>
      <c r="AA108" s="15" t="s">
        <v>46</v>
      </c>
    </row>
    <row r="109" spans="1:29" ht="15.75" customHeight="1" x14ac:dyDescent="0.2">
      <c r="A109" s="120"/>
      <c r="B109" s="120"/>
      <c r="C109" s="120"/>
      <c r="D109" s="11" t="s">
        <v>42</v>
      </c>
      <c r="E109" s="20">
        <f>E108/0.145</f>
        <v>0</v>
      </c>
      <c r="F109" s="20">
        <f t="shared" ref="F109:U109" si="43">F108/0.145</f>
        <v>0</v>
      </c>
      <c r="G109" s="20">
        <f t="shared" si="43"/>
        <v>0</v>
      </c>
      <c r="H109" s="20">
        <f t="shared" si="43"/>
        <v>0</v>
      </c>
      <c r="I109" s="20">
        <f t="shared" si="43"/>
        <v>0</v>
      </c>
      <c r="J109" s="20">
        <f t="shared" si="43"/>
        <v>0</v>
      </c>
      <c r="K109" s="20">
        <f t="shared" si="43"/>
        <v>0</v>
      </c>
      <c r="L109" s="20">
        <f t="shared" si="43"/>
        <v>0</v>
      </c>
      <c r="M109" s="20">
        <f t="shared" si="43"/>
        <v>0</v>
      </c>
      <c r="N109" s="20">
        <f t="shared" si="43"/>
        <v>0</v>
      </c>
      <c r="O109" s="20">
        <f t="shared" si="43"/>
        <v>0</v>
      </c>
      <c r="P109" s="20">
        <f t="shared" si="43"/>
        <v>0</v>
      </c>
      <c r="Q109" s="20">
        <f t="shared" si="43"/>
        <v>0</v>
      </c>
      <c r="R109" s="20">
        <f t="shared" si="43"/>
        <v>0</v>
      </c>
      <c r="S109" s="20">
        <f t="shared" si="43"/>
        <v>0</v>
      </c>
      <c r="T109" s="20">
        <f t="shared" si="43"/>
        <v>0</v>
      </c>
      <c r="U109" s="20">
        <f t="shared" si="43"/>
        <v>0</v>
      </c>
      <c r="V109" s="138"/>
      <c r="W109" s="120"/>
      <c r="X109" s="15"/>
      <c r="Y109" s="120"/>
      <c r="Z109" s="120"/>
      <c r="AA109" s="15"/>
      <c r="AB109" s="120"/>
      <c r="AC109" s="120"/>
    </row>
    <row r="110" spans="1:29" ht="15.75" customHeight="1" x14ac:dyDescent="0.2">
      <c r="B110" s="46"/>
      <c r="C110" s="46"/>
      <c r="D110" s="53" t="s">
        <v>123</v>
      </c>
      <c r="E110" s="97" t="s">
        <v>120</v>
      </c>
      <c r="F110" s="97" t="s">
        <v>120</v>
      </c>
      <c r="G110" s="97" t="s">
        <v>120</v>
      </c>
      <c r="H110" s="97" t="s">
        <v>120</v>
      </c>
      <c r="I110" s="97" t="s">
        <v>120</v>
      </c>
      <c r="J110" s="97" t="s">
        <v>120</v>
      </c>
      <c r="K110" s="97" t="s">
        <v>120</v>
      </c>
      <c r="L110" s="97" t="s">
        <v>120</v>
      </c>
      <c r="M110" s="97" t="s">
        <v>120</v>
      </c>
      <c r="N110" s="97" t="s">
        <v>120</v>
      </c>
      <c r="O110" s="97" t="s">
        <v>120</v>
      </c>
      <c r="P110" s="97" t="s">
        <v>120</v>
      </c>
      <c r="Q110" s="97" t="s">
        <v>120</v>
      </c>
      <c r="R110" s="97" t="s">
        <v>120</v>
      </c>
      <c r="S110" s="97" t="s">
        <v>120</v>
      </c>
      <c r="T110" s="97" t="s">
        <v>120</v>
      </c>
      <c r="U110" s="97" t="s">
        <v>120</v>
      </c>
      <c r="V110" s="54"/>
      <c r="W110" s="46"/>
      <c r="X110" s="105"/>
      <c r="Y110" s="46"/>
      <c r="Z110" s="46"/>
      <c r="AA110" s="96"/>
      <c r="AB110" s="46"/>
      <c r="AC110" s="46"/>
    </row>
    <row r="111" spans="1:29" ht="15.75" customHeight="1" x14ac:dyDescent="0.2">
      <c r="A111" s="120" t="s">
        <v>48</v>
      </c>
      <c r="B111" s="120"/>
      <c r="C111" s="120"/>
      <c r="D111" s="21" t="s">
        <v>45</v>
      </c>
      <c r="E111" s="22">
        <f t="shared" ref="E111:U111" si="44">VLOOKUP(E110,$A$23:$C$30,2,FALSE)</f>
        <v>65</v>
      </c>
      <c r="F111" s="22">
        <f t="shared" si="44"/>
        <v>65</v>
      </c>
      <c r="G111" s="22">
        <f t="shared" si="44"/>
        <v>65</v>
      </c>
      <c r="H111" s="22">
        <f t="shared" si="44"/>
        <v>65</v>
      </c>
      <c r="I111" s="22">
        <f t="shared" si="44"/>
        <v>65</v>
      </c>
      <c r="J111" s="22">
        <f t="shared" si="44"/>
        <v>65</v>
      </c>
      <c r="K111" s="22">
        <f t="shared" si="44"/>
        <v>65</v>
      </c>
      <c r="L111" s="22">
        <f t="shared" si="44"/>
        <v>65</v>
      </c>
      <c r="M111" s="22">
        <f t="shared" si="44"/>
        <v>65</v>
      </c>
      <c r="N111" s="22">
        <f t="shared" si="44"/>
        <v>65</v>
      </c>
      <c r="O111" s="22">
        <f t="shared" si="44"/>
        <v>65</v>
      </c>
      <c r="P111" s="22">
        <f t="shared" si="44"/>
        <v>65</v>
      </c>
      <c r="Q111" s="22">
        <f t="shared" si="44"/>
        <v>65</v>
      </c>
      <c r="R111" s="22">
        <f t="shared" si="44"/>
        <v>65</v>
      </c>
      <c r="S111" s="22">
        <f t="shared" si="44"/>
        <v>65</v>
      </c>
      <c r="T111" s="22">
        <f t="shared" si="44"/>
        <v>65</v>
      </c>
      <c r="U111" s="22">
        <f t="shared" si="44"/>
        <v>65</v>
      </c>
      <c r="V111" s="54"/>
      <c r="W111" s="120"/>
      <c r="X111" s="15"/>
      <c r="Y111" s="120"/>
      <c r="Z111" s="120"/>
      <c r="AA111" s="15"/>
      <c r="AB111" s="120"/>
      <c r="AC111" s="120"/>
    </row>
    <row r="112" spans="1:29" ht="15.75" customHeight="1" x14ac:dyDescent="0.2">
      <c r="A112" s="120"/>
      <c r="B112" s="120"/>
      <c r="C112" s="120"/>
      <c r="D112" s="11" t="s">
        <v>1</v>
      </c>
      <c r="E112" s="24">
        <f t="shared" ref="E112:U112" si="45">VLOOKUP(E110,$A$23:$C$30,3,FALSE)</f>
        <v>448</v>
      </c>
      <c r="F112" s="24">
        <f t="shared" si="45"/>
        <v>448</v>
      </c>
      <c r="G112" s="24">
        <f t="shared" si="45"/>
        <v>448</v>
      </c>
      <c r="H112" s="24">
        <f t="shared" si="45"/>
        <v>448</v>
      </c>
      <c r="I112" s="24">
        <f t="shared" si="45"/>
        <v>448</v>
      </c>
      <c r="J112" s="24">
        <f t="shared" si="45"/>
        <v>448</v>
      </c>
      <c r="K112" s="24">
        <f t="shared" si="45"/>
        <v>448</v>
      </c>
      <c r="L112" s="24">
        <f t="shared" si="45"/>
        <v>448</v>
      </c>
      <c r="M112" s="24">
        <f t="shared" si="45"/>
        <v>448</v>
      </c>
      <c r="N112" s="24">
        <f t="shared" si="45"/>
        <v>448</v>
      </c>
      <c r="O112" s="24">
        <f t="shared" si="45"/>
        <v>448</v>
      </c>
      <c r="P112" s="24">
        <f t="shared" si="45"/>
        <v>448</v>
      </c>
      <c r="Q112" s="24">
        <f t="shared" si="45"/>
        <v>448</v>
      </c>
      <c r="R112" s="24">
        <f t="shared" si="45"/>
        <v>448</v>
      </c>
      <c r="S112" s="24">
        <f t="shared" si="45"/>
        <v>448</v>
      </c>
      <c r="T112" s="24">
        <f t="shared" si="45"/>
        <v>448</v>
      </c>
      <c r="U112" s="24">
        <f t="shared" si="45"/>
        <v>448</v>
      </c>
      <c r="V112" s="54"/>
      <c r="W112" s="120"/>
      <c r="X112" s="15"/>
      <c r="Y112" s="120"/>
      <c r="Z112" s="120"/>
      <c r="AA112" s="15"/>
      <c r="AB112" s="120"/>
      <c r="AC112" s="120"/>
    </row>
    <row r="113" spans="1:29" ht="15.75" customHeight="1" x14ac:dyDescent="0.2">
      <c r="A113" s="120" t="s">
        <v>49</v>
      </c>
      <c r="B113" s="46"/>
      <c r="C113" s="46"/>
      <c r="D113" s="21" t="s">
        <v>45</v>
      </c>
      <c r="E113" s="22">
        <f>VLOOKUP(E110,$A$23:$E$30,4,FALSE)</f>
        <v>77</v>
      </c>
      <c r="F113" s="22">
        <f t="shared" ref="F113:U113" si="46">VLOOKUP(F110,$A$23:$E$30,4,FALSE)</f>
        <v>77</v>
      </c>
      <c r="G113" s="22">
        <f t="shared" si="46"/>
        <v>77</v>
      </c>
      <c r="H113" s="22">
        <f t="shared" si="46"/>
        <v>77</v>
      </c>
      <c r="I113" s="22">
        <f t="shared" si="46"/>
        <v>77</v>
      </c>
      <c r="J113" s="22">
        <f t="shared" si="46"/>
        <v>77</v>
      </c>
      <c r="K113" s="22">
        <f t="shared" si="46"/>
        <v>77</v>
      </c>
      <c r="L113" s="22">
        <f t="shared" si="46"/>
        <v>77</v>
      </c>
      <c r="M113" s="22">
        <f t="shared" si="46"/>
        <v>77</v>
      </c>
      <c r="N113" s="22">
        <f t="shared" si="46"/>
        <v>77</v>
      </c>
      <c r="O113" s="22">
        <f t="shared" si="46"/>
        <v>77</v>
      </c>
      <c r="P113" s="22">
        <f t="shared" si="46"/>
        <v>77</v>
      </c>
      <c r="Q113" s="22">
        <f t="shared" si="46"/>
        <v>77</v>
      </c>
      <c r="R113" s="22">
        <f t="shared" si="46"/>
        <v>77</v>
      </c>
      <c r="S113" s="22">
        <f t="shared" si="46"/>
        <v>77</v>
      </c>
      <c r="T113" s="22">
        <f t="shared" si="46"/>
        <v>77</v>
      </c>
      <c r="U113" s="22">
        <f t="shared" si="46"/>
        <v>77</v>
      </c>
      <c r="V113" s="54"/>
      <c r="W113" s="46"/>
      <c r="X113" s="96"/>
      <c r="Y113" s="46"/>
      <c r="Z113" s="46"/>
      <c r="AA113" s="96"/>
      <c r="AB113" s="46"/>
      <c r="AC113" s="46"/>
    </row>
    <row r="114" spans="1:29" ht="15.75" customHeight="1" x14ac:dyDescent="0.2">
      <c r="B114" s="120"/>
      <c r="C114" s="120"/>
      <c r="D114" s="11" t="s">
        <v>1</v>
      </c>
      <c r="E114" s="22">
        <f>VLOOKUP(E110,$A$23:$E$30,5,FALSE)</f>
        <v>530</v>
      </c>
      <c r="F114" s="22">
        <f t="shared" ref="F114:U114" si="47">VLOOKUP(F110,$A$23:$E$30,5,FALSE)</f>
        <v>530</v>
      </c>
      <c r="G114" s="22">
        <f t="shared" si="47"/>
        <v>530</v>
      </c>
      <c r="H114" s="22">
        <f t="shared" si="47"/>
        <v>530</v>
      </c>
      <c r="I114" s="22">
        <f t="shared" si="47"/>
        <v>530</v>
      </c>
      <c r="J114" s="22">
        <f t="shared" si="47"/>
        <v>530</v>
      </c>
      <c r="K114" s="22">
        <f t="shared" si="47"/>
        <v>530</v>
      </c>
      <c r="L114" s="22">
        <f t="shared" si="47"/>
        <v>530</v>
      </c>
      <c r="M114" s="22">
        <f t="shared" si="47"/>
        <v>530</v>
      </c>
      <c r="N114" s="22">
        <f t="shared" si="47"/>
        <v>530</v>
      </c>
      <c r="O114" s="22">
        <f t="shared" si="47"/>
        <v>530</v>
      </c>
      <c r="P114" s="22">
        <f t="shared" si="47"/>
        <v>530</v>
      </c>
      <c r="Q114" s="22">
        <f t="shared" si="47"/>
        <v>530</v>
      </c>
      <c r="R114" s="22">
        <f t="shared" si="47"/>
        <v>530</v>
      </c>
      <c r="S114" s="22">
        <f t="shared" si="47"/>
        <v>530</v>
      </c>
      <c r="T114" s="22">
        <f t="shared" si="47"/>
        <v>530</v>
      </c>
      <c r="U114" s="22">
        <f t="shared" si="47"/>
        <v>530</v>
      </c>
      <c r="V114" s="139"/>
      <c r="W114" s="120"/>
      <c r="X114" s="15"/>
      <c r="Y114" s="120"/>
      <c r="Z114" s="120"/>
      <c r="AA114" s="15"/>
      <c r="AB114" s="120"/>
      <c r="AC114" s="120"/>
    </row>
    <row r="115" spans="1:29" ht="15.75" customHeight="1" x14ac:dyDescent="0.2">
      <c r="A115" s="3"/>
      <c r="B115" s="120"/>
      <c r="C115" s="120"/>
      <c r="V115" s="76"/>
      <c r="X115" s="15"/>
    </row>
    <row r="116" spans="1:29" ht="15.75" customHeight="1" x14ac:dyDescent="0.2">
      <c r="A116" s="69" t="s">
        <v>166</v>
      </c>
      <c r="B116" s="46"/>
      <c r="C116" s="46"/>
      <c r="D116" s="77" t="s">
        <v>111</v>
      </c>
      <c r="E116" s="37">
        <f>(E124*(E36-E50)^2*E50)</f>
        <v>18965.515999493215</v>
      </c>
      <c r="F116" s="37">
        <f t="shared" ref="F116:U116" si="48">(F124*(F36-F50)^2*F50)</f>
        <v>18965.515999493215</v>
      </c>
      <c r="G116" s="37">
        <f t="shared" si="48"/>
        <v>18965.515999493215</v>
      </c>
      <c r="H116" s="37">
        <f t="shared" si="48"/>
        <v>18965.515999493215</v>
      </c>
      <c r="I116" s="37">
        <f t="shared" si="48"/>
        <v>18965.515999493215</v>
      </c>
      <c r="J116" s="37">
        <f t="shared" si="48"/>
        <v>18965.515999493215</v>
      </c>
      <c r="K116" s="37">
        <f t="shared" si="48"/>
        <v>18965.515999493215</v>
      </c>
      <c r="L116" s="37">
        <f t="shared" si="48"/>
        <v>18965.515999493215</v>
      </c>
      <c r="M116" s="37">
        <f t="shared" si="48"/>
        <v>18965.515999493215</v>
      </c>
      <c r="N116" s="37">
        <f t="shared" si="48"/>
        <v>18965.515999493215</v>
      </c>
      <c r="O116" s="37">
        <f t="shared" si="48"/>
        <v>18965.515999493215</v>
      </c>
      <c r="P116" s="37">
        <f t="shared" si="48"/>
        <v>18965.515999493215</v>
      </c>
      <c r="Q116" s="37">
        <f t="shared" si="48"/>
        <v>18965.515999493215</v>
      </c>
      <c r="R116" s="37">
        <f t="shared" si="48"/>
        <v>18965.515999493215</v>
      </c>
      <c r="S116" s="37">
        <f t="shared" si="48"/>
        <v>18965.515999493215</v>
      </c>
      <c r="T116" s="37">
        <f t="shared" si="48"/>
        <v>18965.515999493215</v>
      </c>
      <c r="U116" s="37">
        <f t="shared" si="48"/>
        <v>18965.515999493215</v>
      </c>
      <c r="V116" s="140"/>
      <c r="W116" s="68" t="s">
        <v>199</v>
      </c>
      <c r="X116" s="62"/>
    </row>
    <row r="117" spans="1:29" ht="15.75" customHeight="1" x14ac:dyDescent="0.2">
      <c r="B117" s="120"/>
      <c r="C117" s="120"/>
      <c r="D117" s="77" t="s">
        <v>110</v>
      </c>
      <c r="E117" s="37">
        <f>E116/12</f>
        <v>1580.4596666244345</v>
      </c>
      <c r="F117" s="37">
        <f t="shared" ref="F117:U117" si="49">F116/12</f>
        <v>1580.4596666244345</v>
      </c>
      <c r="G117" s="37">
        <f t="shared" si="49"/>
        <v>1580.4596666244345</v>
      </c>
      <c r="H117" s="37">
        <f t="shared" si="49"/>
        <v>1580.4596666244345</v>
      </c>
      <c r="I117" s="37">
        <f t="shared" si="49"/>
        <v>1580.4596666244345</v>
      </c>
      <c r="J117" s="37">
        <f t="shared" si="49"/>
        <v>1580.4596666244345</v>
      </c>
      <c r="K117" s="37">
        <f t="shared" si="49"/>
        <v>1580.4596666244345</v>
      </c>
      <c r="L117" s="37">
        <f t="shared" si="49"/>
        <v>1580.4596666244345</v>
      </c>
      <c r="M117" s="37">
        <f t="shared" si="49"/>
        <v>1580.4596666244345</v>
      </c>
      <c r="N117" s="37">
        <f t="shared" si="49"/>
        <v>1580.4596666244345</v>
      </c>
      <c r="O117" s="37">
        <f t="shared" si="49"/>
        <v>1580.4596666244345</v>
      </c>
      <c r="P117" s="37">
        <f t="shared" si="49"/>
        <v>1580.4596666244345</v>
      </c>
      <c r="Q117" s="37">
        <f t="shared" si="49"/>
        <v>1580.4596666244345</v>
      </c>
      <c r="R117" s="37">
        <f t="shared" si="49"/>
        <v>1580.4596666244345</v>
      </c>
      <c r="S117" s="37">
        <f t="shared" si="49"/>
        <v>1580.4596666244345</v>
      </c>
      <c r="T117" s="37">
        <f t="shared" si="49"/>
        <v>1580.4596666244345</v>
      </c>
      <c r="U117" s="37">
        <f t="shared" si="49"/>
        <v>1580.4596666244345</v>
      </c>
      <c r="V117" s="140"/>
      <c r="X117" s="62"/>
    </row>
    <row r="118" spans="1:29" ht="15.75" customHeight="1" x14ac:dyDescent="0.2">
      <c r="A118" s="46"/>
      <c r="B118" s="46"/>
      <c r="C118" s="46"/>
      <c r="D118" s="13" t="s">
        <v>74</v>
      </c>
      <c r="E118" s="90">
        <f>E117/738.83</f>
        <v>2.1391384575943508</v>
      </c>
      <c r="F118" s="90">
        <f t="shared" ref="F118:U118" si="50">F117/738.83</f>
        <v>2.1391384575943508</v>
      </c>
      <c r="G118" s="90">
        <f t="shared" si="50"/>
        <v>2.1391384575943508</v>
      </c>
      <c r="H118" s="90">
        <f t="shared" si="50"/>
        <v>2.1391384575943508</v>
      </c>
      <c r="I118" s="90">
        <f t="shared" si="50"/>
        <v>2.1391384575943508</v>
      </c>
      <c r="J118" s="90">
        <f t="shared" si="50"/>
        <v>2.1391384575943508</v>
      </c>
      <c r="K118" s="90">
        <f t="shared" si="50"/>
        <v>2.1391384575943508</v>
      </c>
      <c r="L118" s="90">
        <f t="shared" si="50"/>
        <v>2.1391384575943508</v>
      </c>
      <c r="M118" s="90">
        <f t="shared" si="50"/>
        <v>2.1391384575943508</v>
      </c>
      <c r="N118" s="90">
        <f t="shared" si="50"/>
        <v>2.1391384575943508</v>
      </c>
      <c r="O118" s="90">
        <f t="shared" si="50"/>
        <v>2.1391384575943508</v>
      </c>
      <c r="P118" s="90">
        <f t="shared" si="50"/>
        <v>2.1391384575943508</v>
      </c>
      <c r="Q118" s="90">
        <f t="shared" si="50"/>
        <v>2.1391384575943508</v>
      </c>
      <c r="R118" s="90">
        <f t="shared" si="50"/>
        <v>2.1391384575943508</v>
      </c>
      <c r="S118" s="90">
        <f t="shared" si="50"/>
        <v>2.1391384575943508</v>
      </c>
      <c r="T118" s="90">
        <f t="shared" si="50"/>
        <v>2.1391384575943508</v>
      </c>
      <c r="U118" s="90">
        <f t="shared" si="50"/>
        <v>2.1391384575943508</v>
      </c>
      <c r="V118" s="89"/>
      <c r="X118" s="62"/>
    </row>
    <row r="119" spans="1:29" ht="15.75" customHeight="1" x14ac:dyDescent="0.2">
      <c r="A119" s="46"/>
      <c r="B119" s="46"/>
      <c r="C119" s="46"/>
      <c r="D119" s="60" t="s">
        <v>3</v>
      </c>
      <c r="E119" s="89">
        <f t="shared" ref="E119:U119" si="51">E118*1000</f>
        <v>2139.1384575943507</v>
      </c>
      <c r="F119" s="89">
        <f t="shared" si="51"/>
        <v>2139.1384575943507</v>
      </c>
      <c r="G119" s="89">
        <f t="shared" si="51"/>
        <v>2139.1384575943507</v>
      </c>
      <c r="H119" s="89">
        <f t="shared" si="51"/>
        <v>2139.1384575943507</v>
      </c>
      <c r="I119" s="89">
        <f t="shared" si="51"/>
        <v>2139.1384575943507</v>
      </c>
      <c r="J119" s="89">
        <f t="shared" si="51"/>
        <v>2139.1384575943507</v>
      </c>
      <c r="K119" s="89">
        <f t="shared" si="51"/>
        <v>2139.1384575943507</v>
      </c>
      <c r="L119" s="89">
        <f t="shared" si="51"/>
        <v>2139.1384575943507</v>
      </c>
      <c r="M119" s="89">
        <f t="shared" si="51"/>
        <v>2139.1384575943507</v>
      </c>
      <c r="N119" s="89">
        <f t="shared" si="51"/>
        <v>2139.1384575943507</v>
      </c>
      <c r="O119" s="89">
        <f t="shared" si="51"/>
        <v>2139.1384575943507</v>
      </c>
      <c r="P119" s="89">
        <f t="shared" si="51"/>
        <v>2139.1384575943507</v>
      </c>
      <c r="Q119" s="89">
        <f t="shared" si="51"/>
        <v>2139.1384575943507</v>
      </c>
      <c r="R119" s="89">
        <f t="shared" si="51"/>
        <v>2139.1384575943507</v>
      </c>
      <c r="S119" s="89">
        <f t="shared" si="51"/>
        <v>2139.1384575943507</v>
      </c>
      <c r="T119" s="89">
        <f t="shared" si="51"/>
        <v>2139.1384575943507</v>
      </c>
      <c r="U119" s="89">
        <f t="shared" si="51"/>
        <v>2139.1384575943507</v>
      </c>
      <c r="V119" s="89"/>
      <c r="W119" s="49"/>
      <c r="X119" s="62"/>
    </row>
    <row r="120" spans="1:29" ht="15.75" customHeight="1" x14ac:dyDescent="0.2">
      <c r="A120" s="69" t="s">
        <v>167</v>
      </c>
      <c r="B120" s="120"/>
      <c r="C120" s="120"/>
      <c r="D120" s="65" t="s">
        <v>63</v>
      </c>
      <c r="E120" s="91">
        <f t="shared" ref="E120:U120" si="52">(E124*PI()*(E36-E50)*E50)</f>
        <v>3107.559697095614</v>
      </c>
      <c r="F120" s="91">
        <f t="shared" si="52"/>
        <v>3107.559697095614</v>
      </c>
      <c r="G120" s="91">
        <f t="shared" si="52"/>
        <v>3107.559697095614</v>
      </c>
      <c r="H120" s="91">
        <f t="shared" si="52"/>
        <v>3107.559697095614</v>
      </c>
      <c r="I120" s="91">
        <f t="shared" si="52"/>
        <v>3107.559697095614</v>
      </c>
      <c r="J120" s="91">
        <f t="shared" si="52"/>
        <v>3107.559697095614</v>
      </c>
      <c r="K120" s="91">
        <f t="shared" si="52"/>
        <v>3107.559697095614</v>
      </c>
      <c r="L120" s="91">
        <f t="shared" si="52"/>
        <v>3107.559697095614</v>
      </c>
      <c r="M120" s="91">
        <f t="shared" si="52"/>
        <v>3107.559697095614</v>
      </c>
      <c r="N120" s="91">
        <f t="shared" si="52"/>
        <v>3107.559697095614</v>
      </c>
      <c r="O120" s="91">
        <f t="shared" si="52"/>
        <v>3107.559697095614</v>
      </c>
      <c r="P120" s="91">
        <f t="shared" si="52"/>
        <v>3107.559697095614</v>
      </c>
      <c r="Q120" s="91">
        <f t="shared" si="52"/>
        <v>3107.559697095614</v>
      </c>
      <c r="R120" s="91">
        <f t="shared" si="52"/>
        <v>3107.559697095614</v>
      </c>
      <c r="S120" s="91">
        <f t="shared" si="52"/>
        <v>3107.559697095614</v>
      </c>
      <c r="T120" s="91">
        <f t="shared" si="52"/>
        <v>3107.559697095614</v>
      </c>
      <c r="U120" s="91">
        <f t="shared" si="52"/>
        <v>3107.559697095614</v>
      </c>
      <c r="V120" s="92"/>
      <c r="W120" s="68" t="s">
        <v>198</v>
      </c>
      <c r="X120" s="62"/>
    </row>
    <row r="121" spans="1:29" ht="15.75" customHeight="1" x14ac:dyDescent="0.2">
      <c r="A121" s="46"/>
      <c r="B121" s="46"/>
      <c r="C121" s="46"/>
      <c r="D121" s="13" t="s">
        <v>75</v>
      </c>
      <c r="E121" s="91">
        <f>E120/224.8</f>
        <v>13.823664132987606</v>
      </c>
      <c r="F121" s="91">
        <f t="shared" ref="F121:U121" si="53">F120/224.8</f>
        <v>13.823664132987606</v>
      </c>
      <c r="G121" s="91">
        <f t="shared" si="53"/>
        <v>13.823664132987606</v>
      </c>
      <c r="H121" s="91">
        <f t="shared" si="53"/>
        <v>13.823664132987606</v>
      </c>
      <c r="I121" s="91">
        <f t="shared" si="53"/>
        <v>13.823664132987606</v>
      </c>
      <c r="J121" s="91">
        <f t="shared" si="53"/>
        <v>13.823664132987606</v>
      </c>
      <c r="K121" s="91">
        <f t="shared" si="53"/>
        <v>13.823664132987606</v>
      </c>
      <c r="L121" s="91">
        <f t="shared" si="53"/>
        <v>13.823664132987606</v>
      </c>
      <c r="M121" s="91">
        <f t="shared" si="53"/>
        <v>13.823664132987606</v>
      </c>
      <c r="N121" s="91">
        <f t="shared" si="53"/>
        <v>13.823664132987606</v>
      </c>
      <c r="O121" s="91">
        <f t="shared" si="53"/>
        <v>13.823664132987606</v>
      </c>
      <c r="P121" s="91">
        <f t="shared" si="53"/>
        <v>13.823664132987606</v>
      </c>
      <c r="Q121" s="91">
        <f t="shared" si="53"/>
        <v>13.823664132987606</v>
      </c>
      <c r="R121" s="91">
        <f t="shared" si="53"/>
        <v>13.823664132987606</v>
      </c>
      <c r="S121" s="91">
        <f t="shared" si="53"/>
        <v>13.823664132987606</v>
      </c>
      <c r="T121" s="91">
        <f t="shared" si="53"/>
        <v>13.823664132987606</v>
      </c>
      <c r="U121" s="91">
        <f t="shared" si="53"/>
        <v>13.823664132987606</v>
      </c>
      <c r="V121" s="92"/>
      <c r="W121" s="120"/>
      <c r="X121" s="62"/>
    </row>
    <row r="122" spans="1:29" ht="15.75" customHeight="1" x14ac:dyDescent="0.2">
      <c r="A122" s="46"/>
      <c r="B122" s="46"/>
      <c r="C122" s="46"/>
      <c r="D122" s="60" t="s">
        <v>2</v>
      </c>
      <c r="E122" s="92">
        <f t="shared" ref="E122:U122" si="54">E121*1000</f>
        <v>13823.664132987606</v>
      </c>
      <c r="F122" s="92">
        <f t="shared" si="54"/>
        <v>13823.664132987606</v>
      </c>
      <c r="G122" s="92">
        <f t="shared" si="54"/>
        <v>13823.664132987606</v>
      </c>
      <c r="H122" s="92">
        <f t="shared" si="54"/>
        <v>13823.664132987606</v>
      </c>
      <c r="I122" s="92">
        <f t="shared" si="54"/>
        <v>13823.664132987606</v>
      </c>
      <c r="J122" s="92">
        <f t="shared" si="54"/>
        <v>13823.664132987606</v>
      </c>
      <c r="K122" s="92">
        <f t="shared" si="54"/>
        <v>13823.664132987606</v>
      </c>
      <c r="L122" s="92">
        <f t="shared" si="54"/>
        <v>13823.664132987606</v>
      </c>
      <c r="M122" s="92">
        <f t="shared" si="54"/>
        <v>13823.664132987606</v>
      </c>
      <c r="N122" s="92">
        <f t="shared" si="54"/>
        <v>13823.664132987606</v>
      </c>
      <c r="O122" s="92">
        <f t="shared" si="54"/>
        <v>13823.664132987606</v>
      </c>
      <c r="P122" s="92">
        <f t="shared" si="54"/>
        <v>13823.664132987606</v>
      </c>
      <c r="Q122" s="92">
        <f t="shared" si="54"/>
        <v>13823.664132987606</v>
      </c>
      <c r="R122" s="92">
        <f t="shared" si="54"/>
        <v>13823.664132987606</v>
      </c>
      <c r="S122" s="92">
        <f t="shared" si="54"/>
        <v>13823.664132987606</v>
      </c>
      <c r="T122" s="92">
        <f t="shared" si="54"/>
        <v>13823.664132987606</v>
      </c>
      <c r="U122" s="92">
        <f t="shared" si="54"/>
        <v>13823.664132987606</v>
      </c>
      <c r="V122" s="92"/>
      <c r="W122" s="68"/>
      <c r="X122" s="62"/>
    </row>
    <row r="123" spans="1:29" ht="15.75" customHeight="1" x14ac:dyDescent="0.2">
      <c r="A123" s="71"/>
      <c r="B123" s="46"/>
      <c r="C123" s="46"/>
      <c r="D123" s="47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X123" s="96"/>
    </row>
    <row r="124" spans="1:29" ht="15.75" customHeight="1" x14ac:dyDescent="0.2">
      <c r="A124" s="120" t="s">
        <v>79</v>
      </c>
      <c r="B124" s="120"/>
      <c r="C124" s="120"/>
      <c r="D124" s="21" t="s">
        <v>45</v>
      </c>
      <c r="E124" s="40">
        <f>(E111-E106)*E64</f>
        <v>62.4</v>
      </c>
      <c r="F124" s="40">
        <f t="shared" ref="F124:U124" si="55">(F111-F106)*F64</f>
        <v>62.4</v>
      </c>
      <c r="G124" s="40">
        <f t="shared" si="55"/>
        <v>62.4</v>
      </c>
      <c r="H124" s="40">
        <f t="shared" si="55"/>
        <v>62.4</v>
      </c>
      <c r="I124" s="40">
        <f t="shared" si="55"/>
        <v>62.4</v>
      </c>
      <c r="J124" s="40">
        <f t="shared" si="55"/>
        <v>62.4</v>
      </c>
      <c r="K124" s="40">
        <f t="shared" si="55"/>
        <v>62.4</v>
      </c>
      <c r="L124" s="40">
        <f t="shared" si="55"/>
        <v>62.4</v>
      </c>
      <c r="M124" s="40">
        <f t="shared" si="55"/>
        <v>62.4</v>
      </c>
      <c r="N124" s="40">
        <f t="shared" si="55"/>
        <v>62.4</v>
      </c>
      <c r="O124" s="40">
        <f t="shared" si="55"/>
        <v>62.4</v>
      </c>
      <c r="P124" s="40">
        <f t="shared" si="55"/>
        <v>62.4</v>
      </c>
      <c r="Q124" s="40">
        <f t="shared" si="55"/>
        <v>62.4</v>
      </c>
      <c r="R124" s="40">
        <f t="shared" si="55"/>
        <v>62.4</v>
      </c>
      <c r="S124" s="40">
        <f t="shared" si="55"/>
        <v>62.4</v>
      </c>
      <c r="T124" s="40">
        <f t="shared" si="55"/>
        <v>62.4</v>
      </c>
      <c r="U124" s="40">
        <f t="shared" si="55"/>
        <v>62.4</v>
      </c>
      <c r="V124" s="101"/>
      <c r="W124" s="68" t="s">
        <v>188</v>
      </c>
      <c r="X124" s="120"/>
    </row>
    <row r="125" spans="1:29" ht="15.75" customHeight="1" x14ac:dyDescent="0.2">
      <c r="A125" s="120"/>
      <c r="B125" s="120"/>
      <c r="C125" s="120"/>
      <c r="D125" s="11" t="s">
        <v>1</v>
      </c>
      <c r="E125" s="40">
        <f>E124/0.145</f>
        <v>430.34482758620692</v>
      </c>
      <c r="F125" s="40">
        <f t="shared" ref="F125:U125" si="56">F124/0.145</f>
        <v>430.34482758620692</v>
      </c>
      <c r="G125" s="40">
        <f t="shared" si="56"/>
        <v>430.34482758620692</v>
      </c>
      <c r="H125" s="40">
        <f t="shared" si="56"/>
        <v>430.34482758620692</v>
      </c>
      <c r="I125" s="40">
        <f t="shared" si="56"/>
        <v>430.34482758620692</v>
      </c>
      <c r="J125" s="40">
        <f t="shared" si="56"/>
        <v>430.34482758620692</v>
      </c>
      <c r="K125" s="40">
        <f t="shared" si="56"/>
        <v>430.34482758620692</v>
      </c>
      <c r="L125" s="40">
        <f t="shared" si="56"/>
        <v>430.34482758620692</v>
      </c>
      <c r="M125" s="40">
        <f t="shared" si="56"/>
        <v>430.34482758620692</v>
      </c>
      <c r="N125" s="40">
        <f t="shared" si="56"/>
        <v>430.34482758620692</v>
      </c>
      <c r="O125" s="40">
        <f t="shared" si="56"/>
        <v>430.34482758620692</v>
      </c>
      <c r="P125" s="40">
        <f t="shared" si="56"/>
        <v>430.34482758620692</v>
      </c>
      <c r="Q125" s="40">
        <f t="shared" si="56"/>
        <v>430.34482758620692</v>
      </c>
      <c r="R125" s="40">
        <f t="shared" si="56"/>
        <v>430.34482758620692</v>
      </c>
      <c r="S125" s="40">
        <f t="shared" si="56"/>
        <v>430.34482758620692</v>
      </c>
      <c r="T125" s="40">
        <f t="shared" si="56"/>
        <v>430.34482758620692</v>
      </c>
      <c r="U125" s="40">
        <f t="shared" si="56"/>
        <v>430.34482758620692</v>
      </c>
      <c r="V125" s="101"/>
      <c r="W125" s="120"/>
      <c r="X125" s="120"/>
    </row>
    <row r="126" spans="1:29" ht="15.75" customHeight="1" x14ac:dyDescent="0.2">
      <c r="A126" s="120" t="s">
        <v>80</v>
      </c>
      <c r="B126" s="120"/>
      <c r="C126" s="120"/>
      <c r="D126" s="21" t="s">
        <v>45</v>
      </c>
      <c r="E126" s="40">
        <f t="shared" ref="E126:U126" si="57">(E113-E108)*E64</f>
        <v>73.92</v>
      </c>
      <c r="F126" s="40">
        <f t="shared" si="57"/>
        <v>73.92</v>
      </c>
      <c r="G126" s="40">
        <f t="shared" si="57"/>
        <v>73.92</v>
      </c>
      <c r="H126" s="40">
        <f t="shared" si="57"/>
        <v>73.92</v>
      </c>
      <c r="I126" s="40">
        <f t="shared" si="57"/>
        <v>73.92</v>
      </c>
      <c r="J126" s="40">
        <f t="shared" si="57"/>
        <v>73.92</v>
      </c>
      <c r="K126" s="40">
        <f t="shared" si="57"/>
        <v>73.92</v>
      </c>
      <c r="L126" s="40">
        <f t="shared" si="57"/>
        <v>73.92</v>
      </c>
      <c r="M126" s="40">
        <f t="shared" si="57"/>
        <v>73.92</v>
      </c>
      <c r="N126" s="40">
        <f t="shared" si="57"/>
        <v>73.92</v>
      </c>
      <c r="O126" s="40">
        <f t="shared" si="57"/>
        <v>73.92</v>
      </c>
      <c r="P126" s="40">
        <f t="shared" si="57"/>
        <v>73.92</v>
      </c>
      <c r="Q126" s="40">
        <f t="shared" si="57"/>
        <v>73.92</v>
      </c>
      <c r="R126" s="40">
        <f t="shared" si="57"/>
        <v>73.92</v>
      </c>
      <c r="S126" s="40">
        <f t="shared" si="57"/>
        <v>73.92</v>
      </c>
      <c r="T126" s="40">
        <f t="shared" si="57"/>
        <v>73.92</v>
      </c>
      <c r="U126" s="40">
        <f t="shared" si="57"/>
        <v>73.92</v>
      </c>
      <c r="V126" s="101"/>
      <c r="W126" s="68" t="s">
        <v>189</v>
      </c>
      <c r="X126" s="120"/>
    </row>
    <row r="127" spans="1:29" ht="15.75" customHeight="1" x14ac:dyDescent="0.2">
      <c r="A127" s="120"/>
      <c r="B127" s="120"/>
      <c r="C127" s="120"/>
      <c r="D127" s="11" t="s">
        <v>1</v>
      </c>
      <c r="E127" s="40">
        <f>E126/0.145</f>
        <v>509.79310344827593</v>
      </c>
      <c r="F127" s="40">
        <f t="shared" ref="F127:U127" si="58">F126/0.145</f>
        <v>509.79310344827593</v>
      </c>
      <c r="G127" s="40">
        <f t="shared" si="58"/>
        <v>509.79310344827593</v>
      </c>
      <c r="H127" s="40">
        <f t="shared" si="58"/>
        <v>509.79310344827593</v>
      </c>
      <c r="I127" s="40">
        <f t="shared" si="58"/>
        <v>509.79310344827593</v>
      </c>
      <c r="J127" s="40">
        <f t="shared" si="58"/>
        <v>509.79310344827593</v>
      </c>
      <c r="K127" s="40">
        <f t="shared" si="58"/>
        <v>509.79310344827593</v>
      </c>
      <c r="L127" s="40">
        <f t="shared" si="58"/>
        <v>509.79310344827593</v>
      </c>
      <c r="M127" s="40">
        <f t="shared" si="58"/>
        <v>509.79310344827593</v>
      </c>
      <c r="N127" s="40">
        <f t="shared" si="58"/>
        <v>509.79310344827593</v>
      </c>
      <c r="O127" s="40">
        <f t="shared" si="58"/>
        <v>509.79310344827593</v>
      </c>
      <c r="P127" s="40">
        <f t="shared" si="58"/>
        <v>509.79310344827593</v>
      </c>
      <c r="Q127" s="40">
        <f t="shared" si="58"/>
        <v>509.79310344827593</v>
      </c>
      <c r="R127" s="40">
        <f t="shared" si="58"/>
        <v>509.79310344827593</v>
      </c>
      <c r="S127" s="40">
        <f t="shared" si="58"/>
        <v>509.79310344827593</v>
      </c>
      <c r="T127" s="40">
        <f t="shared" si="58"/>
        <v>509.79310344827593</v>
      </c>
      <c r="U127" s="40">
        <f t="shared" si="58"/>
        <v>509.79310344827593</v>
      </c>
      <c r="V127" s="101"/>
      <c r="W127" s="120"/>
      <c r="X127" s="120"/>
    </row>
    <row r="128" spans="1:29" ht="15.75" customHeight="1" x14ac:dyDescent="0.2">
      <c r="A128" s="46"/>
      <c r="B128" s="46"/>
      <c r="C128" s="46"/>
      <c r="D128" s="47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46"/>
      <c r="X128" s="46"/>
    </row>
    <row r="129" spans="1:24" ht="15.75" customHeight="1" x14ac:dyDescent="0.2">
      <c r="A129" s="120" t="s">
        <v>56</v>
      </c>
      <c r="B129" s="120"/>
      <c r="C129" s="120"/>
      <c r="D129" s="13" t="s">
        <v>51</v>
      </c>
      <c r="E129" s="82">
        <f t="shared" ref="E129:U129" si="59">35*E124*E66*E147^2.5</f>
        <v>0.75884408081936761</v>
      </c>
      <c r="F129" s="82">
        <f t="shared" si="59"/>
        <v>0.75884408081936761</v>
      </c>
      <c r="G129" s="82">
        <f t="shared" si="59"/>
        <v>0.75884408081936761</v>
      </c>
      <c r="H129" s="82">
        <f t="shared" si="59"/>
        <v>0.75884408081936761</v>
      </c>
      <c r="I129" s="82">
        <f t="shared" si="59"/>
        <v>0.75884408081936761</v>
      </c>
      <c r="J129" s="82">
        <f t="shared" si="59"/>
        <v>0.75884408081936761</v>
      </c>
      <c r="K129" s="82">
        <f t="shared" si="59"/>
        <v>0.75884408081936761</v>
      </c>
      <c r="L129" s="82">
        <f t="shared" si="59"/>
        <v>0.75884408081936761</v>
      </c>
      <c r="M129" s="82">
        <f t="shared" si="59"/>
        <v>0.75884408081936761</v>
      </c>
      <c r="N129" s="82">
        <f t="shared" si="59"/>
        <v>0.75884408081936761</v>
      </c>
      <c r="O129" s="82">
        <f t="shared" si="59"/>
        <v>0.75884408081936761</v>
      </c>
      <c r="P129" s="82">
        <f t="shared" si="59"/>
        <v>0.75884408081936761</v>
      </c>
      <c r="Q129" s="82">
        <f t="shared" si="59"/>
        <v>0.75884408081936761</v>
      </c>
      <c r="R129" s="82">
        <f t="shared" si="59"/>
        <v>0.75884408081936761</v>
      </c>
      <c r="S129" s="82">
        <f t="shared" si="59"/>
        <v>0.75884408081936761</v>
      </c>
      <c r="T129" s="82">
        <f t="shared" si="59"/>
        <v>0.75884408081936761</v>
      </c>
      <c r="U129" s="82">
        <f t="shared" si="59"/>
        <v>0.75884408081936761</v>
      </c>
      <c r="V129" s="141"/>
      <c r="X129" s="57"/>
    </row>
    <row r="130" spans="1:24" ht="15.75" customHeight="1" x14ac:dyDescent="0.2">
      <c r="A130" s="120"/>
      <c r="B130" s="120"/>
      <c r="C130" s="120"/>
      <c r="D130" s="13" t="s">
        <v>42</v>
      </c>
      <c r="E130" s="82">
        <f>E129/0.145</f>
        <v>5.2334074539266737</v>
      </c>
      <c r="F130" s="82">
        <f t="shared" ref="F130:U130" si="60">F129/0.145</f>
        <v>5.2334074539266737</v>
      </c>
      <c r="G130" s="82">
        <f t="shared" si="60"/>
        <v>5.2334074539266737</v>
      </c>
      <c r="H130" s="82">
        <f t="shared" si="60"/>
        <v>5.2334074539266737</v>
      </c>
      <c r="I130" s="82">
        <f t="shared" si="60"/>
        <v>5.2334074539266737</v>
      </c>
      <c r="J130" s="82">
        <f t="shared" si="60"/>
        <v>5.2334074539266737</v>
      </c>
      <c r="K130" s="82">
        <f t="shared" si="60"/>
        <v>5.2334074539266737</v>
      </c>
      <c r="L130" s="82">
        <f t="shared" si="60"/>
        <v>5.2334074539266737</v>
      </c>
      <c r="M130" s="82">
        <f t="shared" si="60"/>
        <v>5.2334074539266737</v>
      </c>
      <c r="N130" s="82">
        <f t="shared" si="60"/>
        <v>5.2334074539266737</v>
      </c>
      <c r="O130" s="82">
        <f t="shared" si="60"/>
        <v>5.2334074539266737</v>
      </c>
      <c r="P130" s="82">
        <f t="shared" si="60"/>
        <v>5.2334074539266737</v>
      </c>
      <c r="Q130" s="82">
        <f t="shared" si="60"/>
        <v>5.2334074539266737</v>
      </c>
      <c r="R130" s="82">
        <f t="shared" si="60"/>
        <v>5.2334074539266737</v>
      </c>
      <c r="S130" s="82">
        <f t="shared" si="60"/>
        <v>5.2334074539266737</v>
      </c>
      <c r="T130" s="82">
        <f t="shared" si="60"/>
        <v>5.2334074539266737</v>
      </c>
      <c r="U130" s="82">
        <f t="shared" si="60"/>
        <v>5.2334074539266737</v>
      </c>
      <c r="V130" s="141"/>
      <c r="W130" s="24"/>
      <c r="X130" s="28"/>
    </row>
    <row r="131" spans="1:24" ht="15.75" customHeight="1" x14ac:dyDescent="0.2">
      <c r="A131" s="115" t="s">
        <v>178</v>
      </c>
      <c r="B131" s="46"/>
      <c r="C131" s="46"/>
      <c r="D131" s="13" t="s">
        <v>51</v>
      </c>
      <c r="E131" s="29">
        <f>2*E102*E149^3/(1-E104^2)</f>
        <v>7.3603545082417572</v>
      </c>
      <c r="F131" s="29">
        <f t="shared" ref="F131:U131" si="61">2*F102*F149^3/(1-F104^2)</f>
        <v>7.3603545082417572</v>
      </c>
      <c r="G131" s="29">
        <f t="shared" si="61"/>
        <v>7.3603545082417572</v>
      </c>
      <c r="H131" s="29">
        <f t="shared" si="61"/>
        <v>7.3603545082417572</v>
      </c>
      <c r="I131" s="29">
        <f t="shared" si="61"/>
        <v>7.3603545082417572</v>
      </c>
      <c r="J131" s="29">
        <f t="shared" si="61"/>
        <v>7.3603545082417572</v>
      </c>
      <c r="K131" s="29">
        <f t="shared" si="61"/>
        <v>7.3603545082417572</v>
      </c>
      <c r="L131" s="29">
        <f t="shared" si="61"/>
        <v>7.3603545082417572</v>
      </c>
      <c r="M131" s="29">
        <f t="shared" si="61"/>
        <v>7.3603545082417572</v>
      </c>
      <c r="N131" s="29">
        <f t="shared" si="61"/>
        <v>7.3603545082417572</v>
      </c>
      <c r="O131" s="29">
        <f t="shared" si="61"/>
        <v>7.3603545082417572</v>
      </c>
      <c r="P131" s="29">
        <f t="shared" si="61"/>
        <v>7.3603545082417572</v>
      </c>
      <c r="Q131" s="29">
        <f t="shared" si="61"/>
        <v>7.3603545082417572</v>
      </c>
      <c r="R131" s="29">
        <f t="shared" si="61"/>
        <v>7.3603545082417572</v>
      </c>
      <c r="S131" s="29">
        <f t="shared" si="61"/>
        <v>7.3603545082417572</v>
      </c>
      <c r="T131" s="29">
        <f t="shared" si="61"/>
        <v>7.3603545082417572</v>
      </c>
      <c r="U131" s="29">
        <f t="shared" si="61"/>
        <v>7.3603545082417572</v>
      </c>
      <c r="V131" s="141"/>
      <c r="W131" s="68" t="s">
        <v>191</v>
      </c>
      <c r="X131" s="170"/>
    </row>
    <row r="132" spans="1:24" ht="15.75" customHeight="1" x14ac:dyDescent="0.2">
      <c r="A132" s="46"/>
      <c r="B132" s="46"/>
      <c r="C132" s="46"/>
      <c r="D132" s="13" t="s">
        <v>42</v>
      </c>
      <c r="E132" s="141">
        <f>E131/0.145</f>
        <v>50.761065574081087</v>
      </c>
      <c r="F132" s="141">
        <f t="shared" ref="F132:U132" si="62">F131/0.145</f>
        <v>50.761065574081087</v>
      </c>
      <c r="G132" s="141">
        <f t="shared" si="62"/>
        <v>50.761065574081087</v>
      </c>
      <c r="H132" s="141">
        <f t="shared" si="62"/>
        <v>50.761065574081087</v>
      </c>
      <c r="I132" s="141">
        <f t="shared" si="62"/>
        <v>50.761065574081087</v>
      </c>
      <c r="J132" s="141">
        <f t="shared" si="62"/>
        <v>50.761065574081087</v>
      </c>
      <c r="K132" s="141">
        <f t="shared" si="62"/>
        <v>50.761065574081087</v>
      </c>
      <c r="L132" s="141">
        <f t="shared" si="62"/>
        <v>50.761065574081087</v>
      </c>
      <c r="M132" s="141">
        <f t="shared" si="62"/>
        <v>50.761065574081087</v>
      </c>
      <c r="N132" s="141">
        <f t="shared" si="62"/>
        <v>50.761065574081087</v>
      </c>
      <c r="O132" s="141">
        <f t="shared" si="62"/>
        <v>50.761065574081087</v>
      </c>
      <c r="P132" s="141">
        <f t="shared" si="62"/>
        <v>50.761065574081087</v>
      </c>
      <c r="Q132" s="141">
        <f t="shared" si="62"/>
        <v>50.761065574081087</v>
      </c>
      <c r="R132" s="141">
        <f t="shared" si="62"/>
        <v>50.761065574081087</v>
      </c>
      <c r="S132" s="141">
        <f t="shared" si="62"/>
        <v>50.761065574081087</v>
      </c>
      <c r="T132" s="141">
        <f t="shared" si="62"/>
        <v>50.761065574081087</v>
      </c>
      <c r="U132" s="141">
        <f t="shared" si="62"/>
        <v>50.761065574081087</v>
      </c>
      <c r="V132" s="141"/>
      <c r="W132" s="76"/>
      <c r="X132" s="170"/>
    </row>
    <row r="133" spans="1:24" ht="15.75" customHeight="1" x14ac:dyDescent="0.2">
      <c r="A133" s="115" t="s">
        <v>179</v>
      </c>
      <c r="B133" s="120"/>
      <c r="C133" s="120"/>
      <c r="D133" s="13" t="s">
        <v>51</v>
      </c>
      <c r="E133" s="29">
        <f t="shared" ref="E133:U133" si="63">2*E102*E147^3/(1-E104^2)</f>
        <v>4.6578956862342205</v>
      </c>
      <c r="F133" s="29">
        <f t="shared" si="63"/>
        <v>4.6578956862342205</v>
      </c>
      <c r="G133" s="29">
        <f t="shared" si="63"/>
        <v>4.6578956862342205</v>
      </c>
      <c r="H133" s="29">
        <f t="shared" si="63"/>
        <v>4.6578956862342205</v>
      </c>
      <c r="I133" s="29">
        <f t="shared" si="63"/>
        <v>4.6578956862342205</v>
      </c>
      <c r="J133" s="29">
        <f t="shared" si="63"/>
        <v>4.6578956862342205</v>
      </c>
      <c r="K133" s="29">
        <f t="shared" si="63"/>
        <v>4.6578956862342205</v>
      </c>
      <c r="L133" s="29">
        <f t="shared" si="63"/>
        <v>4.6578956862342205</v>
      </c>
      <c r="M133" s="29">
        <f t="shared" si="63"/>
        <v>4.6578956862342205</v>
      </c>
      <c r="N133" s="29">
        <f t="shared" si="63"/>
        <v>4.6578956862342205</v>
      </c>
      <c r="O133" s="29">
        <f t="shared" si="63"/>
        <v>4.6578956862342205</v>
      </c>
      <c r="P133" s="29">
        <f t="shared" si="63"/>
        <v>4.6578956862342205</v>
      </c>
      <c r="Q133" s="29">
        <f t="shared" si="63"/>
        <v>4.6578956862342205</v>
      </c>
      <c r="R133" s="29">
        <f t="shared" si="63"/>
        <v>4.6578956862342205</v>
      </c>
      <c r="S133" s="29">
        <f t="shared" si="63"/>
        <v>4.6578956862342205</v>
      </c>
      <c r="T133" s="29">
        <f t="shared" si="63"/>
        <v>4.6578956862342205</v>
      </c>
      <c r="U133" s="29">
        <f t="shared" si="63"/>
        <v>4.6578956862342205</v>
      </c>
      <c r="V133" s="75"/>
      <c r="W133" s="68" t="s">
        <v>191</v>
      </c>
      <c r="X133" s="120"/>
    </row>
    <row r="134" spans="1:24" ht="15.75" customHeight="1" x14ac:dyDescent="0.2">
      <c r="A134" s="120"/>
      <c r="B134" s="120"/>
      <c r="C134" s="69"/>
      <c r="D134" s="13" t="s">
        <v>42</v>
      </c>
      <c r="E134" s="29">
        <f>E133/0.145</f>
        <v>32.123418525753245</v>
      </c>
      <c r="F134" s="29">
        <f t="shared" ref="F134:U134" si="64">F133/0.145</f>
        <v>32.123418525753245</v>
      </c>
      <c r="G134" s="29">
        <f t="shared" si="64"/>
        <v>32.123418525753245</v>
      </c>
      <c r="H134" s="29">
        <f t="shared" si="64"/>
        <v>32.123418525753245</v>
      </c>
      <c r="I134" s="29">
        <f t="shared" si="64"/>
        <v>32.123418525753245</v>
      </c>
      <c r="J134" s="29">
        <f t="shared" si="64"/>
        <v>32.123418525753245</v>
      </c>
      <c r="K134" s="29">
        <f t="shared" si="64"/>
        <v>32.123418525753245</v>
      </c>
      <c r="L134" s="29">
        <f t="shared" si="64"/>
        <v>32.123418525753245</v>
      </c>
      <c r="M134" s="29">
        <f t="shared" si="64"/>
        <v>32.123418525753245</v>
      </c>
      <c r="N134" s="29">
        <f t="shared" si="64"/>
        <v>32.123418525753245</v>
      </c>
      <c r="O134" s="29">
        <f t="shared" si="64"/>
        <v>32.123418525753245</v>
      </c>
      <c r="P134" s="29">
        <f t="shared" si="64"/>
        <v>32.123418525753245</v>
      </c>
      <c r="Q134" s="29">
        <f t="shared" si="64"/>
        <v>32.123418525753245</v>
      </c>
      <c r="R134" s="29">
        <f t="shared" si="64"/>
        <v>32.123418525753245</v>
      </c>
      <c r="S134" s="29">
        <f t="shared" si="64"/>
        <v>32.123418525753245</v>
      </c>
      <c r="T134" s="29">
        <f t="shared" si="64"/>
        <v>32.123418525753245</v>
      </c>
      <c r="U134" s="29">
        <f t="shared" si="64"/>
        <v>32.123418525753245</v>
      </c>
      <c r="V134" s="75"/>
      <c r="W134" s="24"/>
      <c r="X134" s="26"/>
    </row>
    <row r="135" spans="1:24" ht="15.75" customHeight="1" x14ac:dyDescent="0.2">
      <c r="A135" s="115" t="s">
        <v>177</v>
      </c>
      <c r="B135" s="46"/>
      <c r="C135" s="62"/>
      <c r="D135" s="13" t="s">
        <v>51</v>
      </c>
      <c r="E135" s="29">
        <f>2*E149*E124*E66</f>
        <v>6.0091199999999994</v>
      </c>
      <c r="F135" s="29">
        <f t="shared" ref="F135:U135" si="65">2*F149*F124*F66</f>
        <v>6.0091199999999994</v>
      </c>
      <c r="G135" s="29">
        <f t="shared" si="65"/>
        <v>6.0091199999999994</v>
      </c>
      <c r="H135" s="29">
        <f t="shared" si="65"/>
        <v>6.0091199999999994</v>
      </c>
      <c r="I135" s="29">
        <f t="shared" si="65"/>
        <v>6.0091199999999994</v>
      </c>
      <c r="J135" s="29">
        <f t="shared" si="65"/>
        <v>6.0091199999999994</v>
      </c>
      <c r="K135" s="29">
        <f t="shared" si="65"/>
        <v>6.0091199999999994</v>
      </c>
      <c r="L135" s="29">
        <f t="shared" si="65"/>
        <v>6.0091199999999994</v>
      </c>
      <c r="M135" s="29">
        <f t="shared" si="65"/>
        <v>6.0091199999999994</v>
      </c>
      <c r="N135" s="29">
        <f t="shared" si="65"/>
        <v>6.0091199999999994</v>
      </c>
      <c r="O135" s="29">
        <f t="shared" si="65"/>
        <v>6.0091199999999994</v>
      </c>
      <c r="P135" s="29">
        <f t="shared" si="65"/>
        <v>6.0091199999999994</v>
      </c>
      <c r="Q135" s="29">
        <f t="shared" si="65"/>
        <v>6.0091199999999994</v>
      </c>
      <c r="R135" s="29">
        <f t="shared" si="65"/>
        <v>6.0091199999999994</v>
      </c>
      <c r="S135" s="29">
        <f t="shared" si="65"/>
        <v>6.0091199999999994</v>
      </c>
      <c r="T135" s="29">
        <f t="shared" si="65"/>
        <v>6.0091199999999994</v>
      </c>
      <c r="U135" s="29">
        <f t="shared" si="65"/>
        <v>6.0091199999999994</v>
      </c>
      <c r="V135" s="75"/>
      <c r="W135" s="68" t="s">
        <v>192</v>
      </c>
      <c r="X135" s="51"/>
    </row>
    <row r="136" spans="1:24" ht="15.75" customHeight="1" x14ac:dyDescent="0.2">
      <c r="A136" s="46"/>
      <c r="B136" s="46"/>
      <c r="C136" s="62"/>
      <c r="D136" s="13" t="s">
        <v>42</v>
      </c>
      <c r="E136" s="75">
        <f>E135/0.145</f>
        <v>41.442206896551724</v>
      </c>
      <c r="F136" s="75">
        <f t="shared" ref="F136:U136" si="66">F135/0.145</f>
        <v>41.442206896551724</v>
      </c>
      <c r="G136" s="75">
        <f t="shared" si="66"/>
        <v>41.442206896551724</v>
      </c>
      <c r="H136" s="75">
        <f t="shared" si="66"/>
        <v>41.442206896551724</v>
      </c>
      <c r="I136" s="75">
        <f t="shared" si="66"/>
        <v>41.442206896551724</v>
      </c>
      <c r="J136" s="75">
        <f t="shared" si="66"/>
        <v>41.442206896551724</v>
      </c>
      <c r="K136" s="75">
        <f t="shared" si="66"/>
        <v>41.442206896551724</v>
      </c>
      <c r="L136" s="75">
        <f t="shared" si="66"/>
        <v>41.442206896551724</v>
      </c>
      <c r="M136" s="75">
        <f t="shared" si="66"/>
        <v>41.442206896551724</v>
      </c>
      <c r="N136" s="75">
        <f t="shared" si="66"/>
        <v>41.442206896551724</v>
      </c>
      <c r="O136" s="75">
        <f t="shared" si="66"/>
        <v>41.442206896551724</v>
      </c>
      <c r="P136" s="75">
        <f t="shared" si="66"/>
        <v>41.442206896551724</v>
      </c>
      <c r="Q136" s="75">
        <f t="shared" si="66"/>
        <v>41.442206896551724</v>
      </c>
      <c r="R136" s="75">
        <f t="shared" si="66"/>
        <v>41.442206896551724</v>
      </c>
      <c r="S136" s="75">
        <f t="shared" si="66"/>
        <v>41.442206896551724</v>
      </c>
      <c r="T136" s="75">
        <f t="shared" si="66"/>
        <v>41.442206896551724</v>
      </c>
      <c r="U136" s="75">
        <f t="shared" si="66"/>
        <v>41.442206896551724</v>
      </c>
      <c r="V136" s="75"/>
      <c r="W136" s="76"/>
      <c r="X136" s="51"/>
    </row>
    <row r="137" spans="1:24" ht="15.75" customHeight="1" x14ac:dyDescent="0.2">
      <c r="A137" s="115" t="s">
        <v>176</v>
      </c>
      <c r="B137" s="120"/>
      <c r="C137" s="120"/>
      <c r="D137" s="13" t="s">
        <v>51</v>
      </c>
      <c r="E137" s="29">
        <f t="shared" ref="E137:U137" si="67">2*E147*E124*E66</f>
        <v>5.1591072000000002</v>
      </c>
      <c r="F137" s="29">
        <f t="shared" si="67"/>
        <v>5.1591072000000002</v>
      </c>
      <c r="G137" s="29">
        <f t="shared" si="67"/>
        <v>5.1591072000000002</v>
      </c>
      <c r="H137" s="29">
        <f t="shared" si="67"/>
        <v>5.1591072000000002</v>
      </c>
      <c r="I137" s="29">
        <f t="shared" si="67"/>
        <v>5.1591072000000002</v>
      </c>
      <c r="J137" s="29">
        <f t="shared" si="67"/>
        <v>5.1591072000000002</v>
      </c>
      <c r="K137" s="29">
        <f t="shared" si="67"/>
        <v>5.1591072000000002</v>
      </c>
      <c r="L137" s="29">
        <f t="shared" si="67"/>
        <v>5.1591072000000002</v>
      </c>
      <c r="M137" s="29">
        <f t="shared" si="67"/>
        <v>5.1591072000000002</v>
      </c>
      <c r="N137" s="29">
        <f t="shared" si="67"/>
        <v>5.1591072000000002</v>
      </c>
      <c r="O137" s="29">
        <f t="shared" si="67"/>
        <v>5.1591072000000002</v>
      </c>
      <c r="P137" s="29">
        <f t="shared" si="67"/>
        <v>5.1591072000000002</v>
      </c>
      <c r="Q137" s="29">
        <f t="shared" si="67"/>
        <v>5.1591072000000002</v>
      </c>
      <c r="R137" s="29">
        <f t="shared" si="67"/>
        <v>5.1591072000000002</v>
      </c>
      <c r="S137" s="29">
        <f t="shared" si="67"/>
        <v>5.1591072000000002</v>
      </c>
      <c r="T137" s="29">
        <f t="shared" si="67"/>
        <v>5.1591072000000002</v>
      </c>
      <c r="U137" s="29">
        <f t="shared" si="67"/>
        <v>5.1591072000000002</v>
      </c>
      <c r="V137" s="75"/>
      <c r="W137" s="68" t="s">
        <v>192</v>
      </c>
      <c r="X137" s="26"/>
    </row>
    <row r="138" spans="1:24" ht="15.75" customHeight="1" x14ac:dyDescent="0.2">
      <c r="A138" s="120"/>
      <c r="B138" s="120"/>
      <c r="C138" s="120"/>
      <c r="D138" s="13" t="s">
        <v>42</v>
      </c>
      <c r="E138" s="29">
        <f>E137/0.145</f>
        <v>35.580049655172417</v>
      </c>
      <c r="F138" s="29">
        <f t="shared" ref="F138:U138" si="68">F137/0.145</f>
        <v>35.580049655172417</v>
      </c>
      <c r="G138" s="29">
        <f t="shared" si="68"/>
        <v>35.580049655172417</v>
      </c>
      <c r="H138" s="29">
        <f t="shared" si="68"/>
        <v>35.580049655172417</v>
      </c>
      <c r="I138" s="29">
        <f t="shared" si="68"/>
        <v>35.580049655172417</v>
      </c>
      <c r="J138" s="29">
        <f t="shared" si="68"/>
        <v>35.580049655172417</v>
      </c>
      <c r="K138" s="29">
        <f t="shared" si="68"/>
        <v>35.580049655172417</v>
      </c>
      <c r="L138" s="29">
        <f t="shared" si="68"/>
        <v>35.580049655172417</v>
      </c>
      <c r="M138" s="29">
        <f t="shared" si="68"/>
        <v>35.580049655172417</v>
      </c>
      <c r="N138" s="29">
        <f t="shared" si="68"/>
        <v>35.580049655172417</v>
      </c>
      <c r="O138" s="29">
        <f t="shared" si="68"/>
        <v>35.580049655172417</v>
      </c>
      <c r="P138" s="29">
        <f t="shared" si="68"/>
        <v>35.580049655172417</v>
      </c>
      <c r="Q138" s="29">
        <f t="shared" si="68"/>
        <v>35.580049655172417</v>
      </c>
      <c r="R138" s="29">
        <f t="shared" si="68"/>
        <v>35.580049655172417</v>
      </c>
      <c r="S138" s="29">
        <f t="shared" si="68"/>
        <v>35.580049655172417</v>
      </c>
      <c r="T138" s="29">
        <f t="shared" si="68"/>
        <v>35.580049655172417</v>
      </c>
      <c r="U138" s="29">
        <f t="shared" si="68"/>
        <v>35.580049655172417</v>
      </c>
      <c r="V138" s="75"/>
      <c r="W138" s="24"/>
      <c r="X138" s="26"/>
    </row>
    <row r="139" spans="1:24" ht="15.75" customHeight="1" x14ac:dyDescent="0.2">
      <c r="A139" s="69" t="s">
        <v>150</v>
      </c>
      <c r="B139" s="120"/>
      <c r="C139" s="120"/>
      <c r="D139" s="13" t="s">
        <v>51</v>
      </c>
      <c r="E139" s="29">
        <f t="shared" ref="E139:U139" si="69">(2/SQRT(3))*(2*E50/(E36-E50)*MIN(E124,E126/1.15))</f>
        <v>6.2141089096106681</v>
      </c>
      <c r="F139" s="29">
        <f t="shared" si="69"/>
        <v>6.2141089096106681</v>
      </c>
      <c r="G139" s="29">
        <f t="shared" si="69"/>
        <v>6.2141089096106681</v>
      </c>
      <c r="H139" s="29">
        <f t="shared" si="69"/>
        <v>6.2141089096106681</v>
      </c>
      <c r="I139" s="29">
        <f t="shared" si="69"/>
        <v>6.2141089096106681</v>
      </c>
      <c r="J139" s="29">
        <f t="shared" si="69"/>
        <v>6.2141089096106681</v>
      </c>
      <c r="K139" s="29">
        <f t="shared" si="69"/>
        <v>6.2141089096106681</v>
      </c>
      <c r="L139" s="29">
        <f t="shared" si="69"/>
        <v>6.2141089096106681</v>
      </c>
      <c r="M139" s="29">
        <f t="shared" si="69"/>
        <v>6.2141089096106681</v>
      </c>
      <c r="N139" s="29">
        <f t="shared" si="69"/>
        <v>6.2141089096106681</v>
      </c>
      <c r="O139" s="29">
        <f t="shared" si="69"/>
        <v>6.2141089096106681</v>
      </c>
      <c r="P139" s="29">
        <f t="shared" si="69"/>
        <v>6.2141089096106681</v>
      </c>
      <c r="Q139" s="29">
        <f t="shared" si="69"/>
        <v>6.2141089096106681</v>
      </c>
      <c r="R139" s="29">
        <f t="shared" si="69"/>
        <v>6.2141089096106681</v>
      </c>
      <c r="S139" s="29">
        <f t="shared" si="69"/>
        <v>6.2141089096106681</v>
      </c>
      <c r="T139" s="29">
        <f t="shared" si="69"/>
        <v>6.2141089096106681</v>
      </c>
      <c r="U139" s="29">
        <f t="shared" si="69"/>
        <v>6.2141089096106681</v>
      </c>
      <c r="V139" s="75"/>
      <c r="W139" s="68" t="s">
        <v>190</v>
      </c>
      <c r="X139" s="26"/>
    </row>
    <row r="140" spans="1:24" ht="15.75" customHeight="1" x14ac:dyDescent="0.2">
      <c r="A140" s="120"/>
      <c r="B140" s="120"/>
      <c r="C140" s="120"/>
      <c r="D140" s="13" t="s">
        <v>42</v>
      </c>
      <c r="E140" s="29">
        <f>E139/0.145</f>
        <v>42.855923514556338</v>
      </c>
      <c r="F140" s="29">
        <f t="shared" ref="F140:U140" si="70">F139/0.145</f>
        <v>42.855923514556338</v>
      </c>
      <c r="G140" s="29">
        <f t="shared" si="70"/>
        <v>42.855923514556338</v>
      </c>
      <c r="H140" s="29">
        <f t="shared" si="70"/>
        <v>42.855923514556338</v>
      </c>
      <c r="I140" s="29">
        <f t="shared" si="70"/>
        <v>42.855923514556338</v>
      </c>
      <c r="J140" s="29">
        <f t="shared" si="70"/>
        <v>42.855923514556338</v>
      </c>
      <c r="K140" s="29">
        <f t="shared" si="70"/>
        <v>42.855923514556338</v>
      </c>
      <c r="L140" s="29">
        <f t="shared" si="70"/>
        <v>42.855923514556338</v>
      </c>
      <c r="M140" s="29">
        <f t="shared" si="70"/>
        <v>42.855923514556338</v>
      </c>
      <c r="N140" s="29">
        <f t="shared" si="70"/>
        <v>42.855923514556338</v>
      </c>
      <c r="O140" s="29">
        <f t="shared" si="70"/>
        <v>42.855923514556338</v>
      </c>
      <c r="P140" s="29">
        <f t="shared" si="70"/>
        <v>42.855923514556338</v>
      </c>
      <c r="Q140" s="29">
        <f t="shared" si="70"/>
        <v>42.855923514556338</v>
      </c>
      <c r="R140" s="29">
        <f t="shared" si="70"/>
        <v>42.855923514556338</v>
      </c>
      <c r="S140" s="29">
        <f t="shared" si="70"/>
        <v>42.855923514556338</v>
      </c>
      <c r="T140" s="29">
        <f t="shared" si="70"/>
        <v>42.855923514556338</v>
      </c>
      <c r="U140" s="29">
        <f t="shared" si="70"/>
        <v>42.855923514556338</v>
      </c>
      <c r="V140" s="75"/>
      <c r="W140" s="24"/>
      <c r="X140" s="26"/>
    </row>
    <row r="141" spans="1:24" ht="15.75" customHeight="1" x14ac:dyDescent="0.2">
      <c r="A141" s="54" t="s">
        <v>174</v>
      </c>
      <c r="B141" s="46"/>
      <c r="C141" s="46"/>
      <c r="D141" s="13" t="s">
        <v>51</v>
      </c>
      <c r="E141" s="75">
        <f>E164-1/3*E152</f>
        <v>3.4447412657014058</v>
      </c>
      <c r="F141" s="75">
        <f t="shared" ref="F141:U141" si="71">F164-1/3*F152</f>
        <v>3.4447412657014058</v>
      </c>
      <c r="G141" s="75">
        <f t="shared" si="71"/>
        <v>3.4447412657014058</v>
      </c>
      <c r="H141" s="75">
        <f t="shared" si="71"/>
        <v>3.4447412657014058</v>
      </c>
      <c r="I141" s="75">
        <f t="shared" si="71"/>
        <v>3.4447412657014058</v>
      </c>
      <c r="J141" s="75">
        <f t="shared" si="71"/>
        <v>3.4447412657014058</v>
      </c>
      <c r="K141" s="75">
        <f t="shared" si="71"/>
        <v>3.4447412657014058</v>
      </c>
      <c r="L141" s="75">
        <f t="shared" si="71"/>
        <v>3.4447412657014058</v>
      </c>
      <c r="M141" s="75">
        <f t="shared" si="71"/>
        <v>3.4447412657014058</v>
      </c>
      <c r="N141" s="75">
        <f t="shared" si="71"/>
        <v>3.4447412657014058</v>
      </c>
      <c r="O141" s="75">
        <f t="shared" si="71"/>
        <v>3.4447412657014058</v>
      </c>
      <c r="P141" s="75">
        <f t="shared" si="71"/>
        <v>3.4447412657014058</v>
      </c>
      <c r="Q141" s="75">
        <f t="shared" si="71"/>
        <v>3.4447412657014058</v>
      </c>
      <c r="R141" s="75">
        <f t="shared" si="71"/>
        <v>3.4447412657014058</v>
      </c>
      <c r="S141" s="75">
        <f t="shared" si="71"/>
        <v>3.4447412657014058</v>
      </c>
      <c r="T141" s="75">
        <f t="shared" si="71"/>
        <v>3.4447412657014058</v>
      </c>
      <c r="U141" s="75">
        <f t="shared" si="71"/>
        <v>3.4447412657014058</v>
      </c>
      <c r="V141" s="75"/>
      <c r="W141" s="179" t="s">
        <v>193</v>
      </c>
      <c r="X141" s="51"/>
    </row>
    <row r="142" spans="1:24" ht="15.75" customHeight="1" x14ac:dyDescent="0.2">
      <c r="A142" s="46"/>
      <c r="B142" s="46"/>
      <c r="C142" s="46"/>
      <c r="D142" s="13" t="s">
        <v>42</v>
      </c>
      <c r="E142" s="75">
        <f>E141/0.145</f>
        <v>23.75683631518211</v>
      </c>
      <c r="F142" s="75">
        <f t="shared" ref="F142:U142" si="72">F141/0.145</f>
        <v>23.75683631518211</v>
      </c>
      <c r="G142" s="75">
        <f t="shared" si="72"/>
        <v>23.75683631518211</v>
      </c>
      <c r="H142" s="75">
        <f t="shared" si="72"/>
        <v>23.75683631518211</v>
      </c>
      <c r="I142" s="75">
        <f t="shared" si="72"/>
        <v>23.75683631518211</v>
      </c>
      <c r="J142" s="75">
        <f t="shared" si="72"/>
        <v>23.75683631518211</v>
      </c>
      <c r="K142" s="75">
        <f t="shared" si="72"/>
        <v>23.75683631518211</v>
      </c>
      <c r="L142" s="75">
        <f t="shared" si="72"/>
        <v>23.75683631518211</v>
      </c>
      <c r="M142" s="75">
        <f t="shared" si="72"/>
        <v>23.75683631518211</v>
      </c>
      <c r="N142" s="75">
        <f t="shared" si="72"/>
        <v>23.75683631518211</v>
      </c>
      <c r="O142" s="75">
        <f t="shared" si="72"/>
        <v>23.75683631518211</v>
      </c>
      <c r="P142" s="75">
        <f t="shared" si="72"/>
        <v>23.75683631518211</v>
      </c>
      <c r="Q142" s="75">
        <f t="shared" si="72"/>
        <v>23.75683631518211</v>
      </c>
      <c r="R142" s="75">
        <f t="shared" si="72"/>
        <v>23.75683631518211</v>
      </c>
      <c r="S142" s="75">
        <f t="shared" si="72"/>
        <v>23.75683631518211</v>
      </c>
      <c r="T142" s="75">
        <f t="shared" si="72"/>
        <v>23.75683631518211</v>
      </c>
      <c r="U142" s="75">
        <f t="shared" si="72"/>
        <v>23.75683631518211</v>
      </c>
      <c r="V142" s="75"/>
      <c r="W142" s="76"/>
      <c r="X142" s="51"/>
    </row>
    <row r="143" spans="1:24" ht="15.75" customHeight="1" x14ac:dyDescent="0.2">
      <c r="A143" s="54" t="s">
        <v>173</v>
      </c>
      <c r="B143" s="46"/>
      <c r="C143" s="46"/>
      <c r="D143" s="13" t="s">
        <v>51</v>
      </c>
      <c r="E143" s="75">
        <f t="shared" ref="E143:U143" si="73">E180-1/3*E168</f>
        <v>2.5072185105683369</v>
      </c>
      <c r="F143" s="75">
        <f t="shared" si="73"/>
        <v>2.5072185105683369</v>
      </c>
      <c r="G143" s="75">
        <f t="shared" si="73"/>
        <v>2.5072185105683369</v>
      </c>
      <c r="H143" s="75">
        <f t="shared" si="73"/>
        <v>2.5072185105683369</v>
      </c>
      <c r="I143" s="75">
        <f t="shared" si="73"/>
        <v>2.5072185105683369</v>
      </c>
      <c r="J143" s="75">
        <f t="shared" si="73"/>
        <v>2.5072185105683369</v>
      </c>
      <c r="K143" s="75">
        <f t="shared" si="73"/>
        <v>2.5072185105683369</v>
      </c>
      <c r="L143" s="75">
        <f t="shared" si="73"/>
        <v>2.5072185105683369</v>
      </c>
      <c r="M143" s="75">
        <f t="shared" si="73"/>
        <v>2.5072185105683369</v>
      </c>
      <c r="N143" s="75">
        <f t="shared" si="73"/>
        <v>2.5072185105683369</v>
      </c>
      <c r="O143" s="75">
        <f t="shared" si="73"/>
        <v>2.5072185105683369</v>
      </c>
      <c r="P143" s="75">
        <f t="shared" si="73"/>
        <v>2.5072185105683369</v>
      </c>
      <c r="Q143" s="75">
        <f t="shared" si="73"/>
        <v>2.5072185105683369</v>
      </c>
      <c r="R143" s="75">
        <f t="shared" si="73"/>
        <v>2.5072185105683369</v>
      </c>
      <c r="S143" s="75">
        <f t="shared" si="73"/>
        <v>2.5072185105683369</v>
      </c>
      <c r="T143" s="75">
        <f t="shared" si="73"/>
        <v>2.5072185105683369</v>
      </c>
      <c r="U143" s="75">
        <f t="shared" si="73"/>
        <v>2.5072185105683369</v>
      </c>
      <c r="V143" s="75"/>
      <c r="W143" s="179" t="s">
        <v>193</v>
      </c>
      <c r="X143" s="26"/>
    </row>
    <row r="144" spans="1:24" ht="15.75" customHeight="1" x14ac:dyDescent="0.2">
      <c r="A144" s="46"/>
      <c r="B144" s="46"/>
      <c r="C144" s="46"/>
      <c r="D144" s="13" t="s">
        <v>42</v>
      </c>
      <c r="E144" s="75">
        <f>E143/0.145</f>
        <v>17.291162141850599</v>
      </c>
      <c r="F144" s="75">
        <f t="shared" ref="F144:U144" si="74">F143/0.145</f>
        <v>17.291162141850599</v>
      </c>
      <c r="G144" s="75">
        <f t="shared" si="74"/>
        <v>17.291162141850599</v>
      </c>
      <c r="H144" s="75">
        <f t="shared" si="74"/>
        <v>17.291162141850599</v>
      </c>
      <c r="I144" s="75">
        <f t="shared" si="74"/>
        <v>17.291162141850599</v>
      </c>
      <c r="J144" s="75">
        <f t="shared" si="74"/>
        <v>17.291162141850599</v>
      </c>
      <c r="K144" s="75">
        <f t="shared" si="74"/>
        <v>17.291162141850599</v>
      </c>
      <c r="L144" s="75">
        <f t="shared" si="74"/>
        <v>17.291162141850599</v>
      </c>
      <c r="M144" s="75">
        <f t="shared" si="74"/>
        <v>17.291162141850599</v>
      </c>
      <c r="N144" s="75">
        <f t="shared" si="74"/>
        <v>17.291162141850599</v>
      </c>
      <c r="O144" s="75">
        <f t="shared" si="74"/>
        <v>17.291162141850599</v>
      </c>
      <c r="P144" s="75">
        <f t="shared" si="74"/>
        <v>17.291162141850599</v>
      </c>
      <c r="Q144" s="75">
        <f t="shared" si="74"/>
        <v>17.291162141850599</v>
      </c>
      <c r="R144" s="75">
        <f t="shared" si="74"/>
        <v>17.291162141850599</v>
      </c>
      <c r="S144" s="75">
        <f t="shared" si="74"/>
        <v>17.291162141850599</v>
      </c>
      <c r="T144" s="75">
        <f t="shared" si="74"/>
        <v>17.291162141850599</v>
      </c>
      <c r="U144" s="75">
        <f t="shared" si="74"/>
        <v>17.291162141850599</v>
      </c>
      <c r="V144" s="75"/>
      <c r="W144" s="76"/>
      <c r="X144" s="26"/>
    </row>
    <row r="145" spans="1:24" ht="15.75" customHeight="1" x14ac:dyDescent="0.2">
      <c r="A145" s="46"/>
      <c r="B145" s="46"/>
      <c r="C145" s="46"/>
      <c r="D145" s="48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6"/>
      <c r="X145" s="51"/>
    </row>
    <row r="146" spans="1:24" ht="15.75" customHeight="1" x14ac:dyDescent="0.2">
      <c r="A146" s="69" t="s">
        <v>104</v>
      </c>
      <c r="B146" s="120"/>
      <c r="C146" s="120"/>
      <c r="D146" s="60" t="s">
        <v>140</v>
      </c>
      <c r="E146" s="66">
        <f t="shared" ref="E146:U146" si="75">E36/E50</f>
        <v>24.190231984324729</v>
      </c>
      <c r="F146" s="66">
        <f t="shared" si="75"/>
        <v>24.190231984324729</v>
      </c>
      <c r="G146" s="66">
        <f t="shared" si="75"/>
        <v>24.190231984324729</v>
      </c>
      <c r="H146" s="66">
        <f t="shared" si="75"/>
        <v>24.190231984324729</v>
      </c>
      <c r="I146" s="66">
        <f t="shared" si="75"/>
        <v>24.190231984324729</v>
      </c>
      <c r="J146" s="66">
        <f t="shared" si="75"/>
        <v>24.190231984324729</v>
      </c>
      <c r="K146" s="66">
        <f t="shared" si="75"/>
        <v>24.190231984324729</v>
      </c>
      <c r="L146" s="66">
        <f t="shared" si="75"/>
        <v>24.190231984324729</v>
      </c>
      <c r="M146" s="66">
        <f t="shared" si="75"/>
        <v>24.190231984324729</v>
      </c>
      <c r="N146" s="66">
        <f t="shared" si="75"/>
        <v>24.190231984324729</v>
      </c>
      <c r="O146" s="66">
        <f t="shared" si="75"/>
        <v>24.190231984324729</v>
      </c>
      <c r="P146" s="66">
        <f t="shared" si="75"/>
        <v>24.190231984324729</v>
      </c>
      <c r="Q146" s="66">
        <f t="shared" si="75"/>
        <v>24.190231984324729</v>
      </c>
      <c r="R146" s="66">
        <f t="shared" si="75"/>
        <v>24.190231984324729</v>
      </c>
      <c r="S146" s="66">
        <f t="shared" si="75"/>
        <v>24.190231984324729</v>
      </c>
      <c r="T146" s="66">
        <f t="shared" si="75"/>
        <v>24.190231984324729</v>
      </c>
      <c r="U146" s="66">
        <f t="shared" si="75"/>
        <v>24.190231984324729</v>
      </c>
      <c r="V146" s="70"/>
      <c r="W146" s="120"/>
      <c r="X146" s="120"/>
    </row>
    <row r="147" spans="1:24" ht="15.75" customHeight="1" x14ac:dyDescent="0.2">
      <c r="A147" s="68" t="s">
        <v>105</v>
      </c>
      <c r="B147" s="120"/>
      <c r="C147" s="120"/>
      <c r="D147" s="60" t="s">
        <v>140</v>
      </c>
      <c r="E147" s="39">
        <f t="shared" ref="E147:U147" si="76">1/E146</f>
        <v>4.1339000000000001E-2</v>
      </c>
      <c r="F147" s="39">
        <f t="shared" si="76"/>
        <v>4.1339000000000001E-2</v>
      </c>
      <c r="G147" s="39">
        <f t="shared" si="76"/>
        <v>4.1339000000000001E-2</v>
      </c>
      <c r="H147" s="39">
        <f t="shared" si="76"/>
        <v>4.1339000000000001E-2</v>
      </c>
      <c r="I147" s="39">
        <f t="shared" si="76"/>
        <v>4.1339000000000001E-2</v>
      </c>
      <c r="J147" s="39">
        <f t="shared" si="76"/>
        <v>4.1339000000000001E-2</v>
      </c>
      <c r="K147" s="39">
        <f t="shared" si="76"/>
        <v>4.1339000000000001E-2</v>
      </c>
      <c r="L147" s="39">
        <f t="shared" si="76"/>
        <v>4.1339000000000001E-2</v>
      </c>
      <c r="M147" s="39">
        <f t="shared" si="76"/>
        <v>4.1339000000000001E-2</v>
      </c>
      <c r="N147" s="39">
        <f t="shared" si="76"/>
        <v>4.1339000000000001E-2</v>
      </c>
      <c r="O147" s="39">
        <f t="shared" si="76"/>
        <v>4.1339000000000001E-2</v>
      </c>
      <c r="P147" s="39">
        <f t="shared" si="76"/>
        <v>4.1339000000000001E-2</v>
      </c>
      <c r="Q147" s="39">
        <f t="shared" si="76"/>
        <v>4.1339000000000001E-2</v>
      </c>
      <c r="R147" s="39">
        <f t="shared" si="76"/>
        <v>4.1339000000000001E-2</v>
      </c>
      <c r="S147" s="39">
        <f t="shared" si="76"/>
        <v>4.1339000000000001E-2</v>
      </c>
      <c r="T147" s="39">
        <f t="shared" si="76"/>
        <v>4.1339000000000001E-2</v>
      </c>
      <c r="U147" s="39">
        <f t="shared" si="76"/>
        <v>4.1339000000000001E-2</v>
      </c>
      <c r="V147" s="142"/>
      <c r="W147" s="120"/>
      <c r="X147" s="120"/>
    </row>
    <row r="148" spans="1:24" ht="15.75" customHeight="1" x14ac:dyDescent="0.2">
      <c r="A148" s="68" t="s">
        <v>103</v>
      </c>
      <c r="B148" s="120"/>
      <c r="C148" s="120"/>
      <c r="D148" s="60" t="s">
        <v>140</v>
      </c>
      <c r="E148" s="72">
        <f t="shared" ref="E148:U148" si="77">E36/E44</f>
        <v>20.768431983385256</v>
      </c>
      <c r="F148" s="72">
        <f t="shared" si="77"/>
        <v>20.768431983385256</v>
      </c>
      <c r="G148" s="72">
        <f t="shared" si="77"/>
        <v>20.768431983385256</v>
      </c>
      <c r="H148" s="72">
        <f t="shared" si="77"/>
        <v>20.768431983385256</v>
      </c>
      <c r="I148" s="72">
        <f t="shared" si="77"/>
        <v>20.768431983385256</v>
      </c>
      <c r="J148" s="72">
        <f t="shared" si="77"/>
        <v>20.768431983385256</v>
      </c>
      <c r="K148" s="72">
        <f t="shared" si="77"/>
        <v>20.768431983385256</v>
      </c>
      <c r="L148" s="72">
        <f t="shared" si="77"/>
        <v>20.768431983385256</v>
      </c>
      <c r="M148" s="72">
        <f t="shared" si="77"/>
        <v>20.768431983385256</v>
      </c>
      <c r="N148" s="72">
        <f t="shared" si="77"/>
        <v>20.768431983385256</v>
      </c>
      <c r="O148" s="72">
        <f t="shared" si="77"/>
        <v>20.768431983385256</v>
      </c>
      <c r="P148" s="72">
        <f t="shared" si="77"/>
        <v>20.768431983385256</v>
      </c>
      <c r="Q148" s="72">
        <f t="shared" si="77"/>
        <v>20.768431983385256</v>
      </c>
      <c r="R148" s="72">
        <f t="shared" si="77"/>
        <v>20.768431983385256</v>
      </c>
      <c r="S148" s="72">
        <f t="shared" si="77"/>
        <v>20.768431983385256</v>
      </c>
      <c r="T148" s="72">
        <f t="shared" si="77"/>
        <v>20.768431983385256</v>
      </c>
      <c r="U148" s="72">
        <f t="shared" si="77"/>
        <v>20.768431983385256</v>
      </c>
      <c r="V148" s="143"/>
      <c r="W148" s="120"/>
      <c r="X148" s="120"/>
    </row>
    <row r="149" spans="1:24" ht="15.75" customHeight="1" x14ac:dyDescent="0.2">
      <c r="A149" s="68" t="s">
        <v>106</v>
      </c>
      <c r="B149" s="46"/>
      <c r="C149" s="46"/>
      <c r="D149" s="60" t="s">
        <v>140</v>
      </c>
      <c r="E149" s="48">
        <f t="shared" ref="E149:U149" si="78">1/E148</f>
        <v>4.8149999999999998E-2</v>
      </c>
      <c r="F149" s="48">
        <f t="shared" si="78"/>
        <v>4.8149999999999998E-2</v>
      </c>
      <c r="G149" s="48">
        <f t="shared" si="78"/>
        <v>4.8149999999999998E-2</v>
      </c>
      <c r="H149" s="48">
        <f t="shared" si="78"/>
        <v>4.8149999999999998E-2</v>
      </c>
      <c r="I149" s="48">
        <f t="shared" si="78"/>
        <v>4.8149999999999998E-2</v>
      </c>
      <c r="J149" s="48">
        <f t="shared" si="78"/>
        <v>4.8149999999999998E-2</v>
      </c>
      <c r="K149" s="48">
        <f t="shared" si="78"/>
        <v>4.8149999999999998E-2</v>
      </c>
      <c r="L149" s="48">
        <f t="shared" si="78"/>
        <v>4.8149999999999998E-2</v>
      </c>
      <c r="M149" s="48">
        <f t="shared" si="78"/>
        <v>4.8149999999999998E-2</v>
      </c>
      <c r="N149" s="48">
        <f t="shared" si="78"/>
        <v>4.8149999999999998E-2</v>
      </c>
      <c r="O149" s="48">
        <f t="shared" si="78"/>
        <v>4.8149999999999998E-2</v>
      </c>
      <c r="P149" s="48">
        <f t="shared" si="78"/>
        <v>4.8149999999999998E-2</v>
      </c>
      <c r="Q149" s="48">
        <f t="shared" si="78"/>
        <v>4.8149999999999998E-2</v>
      </c>
      <c r="R149" s="48">
        <f t="shared" si="78"/>
        <v>4.8149999999999998E-2</v>
      </c>
      <c r="S149" s="48">
        <f t="shared" si="78"/>
        <v>4.8149999999999998E-2</v>
      </c>
      <c r="T149" s="48">
        <f t="shared" si="78"/>
        <v>4.8149999999999998E-2</v>
      </c>
      <c r="U149" s="48">
        <f t="shared" si="78"/>
        <v>4.8149999999999998E-2</v>
      </c>
      <c r="V149" s="48"/>
      <c r="W149" s="46"/>
      <c r="X149" s="120"/>
    </row>
    <row r="150" spans="1:24" ht="15.75" customHeight="1" x14ac:dyDescent="0.2">
      <c r="A150" s="71"/>
      <c r="B150" s="46"/>
      <c r="C150" s="46"/>
      <c r="D150" s="60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6"/>
      <c r="X150" s="46"/>
    </row>
    <row r="151" spans="1:24" ht="15.75" customHeight="1" x14ac:dyDescent="0.2">
      <c r="A151" s="58" t="s">
        <v>175</v>
      </c>
      <c r="B151" s="46"/>
      <c r="C151" s="46"/>
      <c r="D151" s="47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6"/>
      <c r="X151" s="46"/>
    </row>
    <row r="152" spans="1:24" ht="15.75" customHeight="1" x14ac:dyDescent="0.2">
      <c r="A152" s="58" t="s">
        <v>94</v>
      </c>
      <c r="B152" s="46"/>
      <c r="C152" s="46"/>
      <c r="D152" s="60" t="s">
        <v>45</v>
      </c>
      <c r="E152" s="171">
        <f>-E131</f>
        <v>-7.3603545082417572</v>
      </c>
      <c r="F152" s="171">
        <f t="shared" ref="F152:U152" si="79">-F131</f>
        <v>-7.3603545082417572</v>
      </c>
      <c r="G152" s="171">
        <f t="shared" si="79"/>
        <v>-7.3603545082417572</v>
      </c>
      <c r="H152" s="171">
        <f t="shared" si="79"/>
        <v>-7.3603545082417572</v>
      </c>
      <c r="I152" s="171">
        <f t="shared" si="79"/>
        <v>-7.3603545082417572</v>
      </c>
      <c r="J152" s="171">
        <f t="shared" si="79"/>
        <v>-7.3603545082417572</v>
      </c>
      <c r="K152" s="171">
        <f t="shared" si="79"/>
        <v>-7.3603545082417572</v>
      </c>
      <c r="L152" s="171">
        <f t="shared" si="79"/>
        <v>-7.3603545082417572</v>
      </c>
      <c r="M152" s="171">
        <f t="shared" si="79"/>
        <v>-7.3603545082417572</v>
      </c>
      <c r="N152" s="171">
        <f t="shared" si="79"/>
        <v>-7.3603545082417572</v>
      </c>
      <c r="O152" s="171">
        <f t="shared" si="79"/>
        <v>-7.3603545082417572</v>
      </c>
      <c r="P152" s="171">
        <f t="shared" si="79"/>
        <v>-7.3603545082417572</v>
      </c>
      <c r="Q152" s="171">
        <f t="shared" si="79"/>
        <v>-7.3603545082417572</v>
      </c>
      <c r="R152" s="171">
        <f t="shared" si="79"/>
        <v>-7.3603545082417572</v>
      </c>
      <c r="S152" s="171">
        <f t="shared" si="79"/>
        <v>-7.3603545082417572</v>
      </c>
      <c r="T152" s="171">
        <f t="shared" si="79"/>
        <v>-7.3603545082417572</v>
      </c>
      <c r="U152" s="171">
        <f t="shared" si="79"/>
        <v>-7.3603545082417572</v>
      </c>
      <c r="V152" s="48"/>
      <c r="W152" s="46"/>
      <c r="X152" s="46"/>
    </row>
    <row r="153" spans="1:24" ht="15.75" customHeight="1" x14ac:dyDescent="0.2">
      <c r="A153" s="62"/>
      <c r="B153" s="46"/>
      <c r="C153" s="46"/>
      <c r="D153" s="60" t="s">
        <v>1</v>
      </c>
      <c r="E153" s="48">
        <f>E152/0.145</f>
        <v>-50.761065574081087</v>
      </c>
      <c r="F153" s="48">
        <f t="shared" ref="F153:U153" si="80">F152/0.145</f>
        <v>-50.761065574081087</v>
      </c>
      <c r="G153" s="48">
        <f t="shared" si="80"/>
        <v>-50.761065574081087</v>
      </c>
      <c r="H153" s="48">
        <f t="shared" si="80"/>
        <v>-50.761065574081087</v>
      </c>
      <c r="I153" s="48">
        <f t="shared" si="80"/>
        <v>-50.761065574081087</v>
      </c>
      <c r="J153" s="48">
        <f t="shared" si="80"/>
        <v>-50.761065574081087</v>
      </c>
      <c r="K153" s="48">
        <f t="shared" si="80"/>
        <v>-50.761065574081087</v>
      </c>
      <c r="L153" s="48">
        <f t="shared" si="80"/>
        <v>-50.761065574081087</v>
      </c>
      <c r="M153" s="48">
        <f t="shared" si="80"/>
        <v>-50.761065574081087</v>
      </c>
      <c r="N153" s="48">
        <f t="shared" si="80"/>
        <v>-50.761065574081087</v>
      </c>
      <c r="O153" s="48">
        <f t="shared" si="80"/>
        <v>-50.761065574081087</v>
      </c>
      <c r="P153" s="48">
        <f t="shared" si="80"/>
        <v>-50.761065574081087</v>
      </c>
      <c r="Q153" s="48">
        <f t="shared" si="80"/>
        <v>-50.761065574081087</v>
      </c>
      <c r="R153" s="48">
        <f t="shared" si="80"/>
        <v>-50.761065574081087</v>
      </c>
      <c r="S153" s="48">
        <f t="shared" si="80"/>
        <v>-50.761065574081087</v>
      </c>
      <c r="T153" s="48">
        <f t="shared" si="80"/>
        <v>-50.761065574081087</v>
      </c>
      <c r="U153" s="48">
        <f t="shared" si="80"/>
        <v>-50.761065574081087</v>
      </c>
      <c r="V153" s="48"/>
      <c r="W153" s="46"/>
      <c r="X153" s="46"/>
    </row>
    <row r="154" spans="1:24" ht="15.75" customHeight="1" x14ac:dyDescent="0.2">
      <c r="A154" s="58" t="s">
        <v>95</v>
      </c>
      <c r="B154" s="46"/>
      <c r="C154" s="46"/>
      <c r="D154" s="60" t="s">
        <v>107</v>
      </c>
      <c r="E154" s="48">
        <f>-(E135^2+E135*E131*(E42/100)*E148)</f>
        <v>-63.666690453257125</v>
      </c>
      <c r="F154" s="48">
        <f t="shared" ref="F154:U154" si="81">-(F135^2+F135*F131*(F42/100)*F148)</f>
        <v>-63.666690453257125</v>
      </c>
      <c r="G154" s="48">
        <f t="shared" si="81"/>
        <v>-63.666690453257125</v>
      </c>
      <c r="H154" s="48">
        <f t="shared" si="81"/>
        <v>-63.666690453257125</v>
      </c>
      <c r="I154" s="48">
        <f t="shared" si="81"/>
        <v>-63.666690453257125</v>
      </c>
      <c r="J154" s="48">
        <f t="shared" si="81"/>
        <v>-63.666690453257125</v>
      </c>
      <c r="K154" s="48">
        <f t="shared" si="81"/>
        <v>-63.666690453257125</v>
      </c>
      <c r="L154" s="48">
        <f t="shared" si="81"/>
        <v>-63.666690453257125</v>
      </c>
      <c r="M154" s="48">
        <f t="shared" si="81"/>
        <v>-63.666690453257125</v>
      </c>
      <c r="N154" s="48">
        <f t="shared" si="81"/>
        <v>-63.666690453257125</v>
      </c>
      <c r="O154" s="48">
        <f t="shared" si="81"/>
        <v>-63.666690453257125</v>
      </c>
      <c r="P154" s="48">
        <f t="shared" si="81"/>
        <v>-63.666690453257125</v>
      </c>
      <c r="Q154" s="48">
        <f t="shared" si="81"/>
        <v>-63.666690453257125</v>
      </c>
      <c r="R154" s="48">
        <f t="shared" si="81"/>
        <v>-63.666690453257125</v>
      </c>
      <c r="S154" s="48">
        <f t="shared" si="81"/>
        <v>-63.666690453257125</v>
      </c>
      <c r="T154" s="48">
        <f t="shared" si="81"/>
        <v>-63.666690453257125</v>
      </c>
      <c r="U154" s="48">
        <f t="shared" si="81"/>
        <v>-63.666690453257125</v>
      </c>
      <c r="V154" s="48"/>
      <c r="W154" s="46"/>
      <c r="X154" s="46"/>
    </row>
    <row r="155" spans="1:24" ht="15.75" customHeight="1" x14ac:dyDescent="0.2">
      <c r="A155" s="62"/>
      <c r="B155" s="46"/>
      <c r="C155" s="46"/>
      <c r="D155" s="60" t="s">
        <v>170</v>
      </c>
      <c r="E155" s="48">
        <f>E154/0.145^2</f>
        <v>-3028.1422332108027</v>
      </c>
      <c r="F155" s="48">
        <f t="shared" ref="F155:U155" si="82">F154/0.145^2</f>
        <v>-3028.1422332108027</v>
      </c>
      <c r="G155" s="48">
        <f t="shared" si="82"/>
        <v>-3028.1422332108027</v>
      </c>
      <c r="H155" s="48">
        <f t="shared" si="82"/>
        <v>-3028.1422332108027</v>
      </c>
      <c r="I155" s="48">
        <f t="shared" si="82"/>
        <v>-3028.1422332108027</v>
      </c>
      <c r="J155" s="48">
        <f t="shared" si="82"/>
        <v>-3028.1422332108027</v>
      </c>
      <c r="K155" s="48">
        <f t="shared" si="82"/>
        <v>-3028.1422332108027</v>
      </c>
      <c r="L155" s="48">
        <f t="shared" si="82"/>
        <v>-3028.1422332108027</v>
      </c>
      <c r="M155" s="48">
        <f t="shared" si="82"/>
        <v>-3028.1422332108027</v>
      </c>
      <c r="N155" s="48">
        <f t="shared" si="82"/>
        <v>-3028.1422332108027</v>
      </c>
      <c r="O155" s="48">
        <f t="shared" si="82"/>
        <v>-3028.1422332108027</v>
      </c>
      <c r="P155" s="48">
        <f t="shared" si="82"/>
        <v>-3028.1422332108027</v>
      </c>
      <c r="Q155" s="48">
        <f t="shared" si="82"/>
        <v>-3028.1422332108027</v>
      </c>
      <c r="R155" s="48">
        <f t="shared" si="82"/>
        <v>-3028.1422332108027</v>
      </c>
      <c r="S155" s="48">
        <f t="shared" si="82"/>
        <v>-3028.1422332108027</v>
      </c>
      <c r="T155" s="48">
        <f t="shared" si="82"/>
        <v>-3028.1422332108027</v>
      </c>
      <c r="U155" s="48">
        <f t="shared" si="82"/>
        <v>-3028.1422332108027</v>
      </c>
      <c r="V155" s="48"/>
      <c r="W155" s="46"/>
      <c r="X155" s="46"/>
    </row>
    <row r="156" spans="1:24" ht="15.75" customHeight="1" x14ac:dyDescent="0.2">
      <c r="A156" s="58" t="s">
        <v>96</v>
      </c>
      <c r="B156" s="46"/>
      <c r="C156" s="46"/>
      <c r="D156" s="60" t="s">
        <v>108</v>
      </c>
      <c r="E156" s="48">
        <f>E131*E135^2</f>
        <v>265.77889168715518</v>
      </c>
      <c r="F156" s="48">
        <f t="shared" ref="F156:U156" si="83">F131*F135^2</f>
        <v>265.77889168715518</v>
      </c>
      <c r="G156" s="48">
        <f t="shared" si="83"/>
        <v>265.77889168715518</v>
      </c>
      <c r="H156" s="48">
        <f t="shared" si="83"/>
        <v>265.77889168715518</v>
      </c>
      <c r="I156" s="48">
        <f t="shared" si="83"/>
        <v>265.77889168715518</v>
      </c>
      <c r="J156" s="48">
        <f t="shared" si="83"/>
        <v>265.77889168715518</v>
      </c>
      <c r="K156" s="48">
        <f t="shared" si="83"/>
        <v>265.77889168715518</v>
      </c>
      <c r="L156" s="48">
        <f t="shared" si="83"/>
        <v>265.77889168715518</v>
      </c>
      <c r="M156" s="48">
        <f t="shared" si="83"/>
        <v>265.77889168715518</v>
      </c>
      <c r="N156" s="48">
        <f t="shared" si="83"/>
        <v>265.77889168715518</v>
      </c>
      <c r="O156" s="48">
        <f t="shared" si="83"/>
        <v>265.77889168715518</v>
      </c>
      <c r="P156" s="48">
        <f t="shared" si="83"/>
        <v>265.77889168715518</v>
      </c>
      <c r="Q156" s="48">
        <f t="shared" si="83"/>
        <v>265.77889168715518</v>
      </c>
      <c r="R156" s="48">
        <f t="shared" si="83"/>
        <v>265.77889168715518</v>
      </c>
      <c r="S156" s="48">
        <f t="shared" si="83"/>
        <v>265.77889168715518</v>
      </c>
      <c r="T156" s="48">
        <f t="shared" si="83"/>
        <v>265.77889168715518</v>
      </c>
      <c r="U156" s="48">
        <f t="shared" si="83"/>
        <v>265.77889168715518</v>
      </c>
      <c r="V156" s="48"/>
      <c r="W156" s="46"/>
      <c r="X156" s="46"/>
    </row>
    <row r="157" spans="1:24" ht="15.75" customHeight="1" x14ac:dyDescent="0.2">
      <c r="A157" s="62"/>
      <c r="B157" s="46"/>
      <c r="C157" s="46"/>
      <c r="D157" s="60" t="s">
        <v>171</v>
      </c>
      <c r="E157" s="48">
        <f>E156/0.145^3</f>
        <v>87179.922649442029</v>
      </c>
      <c r="F157" s="48">
        <f t="shared" ref="F157:U157" si="84">F156/0.145^3</f>
        <v>87179.922649442029</v>
      </c>
      <c r="G157" s="48">
        <f t="shared" si="84"/>
        <v>87179.922649442029</v>
      </c>
      <c r="H157" s="48">
        <f t="shared" si="84"/>
        <v>87179.922649442029</v>
      </c>
      <c r="I157" s="48">
        <f t="shared" si="84"/>
        <v>87179.922649442029</v>
      </c>
      <c r="J157" s="48">
        <f t="shared" si="84"/>
        <v>87179.922649442029</v>
      </c>
      <c r="K157" s="48">
        <f t="shared" si="84"/>
        <v>87179.922649442029</v>
      </c>
      <c r="L157" s="48">
        <f t="shared" si="84"/>
        <v>87179.922649442029</v>
      </c>
      <c r="M157" s="48">
        <f t="shared" si="84"/>
        <v>87179.922649442029</v>
      </c>
      <c r="N157" s="48">
        <f t="shared" si="84"/>
        <v>87179.922649442029</v>
      </c>
      <c r="O157" s="48">
        <f t="shared" si="84"/>
        <v>87179.922649442029</v>
      </c>
      <c r="P157" s="48">
        <f t="shared" si="84"/>
        <v>87179.922649442029</v>
      </c>
      <c r="Q157" s="48">
        <f t="shared" si="84"/>
        <v>87179.922649442029</v>
      </c>
      <c r="R157" s="48">
        <f t="shared" si="84"/>
        <v>87179.922649442029</v>
      </c>
      <c r="S157" s="48">
        <f t="shared" si="84"/>
        <v>87179.922649442029</v>
      </c>
      <c r="T157" s="48">
        <f t="shared" si="84"/>
        <v>87179.922649442029</v>
      </c>
      <c r="U157" s="48">
        <f t="shared" si="84"/>
        <v>87179.922649442029</v>
      </c>
      <c r="V157" s="48"/>
      <c r="W157" s="46"/>
      <c r="X157" s="46"/>
    </row>
    <row r="158" spans="1:24" ht="15.75" customHeight="1" x14ac:dyDescent="0.2">
      <c r="A158" s="62" t="s">
        <v>97</v>
      </c>
      <c r="B158" s="46"/>
      <c r="C158" s="46"/>
      <c r="D158" s="60" t="s">
        <v>107</v>
      </c>
      <c r="E158" s="48">
        <f>(1/3)*(-(1/3)*E152^2+E154)</f>
        <v>-27.241654427418457</v>
      </c>
      <c r="F158" s="48">
        <f t="shared" ref="F158:U158" si="85">(1/3)*(-(1/3)*F152^2+F154)</f>
        <v>-27.241654427418457</v>
      </c>
      <c r="G158" s="48">
        <f t="shared" si="85"/>
        <v>-27.241654427418457</v>
      </c>
      <c r="H158" s="48">
        <f t="shared" si="85"/>
        <v>-27.241654427418457</v>
      </c>
      <c r="I158" s="48">
        <f t="shared" si="85"/>
        <v>-27.241654427418457</v>
      </c>
      <c r="J158" s="48">
        <f t="shared" si="85"/>
        <v>-27.241654427418457</v>
      </c>
      <c r="K158" s="48">
        <f t="shared" si="85"/>
        <v>-27.241654427418457</v>
      </c>
      <c r="L158" s="48">
        <f t="shared" si="85"/>
        <v>-27.241654427418457</v>
      </c>
      <c r="M158" s="48">
        <f t="shared" si="85"/>
        <v>-27.241654427418457</v>
      </c>
      <c r="N158" s="48">
        <f t="shared" si="85"/>
        <v>-27.241654427418457</v>
      </c>
      <c r="O158" s="48">
        <f t="shared" si="85"/>
        <v>-27.241654427418457</v>
      </c>
      <c r="P158" s="48">
        <f t="shared" si="85"/>
        <v>-27.241654427418457</v>
      </c>
      <c r="Q158" s="48">
        <f t="shared" si="85"/>
        <v>-27.241654427418457</v>
      </c>
      <c r="R158" s="48">
        <f t="shared" si="85"/>
        <v>-27.241654427418457</v>
      </c>
      <c r="S158" s="48">
        <f t="shared" si="85"/>
        <v>-27.241654427418457</v>
      </c>
      <c r="T158" s="48">
        <f t="shared" si="85"/>
        <v>-27.241654427418457</v>
      </c>
      <c r="U158" s="48">
        <f t="shared" si="85"/>
        <v>-27.241654427418457</v>
      </c>
      <c r="V158" s="48"/>
      <c r="W158" s="46"/>
      <c r="X158" s="46"/>
    </row>
    <row r="159" spans="1:24" ht="15.75" customHeight="1" x14ac:dyDescent="0.2">
      <c r="A159" s="62"/>
      <c r="B159" s="46"/>
      <c r="C159" s="46"/>
      <c r="D159" s="60" t="s">
        <v>170</v>
      </c>
      <c r="E159" s="48">
        <f>E158/0.145^2</f>
        <v>-1295.6791642053963</v>
      </c>
      <c r="F159" s="48">
        <f t="shared" ref="F159:U159" si="86">F158/0.145^2</f>
        <v>-1295.6791642053963</v>
      </c>
      <c r="G159" s="48">
        <f t="shared" si="86"/>
        <v>-1295.6791642053963</v>
      </c>
      <c r="H159" s="48">
        <f t="shared" si="86"/>
        <v>-1295.6791642053963</v>
      </c>
      <c r="I159" s="48">
        <f t="shared" si="86"/>
        <v>-1295.6791642053963</v>
      </c>
      <c r="J159" s="48">
        <f t="shared" si="86"/>
        <v>-1295.6791642053963</v>
      </c>
      <c r="K159" s="48">
        <f t="shared" si="86"/>
        <v>-1295.6791642053963</v>
      </c>
      <c r="L159" s="48">
        <f t="shared" si="86"/>
        <v>-1295.6791642053963</v>
      </c>
      <c r="M159" s="48">
        <f t="shared" si="86"/>
        <v>-1295.6791642053963</v>
      </c>
      <c r="N159" s="48">
        <f t="shared" si="86"/>
        <v>-1295.6791642053963</v>
      </c>
      <c r="O159" s="48">
        <f t="shared" si="86"/>
        <v>-1295.6791642053963</v>
      </c>
      <c r="P159" s="48">
        <f t="shared" si="86"/>
        <v>-1295.6791642053963</v>
      </c>
      <c r="Q159" s="48">
        <f t="shared" si="86"/>
        <v>-1295.6791642053963</v>
      </c>
      <c r="R159" s="48">
        <f t="shared" si="86"/>
        <v>-1295.6791642053963</v>
      </c>
      <c r="S159" s="48">
        <f t="shared" si="86"/>
        <v>-1295.6791642053963</v>
      </c>
      <c r="T159" s="48">
        <f t="shared" si="86"/>
        <v>-1295.6791642053963</v>
      </c>
      <c r="U159" s="48">
        <f t="shared" si="86"/>
        <v>-1295.6791642053963</v>
      </c>
      <c r="V159" s="48"/>
      <c r="W159" s="46"/>
      <c r="X159" s="46"/>
    </row>
    <row r="160" spans="1:24" ht="15.75" customHeight="1" x14ac:dyDescent="0.2">
      <c r="A160" s="62" t="s">
        <v>98</v>
      </c>
      <c r="B160" s="46"/>
      <c r="C160" s="46"/>
      <c r="D160" s="60" t="s">
        <v>108</v>
      </c>
      <c r="E160" s="88">
        <f>1/2*(2/27*E152^3-1/3*E152*E154+E156)</f>
        <v>40.019511623391807</v>
      </c>
      <c r="F160" s="88">
        <f t="shared" ref="F160:U160" si="87">1/2*(2/27*F152^3-1/3*F152*F154+F156)</f>
        <v>40.019511623391807</v>
      </c>
      <c r="G160" s="88">
        <f t="shared" si="87"/>
        <v>40.019511623391807</v>
      </c>
      <c r="H160" s="88">
        <f t="shared" si="87"/>
        <v>40.019511623391807</v>
      </c>
      <c r="I160" s="88">
        <f t="shared" si="87"/>
        <v>40.019511623391807</v>
      </c>
      <c r="J160" s="88">
        <f t="shared" si="87"/>
        <v>40.019511623391807</v>
      </c>
      <c r="K160" s="88">
        <f t="shared" si="87"/>
        <v>40.019511623391807</v>
      </c>
      <c r="L160" s="88">
        <f t="shared" si="87"/>
        <v>40.019511623391807</v>
      </c>
      <c r="M160" s="88">
        <f t="shared" si="87"/>
        <v>40.019511623391807</v>
      </c>
      <c r="N160" s="88">
        <f t="shared" si="87"/>
        <v>40.019511623391807</v>
      </c>
      <c r="O160" s="88">
        <f t="shared" si="87"/>
        <v>40.019511623391807</v>
      </c>
      <c r="P160" s="88">
        <f t="shared" si="87"/>
        <v>40.019511623391807</v>
      </c>
      <c r="Q160" s="88">
        <f t="shared" si="87"/>
        <v>40.019511623391807</v>
      </c>
      <c r="R160" s="88">
        <f t="shared" si="87"/>
        <v>40.019511623391807</v>
      </c>
      <c r="S160" s="88">
        <f t="shared" si="87"/>
        <v>40.019511623391807</v>
      </c>
      <c r="T160" s="88">
        <f t="shared" si="87"/>
        <v>40.019511623391807</v>
      </c>
      <c r="U160" s="88">
        <f t="shared" si="87"/>
        <v>40.019511623391807</v>
      </c>
      <c r="V160" s="48"/>
      <c r="W160" s="46"/>
      <c r="X160" s="46"/>
    </row>
    <row r="161" spans="1:24" ht="15.75" customHeight="1" x14ac:dyDescent="0.2">
      <c r="A161" s="62"/>
      <c r="B161" s="46"/>
      <c r="C161" s="46"/>
      <c r="D161" s="60" t="s">
        <v>171</v>
      </c>
      <c r="E161" s="48">
        <f>E160/0.145^3</f>
        <v>13127.069293006458</v>
      </c>
      <c r="F161" s="48">
        <f t="shared" ref="F161:U161" si="88">F160/0.145^3</f>
        <v>13127.069293006458</v>
      </c>
      <c r="G161" s="48">
        <f t="shared" si="88"/>
        <v>13127.069293006458</v>
      </c>
      <c r="H161" s="48">
        <f t="shared" si="88"/>
        <v>13127.069293006458</v>
      </c>
      <c r="I161" s="48">
        <f t="shared" si="88"/>
        <v>13127.069293006458</v>
      </c>
      <c r="J161" s="48">
        <f t="shared" si="88"/>
        <v>13127.069293006458</v>
      </c>
      <c r="K161" s="48">
        <f t="shared" si="88"/>
        <v>13127.069293006458</v>
      </c>
      <c r="L161" s="48">
        <f t="shared" si="88"/>
        <v>13127.069293006458</v>
      </c>
      <c r="M161" s="48">
        <f t="shared" si="88"/>
        <v>13127.069293006458</v>
      </c>
      <c r="N161" s="48">
        <f t="shared" si="88"/>
        <v>13127.069293006458</v>
      </c>
      <c r="O161" s="48">
        <f t="shared" si="88"/>
        <v>13127.069293006458</v>
      </c>
      <c r="P161" s="48">
        <f t="shared" si="88"/>
        <v>13127.069293006458</v>
      </c>
      <c r="Q161" s="48">
        <f t="shared" si="88"/>
        <v>13127.069293006458</v>
      </c>
      <c r="R161" s="48">
        <f t="shared" si="88"/>
        <v>13127.069293006458</v>
      </c>
      <c r="S161" s="48">
        <f t="shared" si="88"/>
        <v>13127.069293006458</v>
      </c>
      <c r="T161" s="48">
        <f t="shared" si="88"/>
        <v>13127.069293006458</v>
      </c>
      <c r="U161" s="48">
        <f t="shared" si="88"/>
        <v>13127.069293006458</v>
      </c>
      <c r="V161" s="48"/>
      <c r="W161" s="46"/>
      <c r="X161" s="46"/>
    </row>
    <row r="162" spans="1:24" ht="15.75" customHeight="1" x14ac:dyDescent="0.2">
      <c r="A162" s="63" t="s">
        <v>99</v>
      </c>
      <c r="B162" s="46"/>
      <c r="C162" s="88"/>
      <c r="D162" s="60" t="s">
        <v>109</v>
      </c>
      <c r="E162" s="88">
        <f>ACOS(-E160/SQRT(-E158^3))</f>
        <v>1.8561149046405125</v>
      </c>
      <c r="F162" s="88">
        <f t="shared" ref="F162:U162" si="89">ACOS(-F160/SQRT(-F158^3))</f>
        <v>1.8561149046405125</v>
      </c>
      <c r="G162" s="88">
        <f t="shared" si="89"/>
        <v>1.8561149046405125</v>
      </c>
      <c r="H162" s="88">
        <f t="shared" si="89"/>
        <v>1.8561149046405125</v>
      </c>
      <c r="I162" s="88">
        <f t="shared" si="89"/>
        <v>1.8561149046405125</v>
      </c>
      <c r="J162" s="88">
        <f t="shared" si="89"/>
        <v>1.8561149046405125</v>
      </c>
      <c r="K162" s="88">
        <f t="shared" si="89"/>
        <v>1.8561149046405125</v>
      </c>
      <c r="L162" s="88">
        <f t="shared" si="89"/>
        <v>1.8561149046405125</v>
      </c>
      <c r="M162" s="88">
        <f t="shared" si="89"/>
        <v>1.8561149046405125</v>
      </c>
      <c r="N162" s="88">
        <f t="shared" si="89"/>
        <v>1.8561149046405125</v>
      </c>
      <c r="O162" s="88">
        <f t="shared" si="89"/>
        <v>1.8561149046405125</v>
      </c>
      <c r="P162" s="88">
        <f t="shared" si="89"/>
        <v>1.8561149046405125</v>
      </c>
      <c r="Q162" s="88">
        <f t="shared" si="89"/>
        <v>1.8561149046405125</v>
      </c>
      <c r="R162" s="88">
        <f t="shared" si="89"/>
        <v>1.8561149046405125</v>
      </c>
      <c r="S162" s="88">
        <f t="shared" si="89"/>
        <v>1.8561149046405125</v>
      </c>
      <c r="T162" s="88">
        <f t="shared" si="89"/>
        <v>1.8561149046405125</v>
      </c>
      <c r="U162" s="88">
        <f t="shared" si="89"/>
        <v>1.8561149046405125</v>
      </c>
      <c r="V162" s="48"/>
      <c r="W162" s="46"/>
      <c r="X162" s="46"/>
    </row>
    <row r="163" spans="1:24" ht="15.75" customHeight="1" x14ac:dyDescent="0.2">
      <c r="A163" s="63"/>
      <c r="B163" s="46"/>
      <c r="C163" s="88"/>
      <c r="D163" s="60" t="s">
        <v>109</v>
      </c>
      <c r="E163" s="59">
        <f>E162</f>
        <v>1.8561149046405125</v>
      </c>
      <c r="F163" s="59">
        <f t="shared" ref="F163:U163" si="90">F162</f>
        <v>1.8561149046405125</v>
      </c>
      <c r="G163" s="59">
        <f t="shared" si="90"/>
        <v>1.8561149046405125</v>
      </c>
      <c r="H163" s="59">
        <f t="shared" si="90"/>
        <v>1.8561149046405125</v>
      </c>
      <c r="I163" s="59">
        <f t="shared" si="90"/>
        <v>1.8561149046405125</v>
      </c>
      <c r="J163" s="59">
        <f t="shared" si="90"/>
        <v>1.8561149046405125</v>
      </c>
      <c r="K163" s="59">
        <f t="shared" si="90"/>
        <v>1.8561149046405125</v>
      </c>
      <c r="L163" s="59">
        <f t="shared" si="90"/>
        <v>1.8561149046405125</v>
      </c>
      <c r="M163" s="59">
        <f t="shared" si="90"/>
        <v>1.8561149046405125</v>
      </c>
      <c r="N163" s="59">
        <f t="shared" si="90"/>
        <v>1.8561149046405125</v>
      </c>
      <c r="O163" s="59">
        <f t="shared" si="90"/>
        <v>1.8561149046405125</v>
      </c>
      <c r="P163" s="59">
        <f t="shared" si="90"/>
        <v>1.8561149046405125</v>
      </c>
      <c r="Q163" s="59">
        <f t="shared" si="90"/>
        <v>1.8561149046405125</v>
      </c>
      <c r="R163" s="59">
        <f t="shared" si="90"/>
        <v>1.8561149046405125</v>
      </c>
      <c r="S163" s="59">
        <f t="shared" si="90"/>
        <v>1.8561149046405125</v>
      </c>
      <c r="T163" s="59">
        <f t="shared" si="90"/>
        <v>1.8561149046405125</v>
      </c>
      <c r="U163" s="59">
        <f t="shared" si="90"/>
        <v>1.8561149046405125</v>
      </c>
      <c r="V163" s="48"/>
      <c r="W163" s="46"/>
      <c r="X163" s="46"/>
    </row>
    <row r="164" spans="1:24" ht="15.75" customHeight="1" x14ac:dyDescent="0.2">
      <c r="A164" s="58" t="s">
        <v>100</v>
      </c>
      <c r="B164" s="46"/>
      <c r="C164" s="46"/>
      <c r="D164" s="60" t="s">
        <v>45</v>
      </c>
      <c r="E164" s="88">
        <f>-2*SQRT(-E158)*COS((E162/3)+(60*PI()/180))</f>
        <v>0.99128976295415383</v>
      </c>
      <c r="F164" s="88">
        <f t="shared" ref="F164:U164" si="91">-2*SQRT(-F158)*COS((F162/3)+(60*PI()/180))</f>
        <v>0.99128976295415383</v>
      </c>
      <c r="G164" s="88">
        <f t="shared" si="91"/>
        <v>0.99128976295415383</v>
      </c>
      <c r="H164" s="88">
        <f t="shared" si="91"/>
        <v>0.99128976295415383</v>
      </c>
      <c r="I164" s="88">
        <f t="shared" si="91"/>
        <v>0.99128976295415383</v>
      </c>
      <c r="J164" s="88">
        <f t="shared" si="91"/>
        <v>0.99128976295415383</v>
      </c>
      <c r="K164" s="88">
        <f t="shared" si="91"/>
        <v>0.99128976295415383</v>
      </c>
      <c r="L164" s="88">
        <f t="shared" si="91"/>
        <v>0.99128976295415383</v>
      </c>
      <c r="M164" s="88">
        <f t="shared" si="91"/>
        <v>0.99128976295415383</v>
      </c>
      <c r="N164" s="88">
        <f t="shared" si="91"/>
        <v>0.99128976295415383</v>
      </c>
      <c r="O164" s="88">
        <f t="shared" si="91"/>
        <v>0.99128976295415383</v>
      </c>
      <c r="P164" s="88">
        <f t="shared" si="91"/>
        <v>0.99128976295415383</v>
      </c>
      <c r="Q164" s="88">
        <f t="shared" si="91"/>
        <v>0.99128976295415383</v>
      </c>
      <c r="R164" s="88">
        <f t="shared" si="91"/>
        <v>0.99128976295415383</v>
      </c>
      <c r="S164" s="88">
        <f t="shared" si="91"/>
        <v>0.99128976295415383</v>
      </c>
      <c r="T164" s="88">
        <f t="shared" si="91"/>
        <v>0.99128976295415383</v>
      </c>
      <c r="U164" s="88">
        <f t="shared" si="91"/>
        <v>0.99128976295415383</v>
      </c>
      <c r="V164" s="48"/>
      <c r="W164" s="46"/>
      <c r="X164" s="46"/>
    </row>
    <row r="165" spans="1:24" ht="15.75" customHeight="1" x14ac:dyDescent="0.2">
      <c r="A165" s="62"/>
      <c r="B165" s="46"/>
      <c r="C165" s="46"/>
      <c r="D165" s="60" t="s">
        <v>1</v>
      </c>
      <c r="E165" s="88">
        <f>E164/0.145</f>
        <v>6.8364811238217511</v>
      </c>
      <c r="F165" s="88">
        <f t="shared" ref="F165:U165" si="92">F164/0.145</f>
        <v>6.8364811238217511</v>
      </c>
      <c r="G165" s="88">
        <f t="shared" si="92"/>
        <v>6.8364811238217511</v>
      </c>
      <c r="H165" s="88">
        <f t="shared" si="92"/>
        <v>6.8364811238217511</v>
      </c>
      <c r="I165" s="88">
        <f t="shared" si="92"/>
        <v>6.8364811238217511</v>
      </c>
      <c r="J165" s="88">
        <f t="shared" si="92"/>
        <v>6.8364811238217511</v>
      </c>
      <c r="K165" s="88">
        <f t="shared" si="92"/>
        <v>6.8364811238217511</v>
      </c>
      <c r="L165" s="88">
        <f t="shared" si="92"/>
        <v>6.8364811238217511</v>
      </c>
      <c r="M165" s="88">
        <f t="shared" si="92"/>
        <v>6.8364811238217511</v>
      </c>
      <c r="N165" s="88">
        <f t="shared" si="92"/>
        <v>6.8364811238217511</v>
      </c>
      <c r="O165" s="88">
        <f t="shared" si="92"/>
        <v>6.8364811238217511</v>
      </c>
      <c r="P165" s="88">
        <f t="shared" si="92"/>
        <v>6.8364811238217511</v>
      </c>
      <c r="Q165" s="88">
        <f t="shared" si="92"/>
        <v>6.8364811238217511</v>
      </c>
      <c r="R165" s="88">
        <f t="shared" si="92"/>
        <v>6.8364811238217511</v>
      </c>
      <c r="S165" s="88">
        <f t="shared" si="92"/>
        <v>6.8364811238217511</v>
      </c>
      <c r="T165" s="88">
        <f t="shared" si="92"/>
        <v>6.8364811238217511</v>
      </c>
      <c r="U165" s="88">
        <f t="shared" si="92"/>
        <v>6.8364811238217511</v>
      </c>
      <c r="V165" s="48"/>
      <c r="W165" s="46"/>
      <c r="X165" s="67"/>
    </row>
    <row r="166" spans="1:24" ht="15.75" customHeight="1" x14ac:dyDescent="0.2">
      <c r="A166" s="62"/>
      <c r="B166" s="46"/>
      <c r="C166" s="46"/>
      <c r="D166" s="60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6"/>
      <c r="X166" s="67"/>
    </row>
    <row r="167" spans="1:24" ht="15.75" customHeight="1" x14ac:dyDescent="0.2">
      <c r="A167" s="58" t="s">
        <v>102</v>
      </c>
      <c r="B167" s="46"/>
      <c r="C167" s="46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9"/>
      <c r="X167" s="46"/>
    </row>
    <row r="168" spans="1:24" ht="15.75" customHeight="1" x14ac:dyDescent="0.2">
      <c r="A168" s="58" t="s">
        <v>94</v>
      </c>
      <c r="B168" s="46"/>
      <c r="C168" s="46"/>
      <c r="D168" s="60" t="s">
        <v>45</v>
      </c>
      <c r="E168" s="59">
        <f t="shared" ref="E168:U168" si="93">-E133</f>
        <v>-4.6578956862342205</v>
      </c>
      <c r="F168" s="59">
        <f t="shared" si="93"/>
        <v>-4.6578956862342205</v>
      </c>
      <c r="G168" s="59">
        <f t="shared" si="93"/>
        <v>-4.6578956862342205</v>
      </c>
      <c r="H168" s="59">
        <f t="shared" si="93"/>
        <v>-4.6578956862342205</v>
      </c>
      <c r="I168" s="59">
        <f t="shared" si="93"/>
        <v>-4.6578956862342205</v>
      </c>
      <c r="J168" s="59">
        <f t="shared" si="93"/>
        <v>-4.6578956862342205</v>
      </c>
      <c r="K168" s="59">
        <f t="shared" si="93"/>
        <v>-4.6578956862342205</v>
      </c>
      <c r="L168" s="59">
        <f t="shared" si="93"/>
        <v>-4.6578956862342205</v>
      </c>
      <c r="M168" s="59">
        <f t="shared" si="93"/>
        <v>-4.6578956862342205</v>
      </c>
      <c r="N168" s="59">
        <f t="shared" si="93"/>
        <v>-4.6578956862342205</v>
      </c>
      <c r="O168" s="59">
        <f t="shared" si="93"/>
        <v>-4.6578956862342205</v>
      </c>
      <c r="P168" s="59">
        <f t="shared" si="93"/>
        <v>-4.6578956862342205</v>
      </c>
      <c r="Q168" s="59">
        <f t="shared" si="93"/>
        <v>-4.6578956862342205</v>
      </c>
      <c r="R168" s="59">
        <f t="shared" si="93"/>
        <v>-4.6578956862342205</v>
      </c>
      <c r="S168" s="59">
        <f t="shared" si="93"/>
        <v>-4.6578956862342205</v>
      </c>
      <c r="T168" s="59">
        <f t="shared" si="93"/>
        <v>-4.6578956862342205</v>
      </c>
      <c r="U168" s="59">
        <f t="shared" si="93"/>
        <v>-4.6578956862342205</v>
      </c>
      <c r="V168" s="59"/>
      <c r="W168" s="85"/>
      <c r="X168" s="62"/>
    </row>
    <row r="169" spans="1:24" ht="15.75" customHeight="1" x14ac:dyDescent="0.2">
      <c r="A169" s="62"/>
      <c r="B169" s="46"/>
      <c r="C169" s="46"/>
      <c r="D169" s="60" t="s">
        <v>1</v>
      </c>
      <c r="E169" s="59">
        <f>E168/0.145</f>
        <v>-32.123418525753245</v>
      </c>
      <c r="F169" s="59">
        <f t="shared" ref="F169:U169" si="94">F168/0.145</f>
        <v>-32.123418525753245</v>
      </c>
      <c r="G169" s="59">
        <f t="shared" si="94"/>
        <v>-32.123418525753245</v>
      </c>
      <c r="H169" s="59">
        <f t="shared" si="94"/>
        <v>-32.123418525753245</v>
      </c>
      <c r="I169" s="59">
        <f t="shared" si="94"/>
        <v>-32.123418525753245</v>
      </c>
      <c r="J169" s="59">
        <f t="shared" si="94"/>
        <v>-32.123418525753245</v>
      </c>
      <c r="K169" s="59">
        <f t="shared" si="94"/>
        <v>-32.123418525753245</v>
      </c>
      <c r="L169" s="59">
        <f t="shared" si="94"/>
        <v>-32.123418525753245</v>
      </c>
      <c r="M169" s="59">
        <f t="shared" si="94"/>
        <v>-32.123418525753245</v>
      </c>
      <c r="N169" s="59">
        <f t="shared" si="94"/>
        <v>-32.123418525753245</v>
      </c>
      <c r="O169" s="59">
        <f t="shared" si="94"/>
        <v>-32.123418525753245</v>
      </c>
      <c r="P169" s="59">
        <f t="shared" si="94"/>
        <v>-32.123418525753245</v>
      </c>
      <c r="Q169" s="59">
        <f t="shared" si="94"/>
        <v>-32.123418525753245</v>
      </c>
      <c r="R169" s="59">
        <f t="shared" si="94"/>
        <v>-32.123418525753245</v>
      </c>
      <c r="S169" s="59">
        <f t="shared" si="94"/>
        <v>-32.123418525753245</v>
      </c>
      <c r="T169" s="59">
        <f t="shared" si="94"/>
        <v>-32.123418525753245</v>
      </c>
      <c r="U169" s="59">
        <f t="shared" si="94"/>
        <v>-32.123418525753245</v>
      </c>
      <c r="V169" s="59"/>
      <c r="W169" s="85"/>
      <c r="X169" s="62"/>
    </row>
    <row r="170" spans="1:24" ht="15.75" customHeight="1" x14ac:dyDescent="0.2">
      <c r="A170" s="58" t="s">
        <v>95</v>
      </c>
      <c r="B170" s="46"/>
      <c r="C170" s="46"/>
      <c r="D170" s="60" t="s">
        <v>107</v>
      </c>
      <c r="E170" s="88">
        <f t="shared" ref="E170:U170" si="95">-(E137^2+E137*E133*(E42/100)*E146)</f>
        <v>-44.055548550352768</v>
      </c>
      <c r="F170" s="88">
        <f t="shared" si="95"/>
        <v>-44.055548550352768</v>
      </c>
      <c r="G170" s="88">
        <f t="shared" si="95"/>
        <v>-44.055548550352768</v>
      </c>
      <c r="H170" s="88">
        <f t="shared" si="95"/>
        <v>-44.055548550352768</v>
      </c>
      <c r="I170" s="88">
        <f t="shared" si="95"/>
        <v>-44.055548550352768</v>
      </c>
      <c r="J170" s="88">
        <f t="shared" si="95"/>
        <v>-44.055548550352768</v>
      </c>
      <c r="K170" s="88">
        <f t="shared" si="95"/>
        <v>-44.055548550352768</v>
      </c>
      <c r="L170" s="88">
        <f t="shared" si="95"/>
        <v>-44.055548550352768</v>
      </c>
      <c r="M170" s="88">
        <f t="shared" si="95"/>
        <v>-44.055548550352768</v>
      </c>
      <c r="N170" s="88">
        <f t="shared" si="95"/>
        <v>-44.055548550352768</v>
      </c>
      <c r="O170" s="88">
        <f t="shared" si="95"/>
        <v>-44.055548550352768</v>
      </c>
      <c r="P170" s="88">
        <f t="shared" si="95"/>
        <v>-44.055548550352768</v>
      </c>
      <c r="Q170" s="88">
        <f t="shared" si="95"/>
        <v>-44.055548550352768</v>
      </c>
      <c r="R170" s="88">
        <f t="shared" si="95"/>
        <v>-44.055548550352768</v>
      </c>
      <c r="S170" s="88">
        <f t="shared" si="95"/>
        <v>-44.055548550352768</v>
      </c>
      <c r="T170" s="88">
        <f t="shared" si="95"/>
        <v>-44.055548550352768</v>
      </c>
      <c r="U170" s="88">
        <f t="shared" si="95"/>
        <v>-44.055548550352768</v>
      </c>
      <c r="V170" s="88"/>
      <c r="W170" s="85"/>
      <c r="X170" s="62"/>
    </row>
    <row r="171" spans="1:24" ht="15.75" customHeight="1" x14ac:dyDescent="0.2">
      <c r="A171" s="62"/>
      <c r="B171" s="46"/>
      <c r="C171" s="46"/>
      <c r="D171" s="60" t="s">
        <v>170</v>
      </c>
      <c r="E171" s="59">
        <f>E170/0.145^2</f>
        <v>-2095.3887538812255</v>
      </c>
      <c r="F171" s="59">
        <f t="shared" ref="F171:U171" si="96">F170/0.145^2</f>
        <v>-2095.3887538812255</v>
      </c>
      <c r="G171" s="59">
        <f t="shared" si="96"/>
        <v>-2095.3887538812255</v>
      </c>
      <c r="H171" s="59">
        <f t="shared" si="96"/>
        <v>-2095.3887538812255</v>
      </c>
      <c r="I171" s="59">
        <f t="shared" si="96"/>
        <v>-2095.3887538812255</v>
      </c>
      <c r="J171" s="59">
        <f t="shared" si="96"/>
        <v>-2095.3887538812255</v>
      </c>
      <c r="K171" s="59">
        <f t="shared" si="96"/>
        <v>-2095.3887538812255</v>
      </c>
      <c r="L171" s="59">
        <f t="shared" si="96"/>
        <v>-2095.3887538812255</v>
      </c>
      <c r="M171" s="59">
        <f t="shared" si="96"/>
        <v>-2095.3887538812255</v>
      </c>
      <c r="N171" s="59">
        <f t="shared" si="96"/>
        <v>-2095.3887538812255</v>
      </c>
      <c r="O171" s="59">
        <f t="shared" si="96"/>
        <v>-2095.3887538812255</v>
      </c>
      <c r="P171" s="59">
        <f t="shared" si="96"/>
        <v>-2095.3887538812255</v>
      </c>
      <c r="Q171" s="59">
        <f t="shared" si="96"/>
        <v>-2095.3887538812255</v>
      </c>
      <c r="R171" s="59">
        <f t="shared" si="96"/>
        <v>-2095.3887538812255</v>
      </c>
      <c r="S171" s="59">
        <f t="shared" si="96"/>
        <v>-2095.3887538812255</v>
      </c>
      <c r="T171" s="59">
        <f t="shared" si="96"/>
        <v>-2095.3887538812255</v>
      </c>
      <c r="U171" s="59">
        <f t="shared" si="96"/>
        <v>-2095.3887538812255</v>
      </c>
      <c r="V171" s="59"/>
      <c r="W171" s="85"/>
      <c r="X171" s="62"/>
    </row>
    <row r="172" spans="1:24" ht="15.75" customHeight="1" x14ac:dyDescent="0.2">
      <c r="A172" s="58" t="s">
        <v>96</v>
      </c>
      <c r="B172" s="46"/>
      <c r="C172" s="46"/>
      <c r="D172" s="60" t="s">
        <v>108</v>
      </c>
      <c r="E172" s="88">
        <f t="shared" ref="E172:U172" si="97">E133*E137^2</f>
        <v>123.97635466131584</v>
      </c>
      <c r="F172" s="88">
        <f t="shared" si="97"/>
        <v>123.97635466131584</v>
      </c>
      <c r="G172" s="88">
        <f t="shared" si="97"/>
        <v>123.97635466131584</v>
      </c>
      <c r="H172" s="88">
        <f t="shared" si="97"/>
        <v>123.97635466131584</v>
      </c>
      <c r="I172" s="88">
        <f t="shared" si="97"/>
        <v>123.97635466131584</v>
      </c>
      <c r="J172" s="88">
        <f t="shared" si="97"/>
        <v>123.97635466131584</v>
      </c>
      <c r="K172" s="88">
        <f t="shared" si="97"/>
        <v>123.97635466131584</v>
      </c>
      <c r="L172" s="88">
        <f t="shared" si="97"/>
        <v>123.97635466131584</v>
      </c>
      <c r="M172" s="88">
        <f t="shared" si="97"/>
        <v>123.97635466131584</v>
      </c>
      <c r="N172" s="88">
        <f t="shared" si="97"/>
        <v>123.97635466131584</v>
      </c>
      <c r="O172" s="88">
        <f t="shared" si="97"/>
        <v>123.97635466131584</v>
      </c>
      <c r="P172" s="88">
        <f t="shared" si="97"/>
        <v>123.97635466131584</v>
      </c>
      <c r="Q172" s="88">
        <f t="shared" si="97"/>
        <v>123.97635466131584</v>
      </c>
      <c r="R172" s="88">
        <f t="shared" si="97"/>
        <v>123.97635466131584</v>
      </c>
      <c r="S172" s="88">
        <f t="shared" si="97"/>
        <v>123.97635466131584</v>
      </c>
      <c r="T172" s="88">
        <f t="shared" si="97"/>
        <v>123.97635466131584</v>
      </c>
      <c r="U172" s="88">
        <f t="shared" si="97"/>
        <v>123.97635466131584</v>
      </c>
      <c r="V172" s="88"/>
      <c r="W172" s="85"/>
      <c r="X172" s="62"/>
    </row>
    <row r="173" spans="1:24" ht="15.75" customHeight="1" x14ac:dyDescent="0.2">
      <c r="A173" s="62"/>
      <c r="B173" s="46"/>
      <c r="C173" s="46"/>
      <c r="D173" s="60" t="s">
        <v>171</v>
      </c>
      <c r="E173" s="59">
        <f>E172/0.145^3</f>
        <v>40666.318311145471</v>
      </c>
      <c r="F173" s="59">
        <f t="shared" ref="F173:U173" si="98">F172/0.145^3</f>
        <v>40666.318311145471</v>
      </c>
      <c r="G173" s="59">
        <f t="shared" si="98"/>
        <v>40666.318311145471</v>
      </c>
      <c r="H173" s="59">
        <f t="shared" si="98"/>
        <v>40666.318311145471</v>
      </c>
      <c r="I173" s="59">
        <f t="shared" si="98"/>
        <v>40666.318311145471</v>
      </c>
      <c r="J173" s="59">
        <f t="shared" si="98"/>
        <v>40666.318311145471</v>
      </c>
      <c r="K173" s="59">
        <f t="shared" si="98"/>
        <v>40666.318311145471</v>
      </c>
      <c r="L173" s="59">
        <f t="shared" si="98"/>
        <v>40666.318311145471</v>
      </c>
      <c r="M173" s="59">
        <f t="shared" si="98"/>
        <v>40666.318311145471</v>
      </c>
      <c r="N173" s="59">
        <f t="shared" si="98"/>
        <v>40666.318311145471</v>
      </c>
      <c r="O173" s="59">
        <f t="shared" si="98"/>
        <v>40666.318311145471</v>
      </c>
      <c r="P173" s="59">
        <f t="shared" si="98"/>
        <v>40666.318311145471</v>
      </c>
      <c r="Q173" s="59">
        <f t="shared" si="98"/>
        <v>40666.318311145471</v>
      </c>
      <c r="R173" s="59">
        <f t="shared" si="98"/>
        <v>40666.318311145471</v>
      </c>
      <c r="S173" s="59">
        <f t="shared" si="98"/>
        <v>40666.318311145471</v>
      </c>
      <c r="T173" s="59">
        <f t="shared" si="98"/>
        <v>40666.318311145471</v>
      </c>
      <c r="U173" s="59">
        <f t="shared" si="98"/>
        <v>40666.318311145471</v>
      </c>
      <c r="V173" s="88"/>
      <c r="W173" s="85"/>
      <c r="X173" s="62"/>
    </row>
    <row r="174" spans="1:24" ht="15.75" customHeight="1" x14ac:dyDescent="0.2">
      <c r="A174" s="62" t="s">
        <v>97</v>
      </c>
      <c r="B174" s="46"/>
      <c r="C174" s="46"/>
      <c r="D174" s="60" t="s">
        <v>107</v>
      </c>
      <c r="E174" s="88">
        <f t="shared" ref="E174:U174" si="99">1/3*(-1/3*(E168^2)+E170)</f>
        <v>-17.095848652766406</v>
      </c>
      <c r="F174" s="88">
        <f t="shared" si="99"/>
        <v>-17.095848652766406</v>
      </c>
      <c r="G174" s="88">
        <f t="shared" si="99"/>
        <v>-17.095848652766406</v>
      </c>
      <c r="H174" s="88">
        <f t="shared" si="99"/>
        <v>-17.095848652766406</v>
      </c>
      <c r="I174" s="88">
        <f t="shared" si="99"/>
        <v>-17.095848652766406</v>
      </c>
      <c r="J174" s="88">
        <f t="shared" si="99"/>
        <v>-17.095848652766406</v>
      </c>
      <c r="K174" s="88">
        <f t="shared" si="99"/>
        <v>-17.095848652766406</v>
      </c>
      <c r="L174" s="88">
        <f t="shared" si="99"/>
        <v>-17.095848652766406</v>
      </c>
      <c r="M174" s="88">
        <f t="shared" si="99"/>
        <v>-17.095848652766406</v>
      </c>
      <c r="N174" s="88">
        <f t="shared" si="99"/>
        <v>-17.095848652766406</v>
      </c>
      <c r="O174" s="88">
        <f t="shared" si="99"/>
        <v>-17.095848652766406</v>
      </c>
      <c r="P174" s="88">
        <f t="shared" si="99"/>
        <v>-17.095848652766406</v>
      </c>
      <c r="Q174" s="88">
        <f t="shared" si="99"/>
        <v>-17.095848652766406</v>
      </c>
      <c r="R174" s="88">
        <f t="shared" si="99"/>
        <v>-17.095848652766406</v>
      </c>
      <c r="S174" s="88">
        <f t="shared" si="99"/>
        <v>-17.095848652766406</v>
      </c>
      <c r="T174" s="88">
        <f t="shared" si="99"/>
        <v>-17.095848652766406</v>
      </c>
      <c r="U174" s="88">
        <f t="shared" si="99"/>
        <v>-17.095848652766406</v>
      </c>
      <c r="V174" s="88"/>
      <c r="W174" s="85"/>
      <c r="X174" s="62"/>
    </row>
    <row r="175" spans="1:24" ht="15.75" customHeight="1" x14ac:dyDescent="0.2">
      <c r="A175" s="62"/>
      <c r="B175" s="46"/>
      <c r="C175" s="46"/>
      <c r="D175" s="60" t="s">
        <v>170</v>
      </c>
      <c r="E175" s="59">
        <f>E174/0.145^2</f>
        <v>-813.1200310471537</v>
      </c>
      <c r="F175" s="59">
        <f t="shared" ref="F175:U175" si="100">F174/0.145^2</f>
        <v>-813.1200310471537</v>
      </c>
      <c r="G175" s="59">
        <f t="shared" si="100"/>
        <v>-813.1200310471537</v>
      </c>
      <c r="H175" s="59">
        <f t="shared" si="100"/>
        <v>-813.1200310471537</v>
      </c>
      <c r="I175" s="59">
        <f t="shared" si="100"/>
        <v>-813.1200310471537</v>
      </c>
      <c r="J175" s="59">
        <f t="shared" si="100"/>
        <v>-813.1200310471537</v>
      </c>
      <c r="K175" s="59">
        <f t="shared" si="100"/>
        <v>-813.1200310471537</v>
      </c>
      <c r="L175" s="59">
        <f t="shared" si="100"/>
        <v>-813.1200310471537</v>
      </c>
      <c r="M175" s="59">
        <f t="shared" si="100"/>
        <v>-813.1200310471537</v>
      </c>
      <c r="N175" s="59">
        <f t="shared" si="100"/>
        <v>-813.1200310471537</v>
      </c>
      <c r="O175" s="59">
        <f t="shared" si="100"/>
        <v>-813.1200310471537</v>
      </c>
      <c r="P175" s="59">
        <f t="shared" si="100"/>
        <v>-813.1200310471537</v>
      </c>
      <c r="Q175" s="59">
        <f t="shared" si="100"/>
        <v>-813.1200310471537</v>
      </c>
      <c r="R175" s="59">
        <f t="shared" si="100"/>
        <v>-813.1200310471537</v>
      </c>
      <c r="S175" s="59">
        <f t="shared" si="100"/>
        <v>-813.1200310471537</v>
      </c>
      <c r="T175" s="59">
        <f t="shared" si="100"/>
        <v>-813.1200310471537</v>
      </c>
      <c r="U175" s="59">
        <f t="shared" si="100"/>
        <v>-813.1200310471537</v>
      </c>
      <c r="V175" s="88"/>
      <c r="W175" s="85"/>
      <c r="X175" s="62"/>
    </row>
    <row r="176" spans="1:24" ht="15.75" customHeight="1" x14ac:dyDescent="0.2">
      <c r="A176" s="62" t="s">
        <v>98</v>
      </c>
      <c r="B176" s="46"/>
      <c r="C176" s="46"/>
      <c r="D176" s="60" t="s">
        <v>108</v>
      </c>
      <c r="E176" s="88">
        <f t="shared" ref="E176:U176" si="101">1/2*(2/27*E168^3-1/3*E168*E170+E172)</f>
        <v>24.044275791726086</v>
      </c>
      <c r="F176" s="88">
        <f t="shared" si="101"/>
        <v>24.044275791726086</v>
      </c>
      <c r="G176" s="88">
        <f t="shared" si="101"/>
        <v>24.044275791726086</v>
      </c>
      <c r="H176" s="88">
        <f t="shared" si="101"/>
        <v>24.044275791726086</v>
      </c>
      <c r="I176" s="88">
        <f t="shared" si="101"/>
        <v>24.044275791726086</v>
      </c>
      <c r="J176" s="88">
        <f t="shared" si="101"/>
        <v>24.044275791726086</v>
      </c>
      <c r="K176" s="88">
        <f t="shared" si="101"/>
        <v>24.044275791726086</v>
      </c>
      <c r="L176" s="88">
        <f t="shared" si="101"/>
        <v>24.044275791726086</v>
      </c>
      <c r="M176" s="88">
        <f t="shared" si="101"/>
        <v>24.044275791726086</v>
      </c>
      <c r="N176" s="88">
        <f t="shared" si="101"/>
        <v>24.044275791726086</v>
      </c>
      <c r="O176" s="88">
        <f t="shared" si="101"/>
        <v>24.044275791726086</v>
      </c>
      <c r="P176" s="88">
        <f t="shared" si="101"/>
        <v>24.044275791726086</v>
      </c>
      <c r="Q176" s="88">
        <f t="shared" si="101"/>
        <v>24.044275791726086</v>
      </c>
      <c r="R176" s="88">
        <f t="shared" si="101"/>
        <v>24.044275791726086</v>
      </c>
      <c r="S176" s="88">
        <f t="shared" si="101"/>
        <v>24.044275791726086</v>
      </c>
      <c r="T176" s="88">
        <f t="shared" si="101"/>
        <v>24.044275791726086</v>
      </c>
      <c r="U176" s="88">
        <f t="shared" si="101"/>
        <v>24.044275791726086</v>
      </c>
      <c r="V176" s="88"/>
      <c r="W176" s="85"/>
      <c r="X176" s="62"/>
    </row>
    <row r="177" spans="1:24" ht="15.75" customHeight="1" x14ac:dyDescent="0.2">
      <c r="A177" s="62"/>
      <c r="B177" s="46"/>
      <c r="C177" s="46"/>
      <c r="D177" s="60" t="s">
        <v>171</v>
      </c>
      <c r="E177" s="59">
        <f>E176/0.145^3</f>
        <v>7886.9246928454922</v>
      </c>
      <c r="F177" s="59">
        <f t="shared" ref="F177:U177" si="102">F176/0.145^3</f>
        <v>7886.9246928454922</v>
      </c>
      <c r="G177" s="59">
        <f t="shared" si="102"/>
        <v>7886.9246928454922</v>
      </c>
      <c r="H177" s="59">
        <f t="shared" si="102"/>
        <v>7886.9246928454922</v>
      </c>
      <c r="I177" s="59">
        <f t="shared" si="102"/>
        <v>7886.9246928454922</v>
      </c>
      <c r="J177" s="59">
        <f t="shared" si="102"/>
        <v>7886.9246928454922</v>
      </c>
      <c r="K177" s="59">
        <f t="shared" si="102"/>
        <v>7886.9246928454922</v>
      </c>
      <c r="L177" s="59">
        <f t="shared" si="102"/>
        <v>7886.9246928454922</v>
      </c>
      <c r="M177" s="59">
        <f t="shared" si="102"/>
        <v>7886.9246928454922</v>
      </c>
      <c r="N177" s="59">
        <f t="shared" si="102"/>
        <v>7886.9246928454922</v>
      </c>
      <c r="O177" s="59">
        <f t="shared" si="102"/>
        <v>7886.9246928454922</v>
      </c>
      <c r="P177" s="59">
        <f t="shared" si="102"/>
        <v>7886.9246928454922</v>
      </c>
      <c r="Q177" s="59">
        <f t="shared" si="102"/>
        <v>7886.9246928454922</v>
      </c>
      <c r="R177" s="59">
        <f t="shared" si="102"/>
        <v>7886.9246928454922</v>
      </c>
      <c r="S177" s="59">
        <f t="shared" si="102"/>
        <v>7886.9246928454922</v>
      </c>
      <c r="T177" s="59">
        <f t="shared" si="102"/>
        <v>7886.9246928454922</v>
      </c>
      <c r="U177" s="59">
        <f t="shared" si="102"/>
        <v>7886.9246928454922</v>
      </c>
      <c r="V177" s="88"/>
      <c r="W177" s="85"/>
      <c r="X177" s="62"/>
    </row>
    <row r="178" spans="1:24" ht="15.75" customHeight="1" x14ac:dyDescent="0.2">
      <c r="A178" s="63" t="s">
        <v>99</v>
      </c>
      <c r="B178" s="46"/>
      <c r="C178" s="88"/>
      <c r="D178" s="60" t="s">
        <v>109</v>
      </c>
      <c r="E178" s="88">
        <f t="shared" ref="E178:U178" si="103">ACOS(-E176/SQRT(-E174^3))</f>
        <v>1.9178770862560941</v>
      </c>
      <c r="F178" s="88">
        <f t="shared" si="103"/>
        <v>1.9178770862560941</v>
      </c>
      <c r="G178" s="88">
        <f t="shared" si="103"/>
        <v>1.9178770862560941</v>
      </c>
      <c r="H178" s="88">
        <f t="shared" si="103"/>
        <v>1.9178770862560941</v>
      </c>
      <c r="I178" s="88">
        <f t="shared" si="103"/>
        <v>1.9178770862560941</v>
      </c>
      <c r="J178" s="88">
        <f t="shared" si="103"/>
        <v>1.9178770862560941</v>
      </c>
      <c r="K178" s="88">
        <f t="shared" si="103"/>
        <v>1.9178770862560941</v>
      </c>
      <c r="L178" s="88">
        <f t="shared" si="103"/>
        <v>1.9178770862560941</v>
      </c>
      <c r="M178" s="88">
        <f t="shared" si="103"/>
        <v>1.9178770862560941</v>
      </c>
      <c r="N178" s="88">
        <f t="shared" si="103"/>
        <v>1.9178770862560941</v>
      </c>
      <c r="O178" s="88">
        <f t="shared" si="103"/>
        <v>1.9178770862560941</v>
      </c>
      <c r="P178" s="88">
        <f t="shared" si="103"/>
        <v>1.9178770862560941</v>
      </c>
      <c r="Q178" s="88">
        <f t="shared" si="103"/>
        <v>1.9178770862560941</v>
      </c>
      <c r="R178" s="88">
        <f t="shared" si="103"/>
        <v>1.9178770862560941</v>
      </c>
      <c r="S178" s="88">
        <f t="shared" si="103"/>
        <v>1.9178770862560941</v>
      </c>
      <c r="T178" s="88">
        <f t="shared" si="103"/>
        <v>1.9178770862560941</v>
      </c>
      <c r="U178" s="88">
        <f t="shared" si="103"/>
        <v>1.9178770862560941</v>
      </c>
      <c r="V178" s="88"/>
      <c r="W178" s="85"/>
      <c r="X178" s="62"/>
    </row>
    <row r="179" spans="1:24" ht="15.75" customHeight="1" x14ac:dyDescent="0.2">
      <c r="A179" s="63"/>
      <c r="B179" s="46"/>
      <c r="C179" s="88"/>
      <c r="D179" s="60" t="s">
        <v>109</v>
      </c>
      <c r="E179" s="59">
        <f>E178</f>
        <v>1.9178770862560941</v>
      </c>
      <c r="F179" s="59">
        <f t="shared" ref="F179:U179" si="104">F178</f>
        <v>1.9178770862560941</v>
      </c>
      <c r="G179" s="59">
        <f t="shared" si="104"/>
        <v>1.9178770862560941</v>
      </c>
      <c r="H179" s="59">
        <f t="shared" si="104"/>
        <v>1.9178770862560941</v>
      </c>
      <c r="I179" s="59">
        <f t="shared" si="104"/>
        <v>1.9178770862560941</v>
      </c>
      <c r="J179" s="59">
        <f t="shared" si="104"/>
        <v>1.9178770862560941</v>
      </c>
      <c r="K179" s="59">
        <f t="shared" si="104"/>
        <v>1.9178770862560941</v>
      </c>
      <c r="L179" s="59">
        <f t="shared" si="104"/>
        <v>1.9178770862560941</v>
      </c>
      <c r="M179" s="59">
        <f t="shared" si="104"/>
        <v>1.9178770862560941</v>
      </c>
      <c r="N179" s="59">
        <f t="shared" si="104"/>
        <v>1.9178770862560941</v>
      </c>
      <c r="O179" s="59">
        <f t="shared" si="104"/>
        <v>1.9178770862560941</v>
      </c>
      <c r="P179" s="59">
        <f t="shared" si="104"/>
        <v>1.9178770862560941</v>
      </c>
      <c r="Q179" s="59">
        <f t="shared" si="104"/>
        <v>1.9178770862560941</v>
      </c>
      <c r="R179" s="59">
        <f t="shared" si="104"/>
        <v>1.9178770862560941</v>
      </c>
      <c r="S179" s="59">
        <f t="shared" si="104"/>
        <v>1.9178770862560941</v>
      </c>
      <c r="T179" s="59">
        <f t="shared" si="104"/>
        <v>1.9178770862560941</v>
      </c>
      <c r="U179" s="59">
        <f t="shared" si="104"/>
        <v>1.9178770862560941</v>
      </c>
      <c r="V179" s="88"/>
      <c r="W179" s="85"/>
      <c r="X179" s="62"/>
    </row>
    <row r="180" spans="1:24" ht="15.75" customHeight="1" x14ac:dyDescent="0.2">
      <c r="A180" s="58" t="s">
        <v>100</v>
      </c>
      <c r="B180" s="46"/>
      <c r="C180" s="46"/>
      <c r="D180" s="60" t="s">
        <v>45</v>
      </c>
      <c r="E180" s="88">
        <f t="shared" ref="E180:U180" si="105">-2*SQRT(-E174)*COS((E178/3)+(60*PI()/180))</f>
        <v>0.95458661515693011</v>
      </c>
      <c r="F180" s="88">
        <f t="shared" si="105"/>
        <v>0.95458661515693011</v>
      </c>
      <c r="G180" s="88">
        <f t="shared" si="105"/>
        <v>0.95458661515693011</v>
      </c>
      <c r="H180" s="88">
        <f t="shared" si="105"/>
        <v>0.95458661515693011</v>
      </c>
      <c r="I180" s="88">
        <f t="shared" si="105"/>
        <v>0.95458661515693011</v>
      </c>
      <c r="J180" s="88">
        <f t="shared" si="105"/>
        <v>0.95458661515693011</v>
      </c>
      <c r="K180" s="88">
        <f t="shared" si="105"/>
        <v>0.95458661515693011</v>
      </c>
      <c r="L180" s="88">
        <f t="shared" si="105"/>
        <v>0.95458661515693011</v>
      </c>
      <c r="M180" s="88">
        <f t="shared" si="105"/>
        <v>0.95458661515693011</v>
      </c>
      <c r="N180" s="88">
        <f t="shared" si="105"/>
        <v>0.95458661515693011</v>
      </c>
      <c r="O180" s="88">
        <f t="shared" si="105"/>
        <v>0.95458661515693011</v>
      </c>
      <c r="P180" s="88">
        <f t="shared" si="105"/>
        <v>0.95458661515693011</v>
      </c>
      <c r="Q180" s="88">
        <f t="shared" si="105"/>
        <v>0.95458661515693011</v>
      </c>
      <c r="R180" s="88">
        <f t="shared" si="105"/>
        <v>0.95458661515693011</v>
      </c>
      <c r="S180" s="88">
        <f t="shared" si="105"/>
        <v>0.95458661515693011</v>
      </c>
      <c r="T180" s="88">
        <f t="shared" si="105"/>
        <v>0.95458661515693011</v>
      </c>
      <c r="U180" s="88">
        <f t="shared" si="105"/>
        <v>0.95458661515693011</v>
      </c>
      <c r="V180" s="88"/>
      <c r="W180" s="85"/>
      <c r="X180" s="62"/>
    </row>
    <row r="181" spans="1:24" ht="15.75" customHeight="1" x14ac:dyDescent="0.2">
      <c r="A181" s="62"/>
      <c r="B181" s="46"/>
      <c r="C181" s="46"/>
      <c r="D181" s="60" t="s">
        <v>1</v>
      </c>
      <c r="E181" s="88">
        <f>E180/0.145</f>
        <v>6.5833559665995187</v>
      </c>
      <c r="F181" s="88">
        <f t="shared" ref="F181:U181" si="106">F180/0.145</f>
        <v>6.5833559665995187</v>
      </c>
      <c r="G181" s="88">
        <f t="shared" si="106"/>
        <v>6.5833559665995187</v>
      </c>
      <c r="H181" s="88">
        <f t="shared" si="106"/>
        <v>6.5833559665995187</v>
      </c>
      <c r="I181" s="88">
        <f t="shared" si="106"/>
        <v>6.5833559665995187</v>
      </c>
      <c r="J181" s="88">
        <f t="shared" si="106"/>
        <v>6.5833559665995187</v>
      </c>
      <c r="K181" s="88">
        <f t="shared" si="106"/>
        <v>6.5833559665995187</v>
      </c>
      <c r="L181" s="88">
        <f t="shared" si="106"/>
        <v>6.5833559665995187</v>
      </c>
      <c r="M181" s="88">
        <f t="shared" si="106"/>
        <v>6.5833559665995187</v>
      </c>
      <c r="N181" s="88">
        <f t="shared" si="106"/>
        <v>6.5833559665995187</v>
      </c>
      <c r="O181" s="88">
        <f t="shared" si="106"/>
        <v>6.5833559665995187</v>
      </c>
      <c r="P181" s="88">
        <f t="shared" si="106"/>
        <v>6.5833559665995187</v>
      </c>
      <c r="Q181" s="88">
        <f t="shared" si="106"/>
        <v>6.5833559665995187</v>
      </c>
      <c r="R181" s="88">
        <f t="shared" si="106"/>
        <v>6.5833559665995187</v>
      </c>
      <c r="S181" s="88">
        <f t="shared" si="106"/>
        <v>6.5833559665995187</v>
      </c>
      <c r="T181" s="88">
        <f t="shared" si="106"/>
        <v>6.5833559665995187</v>
      </c>
      <c r="U181" s="88">
        <f t="shared" si="106"/>
        <v>6.5833559665995187</v>
      </c>
      <c r="V181" s="88"/>
      <c r="W181" s="85"/>
      <c r="X181" s="62"/>
    </row>
    <row r="183" spans="1:24" ht="15.75" customHeight="1" x14ac:dyDescent="0.2">
      <c r="A183" s="41" t="s">
        <v>81</v>
      </c>
      <c r="B183" s="120"/>
      <c r="C183" s="120"/>
      <c r="D183" s="60"/>
      <c r="E183" s="87">
        <v>0.5</v>
      </c>
      <c r="F183" s="87">
        <v>0.5</v>
      </c>
      <c r="G183" s="87">
        <v>0.5</v>
      </c>
      <c r="H183" s="87">
        <v>0.5</v>
      </c>
      <c r="I183" s="87">
        <v>0.5</v>
      </c>
      <c r="J183" s="87">
        <v>0.5</v>
      </c>
      <c r="K183" s="87">
        <v>0.5</v>
      </c>
      <c r="L183" s="87">
        <v>0.5</v>
      </c>
      <c r="M183" s="87">
        <v>0.5</v>
      </c>
      <c r="N183" s="87">
        <v>0.5</v>
      </c>
      <c r="O183" s="87">
        <v>0.5</v>
      </c>
      <c r="P183" s="87">
        <v>0.5</v>
      </c>
      <c r="Q183" s="87">
        <v>0.5</v>
      </c>
      <c r="R183" s="87">
        <v>0.5</v>
      </c>
      <c r="S183" s="87">
        <v>0.5</v>
      </c>
      <c r="T183" s="87">
        <v>0.5</v>
      </c>
      <c r="U183" s="87">
        <v>0.5</v>
      </c>
      <c r="V183" s="146"/>
      <c r="W183" s="68"/>
      <c r="X183" s="120"/>
    </row>
    <row r="184" spans="1:24" ht="15.75" customHeight="1" x14ac:dyDescent="0.2">
      <c r="A184" s="41" t="s">
        <v>82</v>
      </c>
      <c r="B184" s="120"/>
      <c r="C184" s="120"/>
      <c r="D184" s="60"/>
      <c r="E184" s="42">
        <f>(60-E146)/90</f>
        <v>0.39788631128528085</v>
      </c>
      <c r="F184" s="42">
        <f t="shared" ref="F184:U184" si="107">(60-F146)/90</f>
        <v>0.39788631128528085</v>
      </c>
      <c r="G184" s="42">
        <f t="shared" si="107"/>
        <v>0.39788631128528085</v>
      </c>
      <c r="H184" s="42">
        <f t="shared" si="107"/>
        <v>0.39788631128528085</v>
      </c>
      <c r="I184" s="42">
        <f t="shared" si="107"/>
        <v>0.39788631128528085</v>
      </c>
      <c r="J184" s="42">
        <f t="shared" si="107"/>
        <v>0.39788631128528085</v>
      </c>
      <c r="K184" s="42">
        <f t="shared" si="107"/>
        <v>0.39788631128528085</v>
      </c>
      <c r="L184" s="42">
        <f t="shared" si="107"/>
        <v>0.39788631128528085</v>
      </c>
      <c r="M184" s="42">
        <f t="shared" si="107"/>
        <v>0.39788631128528085</v>
      </c>
      <c r="N184" s="42">
        <f t="shared" si="107"/>
        <v>0.39788631128528085</v>
      </c>
      <c r="O184" s="42">
        <f t="shared" si="107"/>
        <v>0.39788631128528085</v>
      </c>
      <c r="P184" s="42">
        <f t="shared" si="107"/>
        <v>0.39788631128528085</v>
      </c>
      <c r="Q184" s="42">
        <f t="shared" si="107"/>
        <v>0.39788631128528085</v>
      </c>
      <c r="R184" s="42">
        <f t="shared" si="107"/>
        <v>0.39788631128528085</v>
      </c>
      <c r="S184" s="42">
        <f t="shared" si="107"/>
        <v>0.39788631128528085</v>
      </c>
      <c r="T184" s="42">
        <f t="shared" si="107"/>
        <v>0.39788631128528085</v>
      </c>
      <c r="U184" s="42">
        <f t="shared" si="107"/>
        <v>0.39788631128528085</v>
      </c>
      <c r="V184" s="145"/>
      <c r="W184" s="68"/>
      <c r="X184" s="120"/>
    </row>
    <row r="185" spans="1:24" ht="15.75" customHeight="1" x14ac:dyDescent="0.2">
      <c r="A185" s="41" t="s">
        <v>83</v>
      </c>
      <c r="B185" s="120"/>
      <c r="C185" s="120"/>
      <c r="D185" s="60"/>
      <c r="E185" s="43">
        <v>0</v>
      </c>
      <c r="F185" s="43">
        <v>0</v>
      </c>
      <c r="G185" s="43">
        <v>0</v>
      </c>
      <c r="H185" s="43">
        <v>0</v>
      </c>
      <c r="I185" s="43">
        <v>0</v>
      </c>
      <c r="J185" s="43">
        <v>0</v>
      </c>
      <c r="K185" s="43">
        <v>0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  <c r="U185" s="43">
        <v>0</v>
      </c>
      <c r="V185" s="147"/>
      <c r="W185" s="68"/>
      <c r="X185" s="120"/>
    </row>
    <row r="186" spans="1:24" ht="15.75" customHeight="1" x14ac:dyDescent="0.2">
      <c r="A186" s="120" t="s">
        <v>84</v>
      </c>
      <c r="B186" s="120"/>
      <c r="C186" s="120"/>
      <c r="D186" s="60"/>
      <c r="E186" s="86">
        <f t="shared" ref="E186:U186" si="108">IF(E146&lt;15,E183,IF(E146&gt;15,E184,IF(E146&lt;60,E184,E185)))</f>
        <v>0.39788631128528085</v>
      </c>
      <c r="F186" s="86">
        <f t="shared" si="108"/>
        <v>0.39788631128528085</v>
      </c>
      <c r="G186" s="86">
        <f t="shared" si="108"/>
        <v>0.39788631128528085</v>
      </c>
      <c r="H186" s="86">
        <f t="shared" si="108"/>
        <v>0.39788631128528085</v>
      </c>
      <c r="I186" s="86">
        <f t="shared" si="108"/>
        <v>0.39788631128528085</v>
      </c>
      <c r="J186" s="86">
        <f t="shared" si="108"/>
        <v>0.39788631128528085</v>
      </c>
      <c r="K186" s="86">
        <f t="shared" si="108"/>
        <v>0.39788631128528085</v>
      </c>
      <c r="L186" s="86">
        <f t="shared" si="108"/>
        <v>0.39788631128528085</v>
      </c>
      <c r="M186" s="86">
        <f t="shared" si="108"/>
        <v>0.39788631128528085</v>
      </c>
      <c r="N186" s="86">
        <f t="shared" si="108"/>
        <v>0.39788631128528085</v>
      </c>
      <c r="O186" s="86">
        <f t="shared" si="108"/>
        <v>0.39788631128528085</v>
      </c>
      <c r="P186" s="86">
        <f t="shared" si="108"/>
        <v>0.39788631128528085</v>
      </c>
      <c r="Q186" s="86">
        <f t="shared" si="108"/>
        <v>0.39788631128528085</v>
      </c>
      <c r="R186" s="86">
        <f t="shared" si="108"/>
        <v>0.39788631128528085</v>
      </c>
      <c r="S186" s="86">
        <f t="shared" si="108"/>
        <v>0.39788631128528085</v>
      </c>
      <c r="T186" s="86">
        <f t="shared" si="108"/>
        <v>0.39788631128528085</v>
      </c>
      <c r="U186" s="86">
        <f t="shared" si="108"/>
        <v>0.39788631128528085</v>
      </c>
      <c r="V186" s="59"/>
      <c r="W186" s="68"/>
      <c r="X186" s="120"/>
    </row>
    <row r="187" spans="1:24" ht="15.75" customHeight="1" x14ac:dyDescent="0.2">
      <c r="A187" s="62" t="s">
        <v>152</v>
      </c>
      <c r="B187" s="46"/>
      <c r="C187" s="46"/>
      <c r="D187" s="60"/>
      <c r="E187" s="59">
        <f t="shared" ref="E187:U187" si="109">(E91-E98)/E139</f>
        <v>0.48277235620383724</v>
      </c>
      <c r="F187" s="59">
        <f t="shared" si="109"/>
        <v>0.48277235620383724</v>
      </c>
      <c r="G187" s="59">
        <f t="shared" si="109"/>
        <v>0.48277235620383724</v>
      </c>
      <c r="H187" s="59">
        <f t="shared" si="109"/>
        <v>0.48277235620383724</v>
      </c>
      <c r="I187" s="59">
        <f t="shared" si="109"/>
        <v>0.48277235620383724</v>
      </c>
      <c r="J187" s="59">
        <f t="shared" si="109"/>
        <v>0.48277235620383724</v>
      </c>
      <c r="K187" s="59">
        <f t="shared" si="109"/>
        <v>0.48277235620383724</v>
      </c>
      <c r="L187" s="59">
        <f t="shared" si="109"/>
        <v>0.48277235620383724</v>
      </c>
      <c r="M187" s="59">
        <f t="shared" si="109"/>
        <v>0.48277235620383724</v>
      </c>
      <c r="N187" s="59">
        <f t="shared" si="109"/>
        <v>0.48277235620383724</v>
      </c>
      <c r="O187" s="59">
        <f t="shared" si="109"/>
        <v>0.48277235620383724</v>
      </c>
      <c r="P187" s="59">
        <f t="shared" si="109"/>
        <v>0.48277235620383724</v>
      </c>
      <c r="Q187" s="59">
        <f t="shared" si="109"/>
        <v>0.48277235620383724</v>
      </c>
      <c r="R187" s="59">
        <f t="shared" si="109"/>
        <v>0.48277235620383724</v>
      </c>
      <c r="S187" s="59">
        <f t="shared" si="109"/>
        <v>0.48277235620383724</v>
      </c>
      <c r="T187" s="59">
        <f t="shared" si="109"/>
        <v>0.48277235620383724</v>
      </c>
      <c r="U187" s="59">
        <f t="shared" si="109"/>
        <v>0.48277235620383724</v>
      </c>
      <c r="V187" s="59"/>
      <c r="W187" s="71"/>
      <c r="X187" s="46"/>
    </row>
    <row r="188" spans="1:24" ht="15.75" customHeight="1" x14ac:dyDescent="0.2">
      <c r="A188" s="58" t="s">
        <v>168</v>
      </c>
      <c r="B188" s="46"/>
      <c r="C188" s="46"/>
      <c r="D188" s="60"/>
      <c r="E188" s="164">
        <f>1-E186</f>
        <v>0.60211368871471915</v>
      </c>
      <c r="F188" s="164">
        <f t="shared" ref="F188:U188" si="110">1-F186</f>
        <v>0.60211368871471915</v>
      </c>
      <c r="G188" s="164">
        <f t="shared" si="110"/>
        <v>0.60211368871471915</v>
      </c>
      <c r="H188" s="164">
        <f t="shared" si="110"/>
        <v>0.60211368871471915</v>
      </c>
      <c r="I188" s="164">
        <f t="shared" si="110"/>
        <v>0.60211368871471915</v>
      </c>
      <c r="J188" s="164">
        <f t="shared" si="110"/>
        <v>0.60211368871471915</v>
      </c>
      <c r="K188" s="164">
        <f t="shared" si="110"/>
        <v>0.60211368871471915</v>
      </c>
      <c r="L188" s="164">
        <f t="shared" si="110"/>
        <v>0.60211368871471915</v>
      </c>
      <c r="M188" s="164">
        <f t="shared" si="110"/>
        <v>0.60211368871471915</v>
      </c>
      <c r="N188" s="164">
        <f t="shared" si="110"/>
        <v>0.60211368871471915</v>
      </c>
      <c r="O188" s="164">
        <f t="shared" si="110"/>
        <v>0.60211368871471915</v>
      </c>
      <c r="P188" s="164">
        <f t="shared" si="110"/>
        <v>0.60211368871471915</v>
      </c>
      <c r="Q188" s="164">
        <f t="shared" si="110"/>
        <v>0.60211368871471915</v>
      </c>
      <c r="R188" s="164">
        <f t="shared" si="110"/>
        <v>0.60211368871471915</v>
      </c>
      <c r="S188" s="164">
        <f t="shared" si="110"/>
        <v>0.60211368871471915</v>
      </c>
      <c r="T188" s="164">
        <f t="shared" si="110"/>
        <v>0.60211368871471915</v>
      </c>
      <c r="U188" s="164">
        <f t="shared" si="110"/>
        <v>0.60211368871471915</v>
      </c>
      <c r="V188" s="59"/>
      <c r="W188" s="71"/>
      <c r="X188" s="46"/>
    </row>
    <row r="189" spans="1:24" ht="15.75" customHeight="1" x14ac:dyDescent="0.2">
      <c r="A189" s="58" t="s">
        <v>169</v>
      </c>
      <c r="B189" s="46"/>
      <c r="C189" s="46"/>
      <c r="D189" s="60"/>
      <c r="E189" s="59">
        <f>1-(3*E186*E187)</f>
        <v>0.42373446399865455</v>
      </c>
      <c r="F189" s="59">
        <f t="shared" ref="F189:U189" si="111">1-(3*F186*F187)</f>
        <v>0.42373446399865455</v>
      </c>
      <c r="G189" s="59">
        <f t="shared" si="111"/>
        <v>0.42373446399865455</v>
      </c>
      <c r="H189" s="59">
        <f t="shared" si="111"/>
        <v>0.42373446399865455</v>
      </c>
      <c r="I189" s="59">
        <f t="shared" si="111"/>
        <v>0.42373446399865455</v>
      </c>
      <c r="J189" s="59">
        <f t="shared" si="111"/>
        <v>0.42373446399865455</v>
      </c>
      <c r="K189" s="59">
        <f t="shared" si="111"/>
        <v>0.42373446399865455</v>
      </c>
      <c r="L189" s="59">
        <f t="shared" si="111"/>
        <v>0.42373446399865455</v>
      </c>
      <c r="M189" s="59">
        <f t="shared" si="111"/>
        <v>0.42373446399865455</v>
      </c>
      <c r="N189" s="59">
        <f t="shared" si="111"/>
        <v>0.42373446399865455</v>
      </c>
      <c r="O189" s="59">
        <f t="shared" si="111"/>
        <v>0.42373446399865455</v>
      </c>
      <c r="P189" s="59">
        <f t="shared" si="111"/>
        <v>0.42373446399865455</v>
      </c>
      <c r="Q189" s="59">
        <f t="shared" si="111"/>
        <v>0.42373446399865455</v>
      </c>
      <c r="R189" s="59">
        <f t="shared" si="111"/>
        <v>0.42373446399865455</v>
      </c>
      <c r="S189" s="59">
        <f t="shared" si="111"/>
        <v>0.42373446399865455</v>
      </c>
      <c r="T189" s="59">
        <f t="shared" si="111"/>
        <v>0.42373446399865455</v>
      </c>
      <c r="U189" s="59">
        <f t="shared" si="111"/>
        <v>0.42373446399865455</v>
      </c>
      <c r="V189" s="59"/>
      <c r="W189" s="71"/>
      <c r="X189" s="46"/>
    </row>
    <row r="190" spans="1:24" ht="15.75" customHeight="1" x14ac:dyDescent="0.2">
      <c r="A190" s="62" t="s">
        <v>151</v>
      </c>
      <c r="B190" s="46"/>
      <c r="C190" s="46"/>
      <c r="D190" s="60"/>
      <c r="E190" s="59">
        <f>IF(E187&lt;2/3,E188,E189)</f>
        <v>0.60211368871471915</v>
      </c>
      <c r="F190" s="59">
        <f t="shared" ref="F190:U190" si="112">IF(F187&lt;2/3,F188,F189)</f>
        <v>0.60211368871471915</v>
      </c>
      <c r="G190" s="59">
        <f t="shared" si="112"/>
        <v>0.60211368871471915</v>
      </c>
      <c r="H190" s="59">
        <f t="shared" si="112"/>
        <v>0.60211368871471915</v>
      </c>
      <c r="I190" s="59">
        <f t="shared" si="112"/>
        <v>0.60211368871471915</v>
      </c>
      <c r="J190" s="59">
        <f t="shared" si="112"/>
        <v>0.60211368871471915</v>
      </c>
      <c r="K190" s="59">
        <f t="shared" si="112"/>
        <v>0.60211368871471915</v>
      </c>
      <c r="L190" s="59">
        <f t="shared" si="112"/>
        <v>0.60211368871471915</v>
      </c>
      <c r="M190" s="59">
        <f t="shared" si="112"/>
        <v>0.60211368871471915</v>
      </c>
      <c r="N190" s="59">
        <f t="shared" si="112"/>
        <v>0.60211368871471915</v>
      </c>
      <c r="O190" s="59">
        <f t="shared" si="112"/>
        <v>0.60211368871471915</v>
      </c>
      <c r="P190" s="59">
        <f t="shared" si="112"/>
        <v>0.60211368871471915</v>
      </c>
      <c r="Q190" s="59">
        <f t="shared" si="112"/>
        <v>0.60211368871471915</v>
      </c>
      <c r="R190" s="59">
        <f t="shared" si="112"/>
        <v>0.60211368871471915</v>
      </c>
      <c r="S190" s="59">
        <f t="shared" si="112"/>
        <v>0.60211368871471915</v>
      </c>
      <c r="T190" s="59">
        <f t="shared" si="112"/>
        <v>0.60211368871471915</v>
      </c>
      <c r="U190" s="59">
        <f t="shared" si="112"/>
        <v>0.60211368871471915</v>
      </c>
      <c r="V190" s="59"/>
      <c r="W190" s="71"/>
      <c r="X190" s="46"/>
    </row>
    <row r="191" spans="1:24" ht="15.75" customHeight="1" x14ac:dyDescent="0.2">
      <c r="A191" s="58" t="s">
        <v>85</v>
      </c>
      <c r="B191" s="120"/>
      <c r="C191" s="120"/>
      <c r="D191" s="60"/>
      <c r="E191" s="73">
        <f t="shared" ref="E191:U191" si="113">(1-E186)+(E186*(E126/E124))</f>
        <v>1.0734559343911287</v>
      </c>
      <c r="F191" s="73">
        <f t="shared" si="113"/>
        <v>1.0734559343911287</v>
      </c>
      <c r="G191" s="73">
        <f t="shared" si="113"/>
        <v>1.0734559343911287</v>
      </c>
      <c r="H191" s="73">
        <f t="shared" si="113"/>
        <v>1.0734559343911287</v>
      </c>
      <c r="I191" s="73">
        <f t="shared" si="113"/>
        <v>1.0734559343911287</v>
      </c>
      <c r="J191" s="73">
        <f t="shared" si="113"/>
        <v>1.0734559343911287</v>
      </c>
      <c r="K191" s="73">
        <f t="shared" si="113"/>
        <v>1.0734559343911287</v>
      </c>
      <c r="L191" s="73">
        <f t="shared" si="113"/>
        <v>1.0734559343911287</v>
      </c>
      <c r="M191" s="73">
        <f t="shared" si="113"/>
        <v>1.0734559343911287</v>
      </c>
      <c r="N191" s="73">
        <f t="shared" si="113"/>
        <v>1.0734559343911287</v>
      </c>
      <c r="O191" s="73">
        <f t="shared" si="113"/>
        <v>1.0734559343911287</v>
      </c>
      <c r="P191" s="73">
        <f t="shared" si="113"/>
        <v>1.0734559343911287</v>
      </c>
      <c r="Q191" s="73">
        <f t="shared" si="113"/>
        <v>1.0734559343911287</v>
      </c>
      <c r="R191" s="73">
        <f t="shared" si="113"/>
        <v>1.0734559343911287</v>
      </c>
      <c r="S191" s="73">
        <f t="shared" si="113"/>
        <v>1.0734559343911287</v>
      </c>
      <c r="T191" s="73">
        <f t="shared" si="113"/>
        <v>1.0734559343911287</v>
      </c>
      <c r="U191" s="73">
        <f t="shared" si="113"/>
        <v>1.0734559343911287</v>
      </c>
      <c r="V191" s="144"/>
      <c r="W191" s="68"/>
      <c r="X191" s="120"/>
    </row>
    <row r="192" spans="1:24" ht="15.75" customHeight="1" x14ac:dyDescent="0.2">
      <c r="A192" s="46"/>
      <c r="B192" s="46"/>
      <c r="C192" s="46"/>
      <c r="D192" s="48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6"/>
      <c r="X192" s="51"/>
    </row>
    <row r="193" spans="1:29" ht="15.75" customHeight="1" x14ac:dyDescent="0.2">
      <c r="A193" s="69" t="s">
        <v>161</v>
      </c>
      <c r="B193" s="120"/>
      <c r="C193" s="120"/>
      <c r="D193" s="21" t="s">
        <v>58</v>
      </c>
      <c r="E193" s="79">
        <f>(E69*E57*E63)+(E71*E58)+(E73*E59*E63)+(E75*E60*E63)</f>
        <v>-1561.6424999999999</v>
      </c>
      <c r="F193" s="79">
        <f t="shared" ref="F193:U193" si="114">(F69*F57*F63)+(F71*F58)+(F73*F59*F63)+(F75*F60*F63)</f>
        <v>-1127.4945</v>
      </c>
      <c r="G193" s="79">
        <f t="shared" si="114"/>
        <v>-584.72997000000009</v>
      </c>
      <c r="H193" s="79">
        <f t="shared" si="114"/>
        <v>-425.7</v>
      </c>
      <c r="I193" s="79">
        <f t="shared" si="114"/>
        <v>0</v>
      </c>
      <c r="J193" s="79">
        <f t="shared" si="114"/>
        <v>425.7</v>
      </c>
      <c r="K193" s="79">
        <f t="shared" si="114"/>
        <v>584.72997000000009</v>
      </c>
      <c r="L193" s="79">
        <f t="shared" si="114"/>
        <v>1127.4945</v>
      </c>
      <c r="M193" s="79">
        <f t="shared" si="114"/>
        <v>1561.6424999999999</v>
      </c>
      <c r="N193" s="79">
        <f t="shared" si="114"/>
        <v>1127.4945</v>
      </c>
      <c r="O193" s="79">
        <f t="shared" si="114"/>
        <v>584.72997000000009</v>
      </c>
      <c r="P193" s="79">
        <f t="shared" si="114"/>
        <v>425.7</v>
      </c>
      <c r="Q193" s="79">
        <f t="shared" si="114"/>
        <v>0</v>
      </c>
      <c r="R193" s="79">
        <f t="shared" si="114"/>
        <v>-425.7</v>
      </c>
      <c r="S193" s="79">
        <f t="shared" si="114"/>
        <v>-584.72997000000009</v>
      </c>
      <c r="T193" s="79">
        <f t="shared" si="114"/>
        <v>-1127.4945</v>
      </c>
      <c r="U193" s="79">
        <f t="shared" si="114"/>
        <v>-1561.6424999999999</v>
      </c>
      <c r="V193" s="79"/>
      <c r="W193" s="115" t="s">
        <v>186</v>
      </c>
    </row>
    <row r="194" spans="1:29" ht="15.75" customHeight="1" x14ac:dyDescent="0.2">
      <c r="A194" s="46"/>
      <c r="B194" s="46"/>
      <c r="C194" s="46"/>
      <c r="D194" s="11" t="s">
        <v>59</v>
      </c>
      <c r="E194" s="27">
        <f>E193/0.74</f>
        <v>-2110.3277027027025</v>
      </c>
      <c r="F194" s="27">
        <f t="shared" ref="F194:U194" si="115">F193/0.74</f>
        <v>-1523.6412162162162</v>
      </c>
      <c r="G194" s="27">
        <f t="shared" si="115"/>
        <v>-790.17563513513528</v>
      </c>
      <c r="H194" s="27">
        <f t="shared" si="115"/>
        <v>-575.27027027027032</v>
      </c>
      <c r="I194" s="27">
        <f t="shared" si="115"/>
        <v>0</v>
      </c>
      <c r="J194" s="27">
        <f t="shared" si="115"/>
        <v>575.27027027027032</v>
      </c>
      <c r="K194" s="27">
        <f t="shared" si="115"/>
        <v>790.17563513513528</v>
      </c>
      <c r="L194" s="27">
        <f t="shared" si="115"/>
        <v>1523.6412162162162</v>
      </c>
      <c r="M194" s="27">
        <f t="shared" si="115"/>
        <v>2110.3277027027025</v>
      </c>
      <c r="N194" s="27">
        <f t="shared" si="115"/>
        <v>1523.6412162162162</v>
      </c>
      <c r="O194" s="27">
        <f t="shared" si="115"/>
        <v>790.17563513513528</v>
      </c>
      <c r="P194" s="27">
        <f t="shared" si="115"/>
        <v>575.27027027027032</v>
      </c>
      <c r="Q194" s="27">
        <f t="shared" si="115"/>
        <v>0</v>
      </c>
      <c r="R194" s="27">
        <f t="shared" si="115"/>
        <v>-575.27027027027032</v>
      </c>
      <c r="S194" s="27">
        <f t="shared" si="115"/>
        <v>-790.17563513513528</v>
      </c>
      <c r="T194" s="27">
        <f t="shared" si="115"/>
        <v>-1523.6412162162162</v>
      </c>
      <c r="U194" s="27">
        <f t="shared" si="115"/>
        <v>-2110.3277027027025</v>
      </c>
      <c r="V194" s="135"/>
      <c r="X194" s="120"/>
    </row>
    <row r="195" spans="1:29" ht="15.75" customHeight="1" x14ac:dyDescent="0.2">
      <c r="A195" s="69" t="s">
        <v>162</v>
      </c>
      <c r="B195" s="120"/>
      <c r="C195" s="120"/>
      <c r="D195" s="21" t="s">
        <v>63</v>
      </c>
      <c r="E195" s="74">
        <f>(E78*E57*E63)+(E80*E58)+(E82*E59*E63)+(E84*E60*E63)</f>
        <v>0</v>
      </c>
      <c r="F195" s="74">
        <f t="shared" ref="F195:U195" si="116">(F78*F57*F63)+(F80*F58)+(F82*F59*F63)+(F84*F60*F63)</f>
        <v>1650</v>
      </c>
      <c r="G195" s="74">
        <f t="shared" si="116"/>
        <v>2475</v>
      </c>
      <c r="H195" s="74">
        <f t="shared" si="116"/>
        <v>2668.6968000000002</v>
      </c>
      <c r="I195" s="74">
        <f t="shared" si="116"/>
        <v>3129.1985999999997</v>
      </c>
      <c r="J195" s="74">
        <f t="shared" si="116"/>
        <v>2668.6968000000002</v>
      </c>
      <c r="K195" s="74">
        <f t="shared" si="116"/>
        <v>2475</v>
      </c>
      <c r="L195" s="74">
        <f t="shared" si="116"/>
        <v>1650</v>
      </c>
      <c r="M195" s="74">
        <f t="shared" si="116"/>
        <v>0</v>
      </c>
      <c r="N195" s="74">
        <f t="shared" si="116"/>
        <v>-1650</v>
      </c>
      <c r="O195" s="74">
        <f t="shared" si="116"/>
        <v>-2475</v>
      </c>
      <c r="P195" s="74">
        <f t="shared" si="116"/>
        <v>-2668.6968000000002</v>
      </c>
      <c r="Q195" s="74">
        <f t="shared" si="116"/>
        <v>-3129.1985999999997</v>
      </c>
      <c r="R195" s="74">
        <f t="shared" si="116"/>
        <v>-2668.6968000000002</v>
      </c>
      <c r="S195" s="74">
        <f t="shared" si="116"/>
        <v>-2475</v>
      </c>
      <c r="T195" s="74">
        <f t="shared" si="116"/>
        <v>-1650</v>
      </c>
      <c r="U195" s="74">
        <f t="shared" si="116"/>
        <v>0</v>
      </c>
      <c r="V195" s="74"/>
      <c r="W195" s="115" t="s">
        <v>187</v>
      </c>
      <c r="X195" s="46"/>
    </row>
    <row r="196" spans="1:29" ht="15.75" customHeight="1" x14ac:dyDescent="0.2">
      <c r="A196" s="46"/>
      <c r="B196" s="46"/>
      <c r="C196" s="46"/>
      <c r="D196" s="11" t="s">
        <v>2</v>
      </c>
      <c r="E196" s="27">
        <f>E195/0.224</f>
        <v>0</v>
      </c>
      <c r="F196" s="27">
        <f>F195/0.224</f>
        <v>7366.0714285714284</v>
      </c>
      <c r="G196" s="27">
        <f t="shared" ref="G196:U196" si="117">G195/0.224</f>
        <v>11049.107142857143</v>
      </c>
      <c r="H196" s="27">
        <f t="shared" si="117"/>
        <v>11913.825000000001</v>
      </c>
      <c r="I196" s="27">
        <f t="shared" si="117"/>
        <v>13969.636607142855</v>
      </c>
      <c r="J196" s="27">
        <f t="shared" si="117"/>
        <v>11913.825000000001</v>
      </c>
      <c r="K196" s="27">
        <f t="shared" si="117"/>
        <v>11049.107142857143</v>
      </c>
      <c r="L196" s="27">
        <f t="shared" si="117"/>
        <v>7366.0714285714284</v>
      </c>
      <c r="M196" s="27">
        <f t="shared" si="117"/>
        <v>0</v>
      </c>
      <c r="N196" s="27">
        <f t="shared" si="117"/>
        <v>-7366.0714285714284</v>
      </c>
      <c r="O196" s="27">
        <f t="shared" si="117"/>
        <v>-11049.107142857143</v>
      </c>
      <c r="P196" s="27">
        <f t="shared" si="117"/>
        <v>-11913.825000000001</v>
      </c>
      <c r="Q196" s="27">
        <f t="shared" si="117"/>
        <v>-13969.636607142855</v>
      </c>
      <c r="R196" s="27">
        <f t="shared" si="117"/>
        <v>-11913.825000000001</v>
      </c>
      <c r="S196" s="27">
        <f t="shared" si="117"/>
        <v>-11049.107142857143</v>
      </c>
      <c r="T196" s="27">
        <f t="shared" si="117"/>
        <v>-7366.0714285714284</v>
      </c>
      <c r="U196" s="27">
        <f t="shared" si="117"/>
        <v>0</v>
      </c>
      <c r="V196" s="135"/>
      <c r="X196" s="120"/>
    </row>
    <row r="197" spans="1:29" ht="15.75" customHeight="1" x14ac:dyDescent="0.2">
      <c r="A197" s="3"/>
      <c r="B197" s="120"/>
      <c r="C197" s="120"/>
      <c r="D197" s="11"/>
      <c r="E197" s="175"/>
      <c r="F197" s="175"/>
      <c r="G197" s="175"/>
      <c r="H197" s="175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148"/>
      <c r="W197" s="120"/>
      <c r="X197" s="46"/>
    </row>
    <row r="198" spans="1:29" ht="15.75" customHeight="1" x14ac:dyDescent="0.2">
      <c r="A198" s="69" t="s">
        <v>165</v>
      </c>
      <c r="B198" s="120"/>
      <c r="C198" s="120"/>
      <c r="D198" s="21"/>
      <c r="E198" s="177">
        <f>E193/E117</f>
        <v>-0.98809386470163807</v>
      </c>
      <c r="F198" s="177">
        <f t="shared" ref="F198:U198" si="118">F193/F117</f>
        <v>-0.713396566714111</v>
      </c>
      <c r="G198" s="177">
        <f t="shared" si="118"/>
        <v>-0.36997462342640713</v>
      </c>
      <c r="H198" s="177">
        <f t="shared" si="118"/>
        <v>-0.26935201763751138</v>
      </c>
      <c r="I198" s="177">
        <f t="shared" si="118"/>
        <v>0</v>
      </c>
      <c r="J198" s="177">
        <f t="shared" si="118"/>
        <v>0.26935201763751138</v>
      </c>
      <c r="K198" s="177">
        <f t="shared" si="118"/>
        <v>0.36997462342640713</v>
      </c>
      <c r="L198" s="177">
        <f t="shared" si="118"/>
        <v>0.713396566714111</v>
      </c>
      <c r="M198" s="177">
        <f t="shared" si="118"/>
        <v>0.98809386470163807</v>
      </c>
      <c r="N198" s="177">
        <f t="shared" si="118"/>
        <v>0.713396566714111</v>
      </c>
      <c r="O198" s="177">
        <f t="shared" si="118"/>
        <v>0.36997462342640713</v>
      </c>
      <c r="P198" s="177">
        <f t="shared" si="118"/>
        <v>0.26935201763751138</v>
      </c>
      <c r="Q198" s="177">
        <f t="shared" si="118"/>
        <v>0</v>
      </c>
      <c r="R198" s="177">
        <f t="shared" si="118"/>
        <v>-0.26935201763751138</v>
      </c>
      <c r="S198" s="177">
        <f t="shared" si="118"/>
        <v>-0.36997462342640713</v>
      </c>
      <c r="T198" s="177">
        <f t="shared" si="118"/>
        <v>-0.713396566714111</v>
      </c>
      <c r="U198" s="177">
        <f t="shared" si="118"/>
        <v>-0.98809386470163807</v>
      </c>
      <c r="V198" s="79"/>
      <c r="W198" s="120"/>
      <c r="X198" s="15"/>
    </row>
    <row r="199" spans="1:29" ht="15.75" customHeight="1" x14ac:dyDescent="0.2">
      <c r="A199" s="46"/>
      <c r="B199" s="46"/>
      <c r="C199" s="46"/>
      <c r="D199" s="11"/>
      <c r="E199" s="178">
        <f>E198/0.74</f>
        <v>-1.3352619793265379</v>
      </c>
      <c r="F199" s="178">
        <f t="shared" ref="F199:U199" si="119">F198/0.74</f>
        <v>-0.96404941447852843</v>
      </c>
      <c r="G199" s="178">
        <f t="shared" si="119"/>
        <v>-0.49996570733298262</v>
      </c>
      <c r="H199" s="178">
        <f t="shared" si="119"/>
        <v>-0.36398921302366405</v>
      </c>
      <c r="I199" s="178">
        <f t="shared" si="119"/>
        <v>0</v>
      </c>
      <c r="J199" s="178">
        <f t="shared" si="119"/>
        <v>0.36398921302366405</v>
      </c>
      <c r="K199" s="178">
        <f t="shared" si="119"/>
        <v>0.49996570733298262</v>
      </c>
      <c r="L199" s="178">
        <f t="shared" si="119"/>
        <v>0.96404941447852843</v>
      </c>
      <c r="M199" s="178">
        <f t="shared" si="119"/>
        <v>1.3352619793265379</v>
      </c>
      <c r="N199" s="178">
        <f t="shared" si="119"/>
        <v>0.96404941447852843</v>
      </c>
      <c r="O199" s="178">
        <f t="shared" si="119"/>
        <v>0.49996570733298262</v>
      </c>
      <c r="P199" s="178">
        <f t="shared" si="119"/>
        <v>0.36398921302366405</v>
      </c>
      <c r="Q199" s="178">
        <f t="shared" si="119"/>
        <v>0</v>
      </c>
      <c r="R199" s="178">
        <f t="shared" si="119"/>
        <v>-0.36398921302366405</v>
      </c>
      <c r="S199" s="178">
        <f t="shared" si="119"/>
        <v>-0.49996570733298262</v>
      </c>
      <c r="T199" s="178">
        <f t="shared" si="119"/>
        <v>-0.96404941447852843</v>
      </c>
      <c r="U199" s="178">
        <f t="shared" si="119"/>
        <v>-1.3352619793265379</v>
      </c>
      <c r="V199" s="135"/>
      <c r="W199" s="46"/>
      <c r="X199" s="120"/>
    </row>
    <row r="200" spans="1:29" ht="15.75" customHeight="1" x14ac:dyDescent="0.2">
      <c r="A200" s="69" t="s">
        <v>164</v>
      </c>
      <c r="B200" s="120"/>
      <c r="C200" s="120"/>
      <c r="D200" s="21"/>
      <c r="E200" s="106">
        <f t="shared" ref="E200:U200" si="120">E195/E120</f>
        <v>0</v>
      </c>
      <c r="F200" s="106">
        <f t="shared" si="120"/>
        <v>0.53096325117812615</v>
      </c>
      <c r="G200" s="106">
        <f t="shared" si="120"/>
        <v>0.79644487676718922</v>
      </c>
      <c r="H200" s="106">
        <f t="shared" si="120"/>
        <v>0.85877571474949177</v>
      </c>
      <c r="I200" s="106">
        <f t="shared" si="120"/>
        <v>1.0069633104472973</v>
      </c>
      <c r="J200" s="106">
        <f t="shared" si="120"/>
        <v>0.85877571474949177</v>
      </c>
      <c r="K200" s="106">
        <f t="shared" si="120"/>
        <v>0.79644487676718922</v>
      </c>
      <c r="L200" s="106">
        <f t="shared" si="120"/>
        <v>0.53096325117812615</v>
      </c>
      <c r="M200" s="106">
        <f t="shared" si="120"/>
        <v>0</v>
      </c>
      <c r="N200" s="106">
        <f t="shared" si="120"/>
        <v>-0.53096325117812615</v>
      </c>
      <c r="O200" s="106">
        <f t="shared" si="120"/>
        <v>-0.79644487676718922</v>
      </c>
      <c r="P200" s="106">
        <f t="shared" si="120"/>
        <v>-0.85877571474949177</v>
      </c>
      <c r="Q200" s="106">
        <f t="shared" si="120"/>
        <v>-1.0069633104472973</v>
      </c>
      <c r="R200" s="106">
        <f t="shared" si="120"/>
        <v>-0.85877571474949177</v>
      </c>
      <c r="S200" s="106">
        <f t="shared" si="120"/>
        <v>-0.79644487676718922</v>
      </c>
      <c r="T200" s="106">
        <f t="shared" si="120"/>
        <v>-0.53096325117812615</v>
      </c>
      <c r="U200" s="106">
        <f t="shared" si="120"/>
        <v>0</v>
      </c>
      <c r="V200" s="74"/>
      <c r="W200" s="120"/>
      <c r="X200" s="46"/>
    </row>
    <row r="201" spans="1:29" ht="15.75" customHeight="1" x14ac:dyDescent="0.2">
      <c r="A201" s="46"/>
      <c r="B201" s="46"/>
      <c r="C201" s="46"/>
      <c r="D201" s="11"/>
      <c r="E201" s="178">
        <f>E200/0.224</f>
        <v>0</v>
      </c>
      <c r="F201" s="178">
        <f t="shared" ref="F201:U201" si="121">F200/0.224</f>
        <v>2.3703716570452058</v>
      </c>
      <c r="G201" s="178">
        <f t="shared" si="121"/>
        <v>3.5555574855678089</v>
      </c>
      <c r="H201" s="178">
        <f t="shared" si="121"/>
        <v>3.8338201551316597</v>
      </c>
      <c r="I201" s="178">
        <f t="shared" si="121"/>
        <v>4.4953719216397197</v>
      </c>
      <c r="J201" s="178">
        <f t="shared" si="121"/>
        <v>3.8338201551316597</v>
      </c>
      <c r="K201" s="178">
        <f t="shared" si="121"/>
        <v>3.5555574855678089</v>
      </c>
      <c r="L201" s="178">
        <f t="shared" si="121"/>
        <v>2.3703716570452058</v>
      </c>
      <c r="M201" s="178">
        <f t="shared" si="121"/>
        <v>0</v>
      </c>
      <c r="N201" s="178">
        <f t="shared" si="121"/>
        <v>-2.3703716570452058</v>
      </c>
      <c r="O201" s="178">
        <f t="shared" si="121"/>
        <v>-3.5555574855678089</v>
      </c>
      <c r="P201" s="178">
        <f t="shared" si="121"/>
        <v>-3.8338201551316597</v>
      </c>
      <c r="Q201" s="178">
        <f t="shared" si="121"/>
        <v>-4.4953719216397197</v>
      </c>
      <c r="R201" s="178">
        <f t="shared" si="121"/>
        <v>-3.8338201551316597</v>
      </c>
      <c r="S201" s="178">
        <f t="shared" si="121"/>
        <v>-3.5555574855678089</v>
      </c>
      <c r="T201" s="178">
        <f t="shared" si="121"/>
        <v>-2.3703716570452058</v>
      </c>
      <c r="U201" s="178">
        <f t="shared" si="121"/>
        <v>0</v>
      </c>
      <c r="V201" s="135"/>
      <c r="W201" s="46"/>
      <c r="X201" s="120"/>
    </row>
    <row r="202" spans="1:29" ht="15.75" customHeight="1" x14ac:dyDescent="0.2">
      <c r="A202" s="44" t="s">
        <v>4</v>
      </c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54"/>
      <c r="W202" s="49"/>
      <c r="X202" s="120"/>
      <c r="Y202" s="120"/>
      <c r="Z202" s="120"/>
      <c r="AA202" s="120"/>
      <c r="AB202" s="120"/>
      <c r="AC202" s="120"/>
    </row>
    <row r="203" spans="1:29" ht="15.75" customHeight="1" x14ac:dyDescent="0.2">
      <c r="A203" s="120" t="s">
        <v>86</v>
      </c>
      <c r="B203" s="46"/>
      <c r="C203" s="46"/>
      <c r="D203" s="65" t="s">
        <v>45</v>
      </c>
      <c r="E203" s="124">
        <f>(E62*E61*(ABS((E198)/E191))+((E62*E61*E200)/E191)^2)^2+(E190*(E91-E98)/(E191*E139))^2</f>
        <v>1.0003533479261744</v>
      </c>
      <c r="F203" s="124">
        <f t="shared" ref="F203:U203" si="122">(F62*F61*(ABS((F198)/F191))+((F62*F61*F200)/F191)^2)^2+(F190*(F91-F98)/(F191*F139))^2</f>
        <v>1.0003794634705396</v>
      </c>
      <c r="G203" s="124">
        <f t="shared" si="122"/>
        <v>1.0003176863747512</v>
      </c>
      <c r="H203" s="124">
        <f t="shared" si="122"/>
        <v>1.0001485485215675</v>
      </c>
      <c r="I203" s="124">
        <f t="shared" si="122"/>
        <v>1.0002532620974756</v>
      </c>
      <c r="J203" s="124">
        <f t="shared" si="122"/>
        <v>1.0001485485215675</v>
      </c>
      <c r="K203" s="124">
        <f t="shared" si="122"/>
        <v>1.0003176863747512</v>
      </c>
      <c r="L203" s="124">
        <f t="shared" si="122"/>
        <v>1.0003794634705396</v>
      </c>
      <c r="M203" s="124">
        <f t="shared" si="122"/>
        <v>1.0003533479261744</v>
      </c>
      <c r="N203" s="124">
        <f t="shared" si="122"/>
        <v>1.0003794634705396</v>
      </c>
      <c r="O203" s="124">
        <f t="shared" si="122"/>
        <v>1.0003176863747512</v>
      </c>
      <c r="P203" s="124">
        <f t="shared" si="122"/>
        <v>1.0001485485215675</v>
      </c>
      <c r="Q203" s="124">
        <f t="shared" si="122"/>
        <v>1.0002532620974756</v>
      </c>
      <c r="R203" s="124">
        <f t="shared" si="122"/>
        <v>1.0001485485215675</v>
      </c>
      <c r="S203" s="124">
        <f t="shared" si="122"/>
        <v>1.0003176863747512</v>
      </c>
      <c r="T203" s="124">
        <f t="shared" si="122"/>
        <v>1.0003794634705396</v>
      </c>
      <c r="U203" s="124">
        <f t="shared" si="122"/>
        <v>1.0003533479261744</v>
      </c>
      <c r="V203" s="54"/>
      <c r="W203" s="115" t="s">
        <v>195</v>
      </c>
    </row>
    <row r="204" spans="1:29" ht="15.75" customHeight="1" x14ac:dyDescent="0.2">
      <c r="A204" s="115" t="s">
        <v>180</v>
      </c>
      <c r="B204" s="46"/>
      <c r="C204" s="46"/>
      <c r="D204" s="65" t="s">
        <v>1</v>
      </c>
      <c r="E204" s="174">
        <f>E203</f>
        <v>1.0003533479261744</v>
      </c>
      <c r="F204" s="174">
        <f t="shared" ref="F204:U204" si="123">F203</f>
        <v>1.0003794634705396</v>
      </c>
      <c r="G204" s="174">
        <f t="shared" si="123"/>
        <v>1.0003176863747512</v>
      </c>
      <c r="H204" s="174">
        <f t="shared" si="123"/>
        <v>1.0001485485215675</v>
      </c>
      <c r="I204" s="174">
        <f t="shared" si="123"/>
        <v>1.0002532620974756</v>
      </c>
      <c r="J204" s="174">
        <f t="shared" si="123"/>
        <v>1.0001485485215675</v>
      </c>
      <c r="K204" s="174">
        <f t="shared" si="123"/>
        <v>1.0003176863747512</v>
      </c>
      <c r="L204" s="174">
        <f t="shared" si="123"/>
        <v>1.0003794634705396</v>
      </c>
      <c r="M204" s="174">
        <f t="shared" si="123"/>
        <v>1.0003533479261744</v>
      </c>
      <c r="N204" s="174">
        <f t="shared" si="123"/>
        <v>1.0003794634705396</v>
      </c>
      <c r="O204" s="174">
        <f t="shared" si="123"/>
        <v>1.0003176863747512</v>
      </c>
      <c r="P204" s="174">
        <f t="shared" si="123"/>
        <v>1.0001485485215675</v>
      </c>
      <c r="Q204" s="174">
        <f t="shared" si="123"/>
        <v>1.0002532620974756</v>
      </c>
      <c r="R204" s="174">
        <f t="shared" si="123"/>
        <v>1.0001485485215675</v>
      </c>
      <c r="S204" s="174">
        <f t="shared" si="123"/>
        <v>1.0003176863747512</v>
      </c>
      <c r="T204" s="174">
        <f t="shared" si="123"/>
        <v>1.0003794634705396</v>
      </c>
      <c r="U204" s="174">
        <f t="shared" si="123"/>
        <v>1.0003533479261744</v>
      </c>
      <c r="V204" s="174"/>
      <c r="W204" s="54"/>
    </row>
    <row r="205" spans="1:29" ht="15.75" customHeight="1" x14ac:dyDescent="0.2">
      <c r="A205" s="46"/>
      <c r="B205" s="46"/>
      <c r="C205" s="46"/>
      <c r="D205" s="84" t="s">
        <v>129</v>
      </c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</row>
    <row r="206" spans="1:29" ht="15.75" customHeight="1" x14ac:dyDescent="0.2">
      <c r="A206" s="46"/>
      <c r="B206" s="46"/>
      <c r="C206" s="46"/>
      <c r="D206" s="47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</row>
    <row r="207" spans="1:29" ht="15.75" customHeight="1" x14ac:dyDescent="0.2">
      <c r="A207" s="46"/>
      <c r="B207" s="46"/>
      <c r="C207" s="46"/>
      <c r="D207" s="47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</row>
    <row r="208" spans="1:29" ht="15.75" customHeight="1" x14ac:dyDescent="0.2">
      <c r="A208" s="46"/>
      <c r="B208" s="46"/>
      <c r="C208" s="46"/>
      <c r="D208" s="47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</row>
    <row r="209" spans="1:22" ht="15.75" customHeight="1" x14ac:dyDescent="0.2">
      <c r="A209" s="46"/>
      <c r="B209" s="46"/>
      <c r="C209" s="46"/>
      <c r="D209" s="47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</row>
    <row r="210" spans="1:22" ht="15.75" customHeight="1" x14ac:dyDescent="0.2">
      <c r="A210" s="46"/>
      <c r="B210" s="46"/>
      <c r="C210" s="46"/>
      <c r="D210" s="47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</row>
    <row r="211" spans="1:22" ht="15.75" customHeight="1" x14ac:dyDescent="0.2">
      <c r="A211" s="94"/>
    </row>
    <row r="212" spans="1:22" ht="15.75" customHeight="1" x14ac:dyDescent="0.2">
      <c r="A212" s="94"/>
    </row>
    <row r="213" spans="1:22" ht="15.75" customHeight="1" x14ac:dyDescent="0.2">
      <c r="A213" s="94" t="s">
        <v>127</v>
      </c>
      <c r="C213" s="84" t="s">
        <v>136</v>
      </c>
      <c r="D213" s="84" t="s">
        <v>133</v>
      </c>
      <c r="E213" s="74">
        <f t="shared" ref="E213:Q213" si="124">E88*1000</f>
        <v>3000</v>
      </c>
      <c r="F213" s="74">
        <f t="shared" si="124"/>
        <v>3000</v>
      </c>
      <c r="G213" s="74">
        <f t="shared" si="124"/>
        <v>3000</v>
      </c>
      <c r="H213" s="74">
        <f>H88*1000</f>
        <v>3000</v>
      </c>
      <c r="I213" s="74">
        <f>I88*1000</f>
        <v>3000</v>
      </c>
      <c r="J213" s="74">
        <f>J88*1000</f>
        <v>3000</v>
      </c>
      <c r="K213" s="74">
        <f t="shared" si="124"/>
        <v>3000</v>
      </c>
      <c r="L213" s="74">
        <f t="shared" si="124"/>
        <v>3000</v>
      </c>
      <c r="M213" s="74">
        <f t="shared" si="124"/>
        <v>3000</v>
      </c>
      <c r="N213" s="74">
        <f t="shared" si="124"/>
        <v>3000</v>
      </c>
      <c r="O213" s="74">
        <f t="shared" si="124"/>
        <v>3000</v>
      </c>
      <c r="P213" s="74">
        <f t="shared" si="124"/>
        <v>3000</v>
      </c>
      <c r="Q213" s="74">
        <f t="shared" si="124"/>
        <v>3000</v>
      </c>
      <c r="R213" s="74">
        <f>R88*1000</f>
        <v>3000</v>
      </c>
      <c r="S213" s="74">
        <f>S88*1000</f>
        <v>3000</v>
      </c>
      <c r="T213" s="74">
        <f t="shared" ref="T213:U213" si="125">T88*1000</f>
        <v>3000</v>
      </c>
      <c r="U213" s="74">
        <f t="shared" si="125"/>
        <v>3000</v>
      </c>
      <c r="V213" s="74"/>
    </row>
    <row r="214" spans="1:22" ht="15.75" customHeight="1" x14ac:dyDescent="0.2">
      <c r="A214" s="94"/>
      <c r="C214" s="84"/>
      <c r="D214" s="8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</row>
    <row r="215" spans="1:22" ht="15.75" customHeight="1" x14ac:dyDescent="0.2">
      <c r="A215" s="94"/>
      <c r="C215" s="84" t="s">
        <v>130</v>
      </c>
      <c r="D215" s="84" t="s">
        <v>132</v>
      </c>
      <c r="E215" s="79">
        <f>E193</f>
        <v>-1561.6424999999999</v>
      </c>
      <c r="F215" s="79">
        <f>F193</f>
        <v>-1127.4945</v>
      </c>
      <c r="G215" s="79">
        <f t="shared" ref="G215" si="126">G193</f>
        <v>-584.72997000000009</v>
      </c>
      <c r="H215" s="79">
        <f>H193</f>
        <v>-425.7</v>
      </c>
      <c r="I215" s="79">
        <f t="shared" ref="I215:O215" si="127">I193</f>
        <v>0</v>
      </c>
      <c r="J215" s="79">
        <f t="shared" si="127"/>
        <v>425.7</v>
      </c>
      <c r="K215" s="79">
        <f t="shared" si="127"/>
        <v>584.72997000000009</v>
      </c>
      <c r="L215" s="79">
        <f t="shared" si="127"/>
        <v>1127.4945</v>
      </c>
      <c r="M215" s="79">
        <f t="shared" si="127"/>
        <v>1561.6424999999999</v>
      </c>
      <c r="N215" s="79">
        <f t="shared" si="127"/>
        <v>1127.4945</v>
      </c>
      <c r="O215" s="79">
        <f t="shared" si="127"/>
        <v>584.72997000000009</v>
      </c>
      <c r="P215" s="79">
        <f>P193</f>
        <v>425.7</v>
      </c>
      <c r="Q215" s="79">
        <f t="shared" ref="Q215" si="128">Q193</f>
        <v>0</v>
      </c>
      <c r="R215" s="79">
        <f>R193</f>
        <v>-425.7</v>
      </c>
      <c r="S215" s="79">
        <f>S193</f>
        <v>-584.72997000000009</v>
      </c>
      <c r="T215" s="79">
        <f t="shared" ref="T215:U215" si="129">T193</f>
        <v>-1127.4945</v>
      </c>
      <c r="U215" s="79">
        <f t="shared" si="129"/>
        <v>-1561.6424999999999</v>
      </c>
      <c r="V215" s="79"/>
    </row>
    <row r="216" spans="1:22" ht="15.75" customHeight="1" x14ac:dyDescent="0.2">
      <c r="A216" s="94"/>
      <c r="C216" s="84"/>
      <c r="D216" s="84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</row>
    <row r="217" spans="1:22" ht="15.75" customHeight="1" x14ac:dyDescent="0.2">
      <c r="A217" s="94"/>
      <c r="C217" s="84" t="s">
        <v>131</v>
      </c>
      <c r="D217" s="84" t="s">
        <v>134</v>
      </c>
      <c r="E217" s="74">
        <f t="shared" ref="E217:G217" si="130">E195</f>
        <v>0</v>
      </c>
      <c r="F217" s="74">
        <f t="shared" si="130"/>
        <v>1650</v>
      </c>
      <c r="G217" s="74">
        <f t="shared" si="130"/>
        <v>2475</v>
      </c>
      <c r="H217" s="74">
        <f>H195</f>
        <v>2668.6968000000002</v>
      </c>
      <c r="I217" s="74">
        <f t="shared" ref="I217:Q217" si="131">I195</f>
        <v>3129.1985999999997</v>
      </c>
      <c r="J217" s="74">
        <f t="shared" si="131"/>
        <v>2668.6968000000002</v>
      </c>
      <c r="K217" s="74">
        <f t="shared" si="131"/>
        <v>2475</v>
      </c>
      <c r="L217" s="74">
        <f t="shared" si="131"/>
        <v>1650</v>
      </c>
      <c r="M217" s="74">
        <f t="shared" si="131"/>
        <v>0</v>
      </c>
      <c r="N217" s="74">
        <f t="shared" si="131"/>
        <v>-1650</v>
      </c>
      <c r="O217" s="74">
        <f t="shared" si="131"/>
        <v>-2475</v>
      </c>
      <c r="P217" s="74">
        <f t="shared" si="131"/>
        <v>-2668.6968000000002</v>
      </c>
      <c r="Q217" s="74">
        <f t="shared" si="131"/>
        <v>-3129.1985999999997</v>
      </c>
      <c r="R217" s="74">
        <f>R195</f>
        <v>-2668.6968000000002</v>
      </c>
      <c r="S217" s="74">
        <f>S195</f>
        <v>-2475</v>
      </c>
      <c r="T217" s="74">
        <f t="shared" ref="T217:U217" si="132">T195</f>
        <v>-1650</v>
      </c>
      <c r="U217" s="74">
        <f t="shared" si="132"/>
        <v>0</v>
      </c>
      <c r="V217" s="74"/>
    </row>
    <row r="218" spans="1:22" ht="15.75" customHeight="1" x14ac:dyDescent="0.2">
      <c r="A218" s="94"/>
      <c r="C218" s="84"/>
      <c r="D218" s="8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</row>
    <row r="219" spans="1:22" ht="15.75" customHeight="1" x14ac:dyDescent="0.2">
      <c r="C219" s="84"/>
      <c r="D219" s="84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</row>
    <row r="220" spans="1:22" ht="15.75" customHeight="1" x14ac:dyDescent="0.2">
      <c r="A220" s="94"/>
      <c r="C220" s="84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</row>
  </sheetData>
  <mergeCells count="5">
    <mergeCell ref="A20:E20"/>
    <mergeCell ref="A21:A22"/>
    <mergeCell ref="B21:C21"/>
    <mergeCell ref="D21:E21"/>
    <mergeCell ref="E33:U33"/>
  </mergeCells>
  <dataValidations count="8">
    <dataValidation type="list" showErrorMessage="1" sqref="D57:D60">
      <formula1>$A$2:$A$5</formula1>
    </dataValidation>
    <dataValidation type="list" showErrorMessage="1" sqref="D61">
      <formula1>$A$8:$A$13</formula1>
    </dataValidation>
    <dataValidation type="list" showErrorMessage="1" sqref="D62">
      <formula1>$C$8:$C$9</formula1>
    </dataValidation>
    <dataValidation type="list" showErrorMessage="1" sqref="D63">
      <formula1>$E$16:$E$18</formula1>
    </dataValidation>
    <dataValidation type="list" showErrorMessage="1" sqref="D64">
      <formula1>$E$8:$E$9</formula1>
    </dataValidation>
    <dataValidation type="list" sqref="D65">
      <formula1>$A$16:$A$18</formula1>
    </dataValidation>
    <dataValidation type="list" showErrorMessage="1" sqref="D66">
      <formula1>$C$16:$C$18</formula1>
    </dataValidation>
    <dataValidation type="list" allowBlank="1" showInputMessage="1" showErrorMessage="1" sqref="E110:V110 V113">
      <formula1>$A$23:$A$30</formula1>
    </dataValidation>
  </dataValidations>
  <pageMargins left="0.7" right="0.7" top="0.75" bottom="0.75" header="0.3" footer="0.3"/>
  <pageSetup orientation="portrait" r:id="rId1"/>
  <ignoredErrors>
    <ignoredError sqref="E148:U148 E131:U140 E108:U108 E126:U126 E71:U77 E79:U85 E78:H78 J78:U78 E141:U14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7"/>
  <sheetViews>
    <sheetView topLeftCell="A196" workbookViewId="0">
      <selection activeCell="W204" sqref="W204"/>
    </sheetView>
  </sheetViews>
  <sheetFormatPr defaultColWidth="17.28515625" defaultRowHeight="15.75" customHeight="1" x14ac:dyDescent="0.2"/>
  <cols>
    <col min="1" max="1" width="41.5703125" style="122" customWidth="1"/>
    <col min="2" max="2" width="27.140625" style="122" customWidth="1"/>
    <col min="3" max="3" width="22.7109375" style="122" customWidth="1"/>
    <col min="4" max="4" width="23.85546875" style="122" customWidth="1"/>
    <col min="5" max="5" width="19.5703125" style="122" customWidth="1"/>
    <col min="6" max="22" width="14.42578125" style="122" customWidth="1"/>
    <col min="23" max="23" width="25.5703125" style="122" customWidth="1"/>
    <col min="24" max="24" width="23.85546875" style="122" customWidth="1"/>
    <col min="25" max="25" width="4.85546875" style="122" customWidth="1"/>
    <col min="26" max="26" width="27.5703125" style="122" customWidth="1"/>
    <col min="27" max="27" width="33.85546875" style="122" customWidth="1"/>
    <col min="28" max="30" width="14.42578125" style="122" customWidth="1"/>
    <col min="31" max="16384" width="17.28515625" style="122"/>
  </cols>
  <sheetData>
    <row r="1" spans="1:27" ht="15.75" customHeight="1" x14ac:dyDescent="0.2">
      <c r="A1" s="168" t="s">
        <v>5</v>
      </c>
      <c r="B1" s="168" t="s">
        <v>6</v>
      </c>
      <c r="C1" s="168" t="s">
        <v>7</v>
      </c>
      <c r="D1" s="168" t="s">
        <v>160</v>
      </c>
      <c r="E1" s="168" t="s">
        <v>8</v>
      </c>
      <c r="F1" s="120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3" t="s">
        <v>9</v>
      </c>
      <c r="X1" s="1"/>
      <c r="AA1" s="83" t="s">
        <v>32</v>
      </c>
    </row>
    <row r="2" spans="1:27" ht="15.75" customHeight="1" x14ac:dyDescent="0.2">
      <c r="A2" s="168" t="s">
        <v>157</v>
      </c>
      <c r="B2" s="4">
        <v>1.2</v>
      </c>
      <c r="C2" s="4">
        <v>0.7</v>
      </c>
      <c r="D2" s="4"/>
      <c r="E2" s="4"/>
      <c r="F2" s="120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5" t="s">
        <v>10</v>
      </c>
      <c r="X2" s="1"/>
      <c r="AA2" s="84" t="s">
        <v>126</v>
      </c>
    </row>
    <row r="3" spans="1:27" ht="15.75" customHeight="1" x14ac:dyDescent="0.2">
      <c r="A3" s="168" t="s">
        <v>156</v>
      </c>
      <c r="B3" s="163">
        <v>1.1000000000000001</v>
      </c>
      <c r="C3" s="163">
        <v>1.3</v>
      </c>
      <c r="D3" s="163">
        <v>1.1000000000000001</v>
      </c>
      <c r="E3" s="163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9"/>
      <c r="X3" s="95"/>
      <c r="AA3" s="84"/>
    </row>
    <row r="4" spans="1:27" ht="15.75" customHeight="1" x14ac:dyDescent="0.2">
      <c r="A4" s="168" t="s">
        <v>11</v>
      </c>
      <c r="B4" s="4">
        <v>1</v>
      </c>
      <c r="C4" s="4">
        <v>1</v>
      </c>
      <c r="D4" s="4">
        <v>1</v>
      </c>
      <c r="E4" s="4"/>
      <c r="F4" s="120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X4" s="1"/>
    </row>
    <row r="5" spans="1:27" ht="15.75" customHeight="1" x14ac:dyDescent="0.2">
      <c r="A5" s="168" t="s">
        <v>155</v>
      </c>
      <c r="B5" s="4">
        <v>1</v>
      </c>
      <c r="C5" s="4">
        <v>1</v>
      </c>
      <c r="D5" s="4">
        <v>1</v>
      </c>
      <c r="E5" s="4">
        <v>1</v>
      </c>
      <c r="F5" s="120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X5" s="1"/>
    </row>
    <row r="6" spans="1:27" ht="15.75" customHeight="1" x14ac:dyDescent="0.2">
      <c r="A6" s="120"/>
      <c r="B6" s="120"/>
      <c r="C6" s="120"/>
      <c r="D6" s="120"/>
      <c r="E6" s="120"/>
      <c r="F6" s="120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X6" s="1"/>
    </row>
    <row r="7" spans="1:27" ht="15.75" customHeight="1" x14ac:dyDescent="0.2">
      <c r="A7" s="158" t="s">
        <v>12</v>
      </c>
      <c r="B7" s="159"/>
      <c r="C7" s="155" t="s">
        <v>13</v>
      </c>
      <c r="D7" s="156"/>
      <c r="E7" s="168" t="s">
        <v>14</v>
      </c>
      <c r="F7" s="120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X7" s="1"/>
    </row>
    <row r="8" spans="1:27" ht="15.75" customHeight="1" x14ac:dyDescent="0.2">
      <c r="A8" s="158" t="s">
        <v>145</v>
      </c>
      <c r="B8" s="160">
        <v>1.046</v>
      </c>
      <c r="C8" s="155" t="s">
        <v>16</v>
      </c>
      <c r="D8" s="157">
        <v>1.1499999999999999</v>
      </c>
      <c r="E8" s="168" t="s">
        <v>17</v>
      </c>
      <c r="F8" s="6">
        <v>0.96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55" t="s">
        <v>182</v>
      </c>
      <c r="X8" s="1"/>
    </row>
    <row r="9" spans="1:27" ht="15.75" customHeight="1" x14ac:dyDescent="0.2">
      <c r="A9" s="158" t="s">
        <v>146</v>
      </c>
      <c r="B9" s="160">
        <v>1.1379999999999999</v>
      </c>
      <c r="C9" s="155" t="s">
        <v>18</v>
      </c>
      <c r="D9" s="157">
        <v>1</v>
      </c>
      <c r="E9" s="114" t="s">
        <v>19</v>
      </c>
      <c r="F9" s="6">
        <v>1</v>
      </c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X9" s="1"/>
    </row>
    <row r="10" spans="1:27" ht="15.75" customHeight="1" x14ac:dyDescent="0.2">
      <c r="A10" s="158" t="s">
        <v>147</v>
      </c>
      <c r="B10" s="160">
        <v>1.3080000000000001</v>
      </c>
      <c r="C10" s="54"/>
      <c r="D10" s="54"/>
      <c r="E10" s="54"/>
      <c r="F10" s="54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X10" s="1"/>
    </row>
    <row r="11" spans="1:27" ht="15.75" customHeight="1" x14ac:dyDescent="0.2">
      <c r="A11" s="161" t="s">
        <v>142</v>
      </c>
      <c r="B11" s="162">
        <v>1.04</v>
      </c>
      <c r="C11" s="54"/>
      <c r="D11" s="54"/>
      <c r="E11" s="54"/>
      <c r="F11" s="54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X11" s="95"/>
    </row>
    <row r="12" spans="1:27" ht="15.75" customHeight="1" x14ac:dyDescent="0.2">
      <c r="A12" s="161" t="s">
        <v>143</v>
      </c>
      <c r="B12" s="162">
        <v>1.1399999999999999</v>
      </c>
      <c r="C12" s="54"/>
      <c r="D12" s="54"/>
      <c r="E12" s="54"/>
      <c r="F12" s="54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X12" s="95"/>
    </row>
    <row r="13" spans="1:27" ht="15.75" customHeight="1" x14ac:dyDescent="0.2">
      <c r="A13" s="161" t="s">
        <v>144</v>
      </c>
      <c r="B13" s="162">
        <v>1.26</v>
      </c>
      <c r="C13" s="54"/>
      <c r="D13" s="54"/>
      <c r="E13" s="54"/>
      <c r="F13" s="54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X13" s="95"/>
    </row>
    <row r="14" spans="1:27" ht="15.75" customHeight="1" x14ac:dyDescent="0.2">
      <c r="A14" s="120"/>
      <c r="B14" s="120"/>
      <c r="C14" s="120"/>
      <c r="D14" s="120"/>
      <c r="E14" s="120"/>
      <c r="F14" s="120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X14" s="1"/>
    </row>
    <row r="15" spans="1:27" ht="15.75" customHeight="1" x14ac:dyDescent="0.2">
      <c r="A15" s="168" t="s">
        <v>21</v>
      </c>
      <c r="B15" s="120"/>
      <c r="C15" s="168" t="s">
        <v>22</v>
      </c>
      <c r="D15" s="120"/>
      <c r="E15" s="168" t="s">
        <v>23</v>
      </c>
      <c r="F15" s="120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55" t="s">
        <v>183</v>
      </c>
      <c r="X15" s="1"/>
    </row>
    <row r="16" spans="1:27" ht="15.75" customHeight="1" x14ac:dyDescent="0.2">
      <c r="A16" s="168" t="s">
        <v>15</v>
      </c>
      <c r="B16" s="6">
        <v>0.83</v>
      </c>
      <c r="C16" s="168" t="s">
        <v>24</v>
      </c>
      <c r="D16" s="6">
        <v>1</v>
      </c>
      <c r="E16" s="168" t="s">
        <v>25</v>
      </c>
      <c r="F16" s="6">
        <v>0.9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5"/>
      <c r="X16" s="1"/>
    </row>
    <row r="17" spans="1:26" ht="15.75" customHeight="1" x14ac:dyDescent="0.2">
      <c r="A17" s="168" t="s">
        <v>17</v>
      </c>
      <c r="B17" s="6">
        <v>0.79</v>
      </c>
      <c r="C17" s="168" t="s">
        <v>148</v>
      </c>
      <c r="D17" s="6">
        <v>0.93</v>
      </c>
      <c r="E17" s="104" t="s">
        <v>26</v>
      </c>
      <c r="F17" s="6">
        <v>1</v>
      </c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X17" s="1"/>
    </row>
    <row r="18" spans="1:26" ht="15.75" customHeight="1" x14ac:dyDescent="0.2">
      <c r="A18" s="168" t="s">
        <v>20</v>
      </c>
      <c r="B18" s="6">
        <v>0.75</v>
      </c>
      <c r="C18" s="168" t="s">
        <v>149</v>
      </c>
      <c r="D18" s="6">
        <v>0.85</v>
      </c>
      <c r="E18" s="104" t="s">
        <v>27</v>
      </c>
      <c r="F18" s="6">
        <v>1.05</v>
      </c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X18" s="1"/>
    </row>
    <row r="19" spans="1:26" ht="15.75" customHeight="1" x14ac:dyDescent="0.2">
      <c r="A19" s="1"/>
      <c r="B19" s="1"/>
      <c r="C19" s="1"/>
      <c r="D19" s="7"/>
      <c r="E19" s="120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X19" s="1"/>
    </row>
    <row r="20" spans="1:26" ht="15.75" customHeight="1" x14ac:dyDescent="0.2">
      <c r="A20" s="184" t="s">
        <v>112</v>
      </c>
      <c r="B20" s="184"/>
      <c r="C20" s="184"/>
      <c r="D20" s="184"/>
      <c r="E20" s="184"/>
      <c r="W20" s="122" t="s">
        <v>184</v>
      </c>
      <c r="X20" s="95"/>
    </row>
    <row r="21" spans="1:26" ht="15.75" customHeight="1" x14ac:dyDescent="0.2">
      <c r="A21" s="185" t="s">
        <v>113</v>
      </c>
      <c r="B21" s="184" t="s">
        <v>114</v>
      </c>
      <c r="C21" s="184"/>
      <c r="D21" s="184" t="s">
        <v>0</v>
      </c>
      <c r="E21" s="184"/>
      <c r="X21" s="95"/>
    </row>
    <row r="22" spans="1:26" ht="15.75" customHeight="1" x14ac:dyDescent="0.2">
      <c r="A22" s="185"/>
      <c r="B22" s="168" t="s">
        <v>45</v>
      </c>
      <c r="C22" s="168" t="s">
        <v>1</v>
      </c>
      <c r="D22" s="168" t="s">
        <v>45</v>
      </c>
      <c r="E22" s="168" t="s">
        <v>1</v>
      </c>
      <c r="X22" s="95"/>
    </row>
    <row r="23" spans="1:26" ht="15.75" customHeight="1" x14ac:dyDescent="0.2">
      <c r="A23" s="168" t="s">
        <v>115</v>
      </c>
      <c r="B23" s="2">
        <v>42</v>
      </c>
      <c r="C23" s="2">
        <v>289</v>
      </c>
      <c r="D23" s="2">
        <v>60</v>
      </c>
      <c r="E23" s="2">
        <v>413</v>
      </c>
      <c r="X23" s="95"/>
    </row>
    <row r="24" spans="1:26" ht="15.75" customHeight="1" x14ac:dyDescent="0.2">
      <c r="A24" s="168" t="s">
        <v>116</v>
      </c>
      <c r="B24" s="2">
        <v>46</v>
      </c>
      <c r="C24" s="2">
        <v>317</v>
      </c>
      <c r="D24" s="2">
        <v>63</v>
      </c>
      <c r="E24" s="2">
        <v>434</v>
      </c>
      <c r="X24" s="95"/>
    </row>
    <row r="25" spans="1:26" ht="15.75" customHeight="1" x14ac:dyDescent="0.2">
      <c r="A25" s="168" t="s">
        <v>117</v>
      </c>
      <c r="B25" s="2">
        <v>52</v>
      </c>
      <c r="C25" s="2">
        <v>358</v>
      </c>
      <c r="D25" s="2">
        <v>66</v>
      </c>
      <c r="E25" s="2">
        <v>455</v>
      </c>
      <c r="X25" s="95"/>
    </row>
    <row r="26" spans="1:26" ht="15.75" customHeight="1" x14ac:dyDescent="0.2">
      <c r="A26" s="168" t="s">
        <v>118</v>
      </c>
      <c r="B26" s="2">
        <v>56</v>
      </c>
      <c r="C26" s="2">
        <v>386</v>
      </c>
      <c r="D26" s="2">
        <v>71</v>
      </c>
      <c r="E26" s="2">
        <v>489</v>
      </c>
      <c r="X26" s="95"/>
    </row>
    <row r="27" spans="1:26" ht="15.75" customHeight="1" x14ac:dyDescent="0.2">
      <c r="A27" s="168" t="s">
        <v>119</v>
      </c>
      <c r="B27" s="2">
        <v>60</v>
      </c>
      <c r="C27" s="2">
        <v>413</v>
      </c>
      <c r="D27" s="2">
        <v>75</v>
      </c>
      <c r="E27" s="2">
        <v>517</v>
      </c>
      <c r="X27" s="95"/>
    </row>
    <row r="28" spans="1:26" ht="15.75" customHeight="1" x14ac:dyDescent="0.2">
      <c r="A28" s="168" t="s">
        <v>120</v>
      </c>
      <c r="B28" s="2">
        <v>65</v>
      </c>
      <c r="C28" s="2">
        <v>448</v>
      </c>
      <c r="D28" s="2">
        <v>77</v>
      </c>
      <c r="E28" s="2">
        <v>530</v>
      </c>
      <c r="X28" s="95"/>
    </row>
    <row r="29" spans="1:26" ht="15.75" customHeight="1" x14ac:dyDescent="0.2">
      <c r="A29" s="168" t="s">
        <v>121</v>
      </c>
      <c r="B29" s="2">
        <v>70</v>
      </c>
      <c r="C29" s="2">
        <v>482</v>
      </c>
      <c r="D29" s="2">
        <v>82</v>
      </c>
      <c r="E29" s="2">
        <v>565</v>
      </c>
      <c r="X29" s="95"/>
    </row>
    <row r="30" spans="1:26" ht="15.75" customHeight="1" x14ac:dyDescent="0.2">
      <c r="A30" s="168" t="s">
        <v>122</v>
      </c>
      <c r="B30" s="2">
        <v>80</v>
      </c>
      <c r="C30" s="2">
        <v>551</v>
      </c>
      <c r="D30" s="2">
        <v>90</v>
      </c>
      <c r="E30" s="2">
        <v>620</v>
      </c>
      <c r="X30" s="95"/>
    </row>
    <row r="31" spans="1:26" ht="15.75" customHeight="1" x14ac:dyDescent="0.2">
      <c r="A31" s="1"/>
      <c r="B31" s="1"/>
      <c r="C31" s="1"/>
      <c r="D31" s="7"/>
      <c r="E31" s="120"/>
      <c r="X31" s="1"/>
    </row>
    <row r="32" spans="1:26" ht="15.75" customHeight="1" x14ac:dyDescent="0.2">
      <c r="A32" s="8" t="s">
        <v>28</v>
      </c>
      <c r="B32" s="8"/>
      <c r="C32" s="8"/>
      <c r="D32" s="9" t="s">
        <v>29</v>
      </c>
      <c r="E32" s="10"/>
      <c r="W32" s="3" t="s">
        <v>9</v>
      </c>
      <c r="X32" s="1" t="s">
        <v>30</v>
      </c>
      <c r="Z32" s="1" t="s">
        <v>31</v>
      </c>
    </row>
    <row r="33" spans="1:29" ht="15.75" customHeight="1" x14ac:dyDescent="0.2">
      <c r="A33" s="1" t="s">
        <v>33</v>
      </c>
      <c r="B33" s="120"/>
      <c r="C33" s="120"/>
      <c r="D33" s="11"/>
      <c r="E33" s="186" t="s">
        <v>138</v>
      </c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25"/>
    </row>
    <row r="34" spans="1:29" ht="15.75" customHeight="1" x14ac:dyDescent="0.2">
      <c r="A34" s="120" t="s">
        <v>34</v>
      </c>
      <c r="B34" s="120"/>
      <c r="C34" s="120"/>
      <c r="D34" s="13" t="s">
        <v>35</v>
      </c>
      <c r="E34" s="14">
        <v>1.0629999999999999</v>
      </c>
      <c r="F34" s="14">
        <v>1.0629999999999999</v>
      </c>
      <c r="G34" s="14">
        <v>1.0629999999999999</v>
      </c>
      <c r="H34" s="14">
        <v>1.0629999999999999</v>
      </c>
      <c r="I34" s="14">
        <v>1.0629999999999999</v>
      </c>
      <c r="J34" s="14">
        <v>1.0629999999999999</v>
      </c>
      <c r="K34" s="14">
        <v>1.0629999999999999</v>
      </c>
      <c r="L34" s="14">
        <v>1.0629999999999999</v>
      </c>
      <c r="M34" s="14">
        <v>1.0629999999999999</v>
      </c>
      <c r="N34" s="14">
        <v>1.0629999999999999</v>
      </c>
      <c r="O34" s="14">
        <v>1.0629999999999999</v>
      </c>
      <c r="P34" s="14">
        <v>1.0629999999999999</v>
      </c>
      <c r="Q34" s="14">
        <v>1.0629999999999999</v>
      </c>
      <c r="R34" s="14">
        <v>1.0629999999999999</v>
      </c>
      <c r="S34" s="14">
        <v>1.0629999999999999</v>
      </c>
      <c r="T34" s="14">
        <v>1.0629999999999999</v>
      </c>
      <c r="U34" s="14">
        <v>1.0629999999999999</v>
      </c>
      <c r="V34" s="126"/>
      <c r="W34" s="5"/>
      <c r="X34" s="15"/>
    </row>
    <row r="35" spans="1:29" ht="15.75" customHeight="1" x14ac:dyDescent="0.2">
      <c r="B35" s="120"/>
      <c r="C35" s="120"/>
      <c r="D35" s="53" t="s">
        <v>89</v>
      </c>
      <c r="E35" s="16">
        <f t="shared" ref="E35:U35" si="0">E34*0.0254</f>
        <v>2.7000199999999999E-2</v>
      </c>
      <c r="F35" s="16">
        <f t="shared" si="0"/>
        <v>2.7000199999999999E-2</v>
      </c>
      <c r="G35" s="16">
        <f t="shared" si="0"/>
        <v>2.7000199999999999E-2</v>
      </c>
      <c r="H35" s="16">
        <f t="shared" si="0"/>
        <v>2.7000199999999999E-2</v>
      </c>
      <c r="I35" s="16">
        <f t="shared" si="0"/>
        <v>2.7000199999999999E-2</v>
      </c>
      <c r="J35" s="16">
        <f t="shared" si="0"/>
        <v>2.7000199999999999E-2</v>
      </c>
      <c r="K35" s="16">
        <f t="shared" si="0"/>
        <v>2.7000199999999999E-2</v>
      </c>
      <c r="L35" s="16">
        <f t="shared" si="0"/>
        <v>2.7000199999999999E-2</v>
      </c>
      <c r="M35" s="16">
        <f t="shared" si="0"/>
        <v>2.7000199999999999E-2</v>
      </c>
      <c r="N35" s="16">
        <f t="shared" si="0"/>
        <v>2.7000199999999999E-2</v>
      </c>
      <c r="O35" s="16">
        <f t="shared" si="0"/>
        <v>2.7000199999999999E-2</v>
      </c>
      <c r="P35" s="16">
        <f t="shared" si="0"/>
        <v>2.7000199999999999E-2</v>
      </c>
      <c r="Q35" s="16">
        <f t="shared" si="0"/>
        <v>2.7000199999999999E-2</v>
      </c>
      <c r="R35" s="16">
        <f t="shared" si="0"/>
        <v>2.7000199999999999E-2</v>
      </c>
      <c r="S35" s="16">
        <f t="shared" si="0"/>
        <v>2.7000199999999999E-2</v>
      </c>
      <c r="T35" s="16">
        <f t="shared" si="0"/>
        <v>2.7000199999999999E-2</v>
      </c>
      <c r="U35" s="16">
        <f t="shared" si="0"/>
        <v>2.7000199999999999E-2</v>
      </c>
      <c r="V35" s="127"/>
      <c r="X35" s="15"/>
    </row>
    <row r="36" spans="1:29" ht="15.75" customHeight="1" x14ac:dyDescent="0.2">
      <c r="A36" s="120" t="s">
        <v>36</v>
      </c>
      <c r="B36" s="120"/>
      <c r="C36" s="120"/>
      <c r="D36" s="13" t="s">
        <v>35</v>
      </c>
      <c r="E36" s="14">
        <v>20</v>
      </c>
      <c r="F36" s="14">
        <v>20</v>
      </c>
      <c r="G36" s="14">
        <v>20</v>
      </c>
      <c r="H36" s="14">
        <v>20</v>
      </c>
      <c r="I36" s="14">
        <v>20</v>
      </c>
      <c r="J36" s="14">
        <v>20</v>
      </c>
      <c r="K36" s="14">
        <v>20</v>
      </c>
      <c r="L36" s="14">
        <v>20</v>
      </c>
      <c r="M36" s="14">
        <v>20</v>
      </c>
      <c r="N36" s="14">
        <v>20</v>
      </c>
      <c r="O36" s="14">
        <v>20</v>
      </c>
      <c r="P36" s="14">
        <v>20</v>
      </c>
      <c r="Q36" s="14">
        <v>20</v>
      </c>
      <c r="R36" s="14">
        <v>20</v>
      </c>
      <c r="S36" s="14">
        <v>20</v>
      </c>
      <c r="T36" s="14">
        <v>20</v>
      </c>
      <c r="U36" s="14">
        <v>20</v>
      </c>
      <c r="V36" s="126"/>
      <c r="X36" s="15"/>
    </row>
    <row r="37" spans="1:29" ht="15.75" customHeight="1" x14ac:dyDescent="0.2">
      <c r="B37" s="120"/>
      <c r="C37" s="120"/>
      <c r="D37" s="53" t="s">
        <v>89</v>
      </c>
      <c r="E37" s="16">
        <f t="shared" ref="E37:U37" si="1">E36*0.0254</f>
        <v>0.50800000000000001</v>
      </c>
      <c r="F37" s="16">
        <f t="shared" si="1"/>
        <v>0.50800000000000001</v>
      </c>
      <c r="G37" s="16">
        <f t="shared" si="1"/>
        <v>0.50800000000000001</v>
      </c>
      <c r="H37" s="16">
        <f t="shared" si="1"/>
        <v>0.50800000000000001</v>
      </c>
      <c r="I37" s="16">
        <f t="shared" si="1"/>
        <v>0.50800000000000001</v>
      </c>
      <c r="J37" s="16">
        <f t="shared" si="1"/>
        <v>0.50800000000000001</v>
      </c>
      <c r="K37" s="16">
        <f t="shared" si="1"/>
        <v>0.50800000000000001</v>
      </c>
      <c r="L37" s="16">
        <f t="shared" si="1"/>
        <v>0.50800000000000001</v>
      </c>
      <c r="M37" s="16">
        <f t="shared" si="1"/>
        <v>0.50800000000000001</v>
      </c>
      <c r="N37" s="16">
        <f t="shared" si="1"/>
        <v>0.50800000000000001</v>
      </c>
      <c r="O37" s="16">
        <f t="shared" si="1"/>
        <v>0.50800000000000001</v>
      </c>
      <c r="P37" s="16">
        <f t="shared" si="1"/>
        <v>0.50800000000000001</v>
      </c>
      <c r="Q37" s="16">
        <f t="shared" si="1"/>
        <v>0.50800000000000001</v>
      </c>
      <c r="R37" s="16">
        <f t="shared" si="1"/>
        <v>0.50800000000000001</v>
      </c>
      <c r="S37" s="16">
        <f t="shared" si="1"/>
        <v>0.50800000000000001</v>
      </c>
      <c r="T37" s="16">
        <f t="shared" si="1"/>
        <v>0.50800000000000001</v>
      </c>
      <c r="U37" s="16">
        <f t="shared" si="1"/>
        <v>0.50800000000000001</v>
      </c>
      <c r="V37" s="127"/>
      <c r="X37" s="15"/>
    </row>
    <row r="38" spans="1:29" ht="15.75" customHeight="1" x14ac:dyDescent="0.2">
      <c r="A38" s="122" t="s">
        <v>88</v>
      </c>
      <c r="B38" s="46"/>
      <c r="C38" s="46"/>
      <c r="D38" s="52" t="s">
        <v>38</v>
      </c>
      <c r="E38" s="14">
        <v>0.1</v>
      </c>
      <c r="F38" s="14">
        <v>0.1</v>
      </c>
      <c r="G38" s="14">
        <v>0.1</v>
      </c>
      <c r="H38" s="14">
        <v>0.1</v>
      </c>
      <c r="I38" s="14">
        <v>0.1</v>
      </c>
      <c r="J38" s="14">
        <v>0.1</v>
      </c>
      <c r="K38" s="14">
        <v>0.1</v>
      </c>
      <c r="L38" s="14">
        <v>0.1</v>
      </c>
      <c r="M38" s="14">
        <v>0.1</v>
      </c>
      <c r="N38" s="14">
        <v>0.1</v>
      </c>
      <c r="O38" s="14">
        <v>0.1</v>
      </c>
      <c r="P38" s="14">
        <v>0.1</v>
      </c>
      <c r="Q38" s="14">
        <v>0.1</v>
      </c>
      <c r="R38" s="14">
        <v>0.1</v>
      </c>
      <c r="S38" s="14">
        <v>0.1</v>
      </c>
      <c r="T38" s="14">
        <v>0.1</v>
      </c>
      <c r="U38" s="14">
        <v>0.1</v>
      </c>
      <c r="V38" s="126"/>
      <c r="W38" s="81"/>
      <c r="X38" s="15"/>
    </row>
    <row r="39" spans="1:29" ht="15.75" customHeight="1" x14ac:dyDescent="0.2">
      <c r="B39" s="46"/>
      <c r="C39" s="46"/>
      <c r="D39" s="53" t="s">
        <v>89</v>
      </c>
      <c r="E39" s="16">
        <f t="shared" ref="E39:U39" si="2">E38*0.0254</f>
        <v>2.5400000000000002E-3</v>
      </c>
      <c r="F39" s="16">
        <f t="shared" si="2"/>
        <v>2.5400000000000002E-3</v>
      </c>
      <c r="G39" s="16">
        <f t="shared" si="2"/>
        <v>2.5400000000000002E-3</v>
      </c>
      <c r="H39" s="16">
        <f t="shared" si="2"/>
        <v>2.5400000000000002E-3</v>
      </c>
      <c r="I39" s="16">
        <f t="shared" si="2"/>
        <v>2.5400000000000002E-3</v>
      </c>
      <c r="J39" s="16">
        <f t="shared" si="2"/>
        <v>2.5400000000000002E-3</v>
      </c>
      <c r="K39" s="16">
        <f t="shared" si="2"/>
        <v>2.5400000000000002E-3</v>
      </c>
      <c r="L39" s="16">
        <f t="shared" si="2"/>
        <v>2.5400000000000002E-3</v>
      </c>
      <c r="M39" s="16">
        <f t="shared" si="2"/>
        <v>2.5400000000000002E-3</v>
      </c>
      <c r="N39" s="16">
        <f t="shared" si="2"/>
        <v>2.5400000000000002E-3</v>
      </c>
      <c r="O39" s="16">
        <f t="shared" si="2"/>
        <v>2.5400000000000002E-3</v>
      </c>
      <c r="P39" s="16">
        <f t="shared" si="2"/>
        <v>2.5400000000000002E-3</v>
      </c>
      <c r="Q39" s="16">
        <f t="shared" si="2"/>
        <v>2.5400000000000002E-3</v>
      </c>
      <c r="R39" s="16">
        <f t="shared" si="2"/>
        <v>2.5400000000000002E-3</v>
      </c>
      <c r="S39" s="16">
        <f t="shared" si="2"/>
        <v>2.5400000000000002E-3</v>
      </c>
      <c r="T39" s="16">
        <f t="shared" si="2"/>
        <v>2.5400000000000002E-3</v>
      </c>
      <c r="U39" s="16">
        <f t="shared" si="2"/>
        <v>2.5400000000000002E-3</v>
      </c>
      <c r="V39" s="127"/>
      <c r="X39" s="15"/>
    </row>
    <row r="40" spans="1:29" ht="15.75" customHeight="1" x14ac:dyDescent="0.2">
      <c r="A40" s="120" t="s">
        <v>37</v>
      </c>
      <c r="B40" s="120"/>
      <c r="C40" s="120"/>
      <c r="D40" s="13" t="s">
        <v>35</v>
      </c>
      <c r="E40" s="80">
        <v>0.23622000000000001</v>
      </c>
      <c r="F40" s="80">
        <v>0.23622000000000001</v>
      </c>
      <c r="G40" s="80">
        <v>0.23622000000000001</v>
      </c>
      <c r="H40" s="80">
        <v>0.23622000000000001</v>
      </c>
      <c r="I40" s="80">
        <v>0.23622000000000001</v>
      </c>
      <c r="J40" s="80">
        <v>0.23622000000000001</v>
      </c>
      <c r="K40" s="80">
        <v>0.23622000000000001</v>
      </c>
      <c r="L40" s="80">
        <v>0.23622000000000001</v>
      </c>
      <c r="M40" s="80">
        <v>0.23622000000000001</v>
      </c>
      <c r="N40" s="80">
        <v>0.23622000000000001</v>
      </c>
      <c r="O40" s="80">
        <v>0.23622000000000001</v>
      </c>
      <c r="P40" s="80">
        <v>0.23622000000000001</v>
      </c>
      <c r="Q40" s="80">
        <v>0.23622000000000001</v>
      </c>
      <c r="R40" s="80">
        <v>0.23622000000000001</v>
      </c>
      <c r="S40" s="80">
        <v>0.23622000000000001</v>
      </c>
      <c r="T40" s="80">
        <v>0.23622000000000001</v>
      </c>
      <c r="U40" s="80">
        <v>0.23622000000000001</v>
      </c>
      <c r="V40" s="128"/>
      <c r="X40" s="15"/>
    </row>
    <row r="41" spans="1:29" ht="15.75" customHeight="1" x14ac:dyDescent="0.2">
      <c r="B41" s="120"/>
      <c r="C41" s="120"/>
      <c r="D41" s="53" t="s">
        <v>89</v>
      </c>
      <c r="E41" s="16">
        <f t="shared" ref="E41:U41" si="3">E40*0.0254</f>
        <v>5.9999880000000004E-3</v>
      </c>
      <c r="F41" s="16">
        <f t="shared" si="3"/>
        <v>5.9999880000000004E-3</v>
      </c>
      <c r="G41" s="16">
        <f t="shared" si="3"/>
        <v>5.9999880000000004E-3</v>
      </c>
      <c r="H41" s="16">
        <f t="shared" si="3"/>
        <v>5.9999880000000004E-3</v>
      </c>
      <c r="I41" s="16">
        <f t="shared" si="3"/>
        <v>5.9999880000000004E-3</v>
      </c>
      <c r="J41" s="16">
        <f t="shared" si="3"/>
        <v>5.9999880000000004E-3</v>
      </c>
      <c r="K41" s="16">
        <f t="shared" si="3"/>
        <v>5.9999880000000004E-3</v>
      </c>
      <c r="L41" s="16">
        <f t="shared" si="3"/>
        <v>5.9999880000000004E-3</v>
      </c>
      <c r="M41" s="16">
        <f t="shared" si="3"/>
        <v>5.9999880000000004E-3</v>
      </c>
      <c r="N41" s="16">
        <f t="shared" si="3"/>
        <v>5.9999880000000004E-3</v>
      </c>
      <c r="O41" s="16">
        <f t="shared" si="3"/>
        <v>5.9999880000000004E-3</v>
      </c>
      <c r="P41" s="16">
        <f t="shared" si="3"/>
        <v>5.9999880000000004E-3</v>
      </c>
      <c r="Q41" s="16">
        <f t="shared" si="3"/>
        <v>5.9999880000000004E-3</v>
      </c>
      <c r="R41" s="16">
        <f t="shared" si="3"/>
        <v>5.9999880000000004E-3</v>
      </c>
      <c r="S41" s="16">
        <f t="shared" si="3"/>
        <v>5.9999880000000004E-3</v>
      </c>
      <c r="T41" s="16">
        <f t="shared" si="3"/>
        <v>5.9999880000000004E-3</v>
      </c>
      <c r="U41" s="16">
        <f t="shared" si="3"/>
        <v>5.9999880000000004E-3</v>
      </c>
      <c r="V41" s="127"/>
      <c r="X41" s="15"/>
    </row>
    <row r="42" spans="1:29" ht="15.75" customHeight="1" x14ac:dyDescent="0.2">
      <c r="A42" s="69" t="s">
        <v>124</v>
      </c>
      <c r="B42" s="120"/>
      <c r="C42" s="120"/>
      <c r="D42" s="11" t="s">
        <v>38</v>
      </c>
      <c r="E42" s="17">
        <v>3</v>
      </c>
      <c r="F42" s="17">
        <v>3</v>
      </c>
      <c r="G42" s="17">
        <v>3</v>
      </c>
      <c r="H42" s="17">
        <v>3</v>
      </c>
      <c r="I42" s="17">
        <v>3</v>
      </c>
      <c r="J42" s="17">
        <v>3</v>
      </c>
      <c r="K42" s="17">
        <v>3</v>
      </c>
      <c r="L42" s="17">
        <v>3</v>
      </c>
      <c r="M42" s="17">
        <v>3</v>
      </c>
      <c r="N42" s="17">
        <v>3</v>
      </c>
      <c r="O42" s="17">
        <v>3</v>
      </c>
      <c r="P42" s="17">
        <v>3</v>
      </c>
      <c r="Q42" s="17">
        <v>3</v>
      </c>
      <c r="R42" s="17">
        <v>3</v>
      </c>
      <c r="S42" s="17">
        <v>3</v>
      </c>
      <c r="T42" s="17">
        <v>3</v>
      </c>
      <c r="U42" s="17">
        <v>3</v>
      </c>
      <c r="V42" s="99"/>
      <c r="W42" s="120"/>
      <c r="X42" s="15"/>
      <c r="Y42" s="120"/>
      <c r="Z42" s="120"/>
      <c r="AA42" s="120"/>
      <c r="AB42" s="120"/>
      <c r="AC42" s="120"/>
    </row>
    <row r="43" spans="1:29" ht="15.75" customHeight="1" x14ac:dyDescent="0.2">
      <c r="A43" s="62"/>
      <c r="B43" s="46"/>
      <c r="C43" s="46"/>
      <c r="D43" s="47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46"/>
      <c r="X43" s="96"/>
      <c r="Y43" s="46"/>
      <c r="Z43" s="46"/>
      <c r="AA43" s="46"/>
      <c r="AB43" s="46"/>
      <c r="AC43" s="46"/>
    </row>
    <row r="44" spans="1:29" ht="15.75" customHeight="1" x14ac:dyDescent="0.2">
      <c r="A44" s="26" t="s">
        <v>76</v>
      </c>
      <c r="B44" s="120"/>
      <c r="C44" s="120"/>
      <c r="D44" s="52" t="s">
        <v>35</v>
      </c>
      <c r="E44" s="38">
        <f t="shared" ref="E44:U45" si="4">E34-E38</f>
        <v>0.96299999999999997</v>
      </c>
      <c r="F44" s="38">
        <f t="shared" si="4"/>
        <v>0.96299999999999997</v>
      </c>
      <c r="G44" s="38">
        <f t="shared" si="4"/>
        <v>0.96299999999999997</v>
      </c>
      <c r="H44" s="38">
        <f t="shared" si="4"/>
        <v>0.96299999999999997</v>
      </c>
      <c r="I44" s="38">
        <f t="shared" si="4"/>
        <v>0.96299999999999997</v>
      </c>
      <c r="J44" s="38">
        <f t="shared" si="4"/>
        <v>0.96299999999999997</v>
      </c>
      <c r="K44" s="38">
        <f t="shared" si="4"/>
        <v>0.96299999999999997</v>
      </c>
      <c r="L44" s="38">
        <f t="shared" si="4"/>
        <v>0.96299999999999997</v>
      </c>
      <c r="M44" s="38">
        <f t="shared" si="4"/>
        <v>0.96299999999999997</v>
      </c>
      <c r="N44" s="38">
        <f t="shared" si="4"/>
        <v>0.96299999999999997</v>
      </c>
      <c r="O44" s="38">
        <f t="shared" si="4"/>
        <v>0.96299999999999997</v>
      </c>
      <c r="P44" s="38">
        <f t="shared" si="4"/>
        <v>0.96299999999999997</v>
      </c>
      <c r="Q44" s="38">
        <f t="shared" si="4"/>
        <v>0.96299999999999997</v>
      </c>
      <c r="R44" s="38">
        <f t="shared" si="4"/>
        <v>0.96299999999999997</v>
      </c>
      <c r="S44" s="38">
        <f t="shared" si="4"/>
        <v>0.96299999999999997</v>
      </c>
      <c r="T44" s="38">
        <f t="shared" si="4"/>
        <v>0.96299999999999997</v>
      </c>
      <c r="U44" s="38">
        <f t="shared" si="4"/>
        <v>0.96299999999999997</v>
      </c>
      <c r="V44" s="50"/>
      <c r="W44" s="68" t="s">
        <v>185</v>
      </c>
      <c r="X44" s="120"/>
      <c r="Z44" s="46"/>
      <c r="AA44" s="46"/>
      <c r="AB44" s="46"/>
      <c r="AC44" s="46"/>
    </row>
    <row r="45" spans="1:29" ht="15.75" customHeight="1" x14ac:dyDescent="0.2">
      <c r="A45" s="51"/>
      <c r="B45" s="46"/>
      <c r="C45" s="46"/>
      <c r="D45" s="53" t="s">
        <v>89</v>
      </c>
      <c r="E45" s="50">
        <f t="shared" si="4"/>
        <v>2.4460199999999998E-2</v>
      </c>
      <c r="F45" s="50">
        <f t="shared" si="4"/>
        <v>2.4460199999999998E-2</v>
      </c>
      <c r="G45" s="50">
        <f t="shared" si="4"/>
        <v>2.4460199999999998E-2</v>
      </c>
      <c r="H45" s="50">
        <f t="shared" si="4"/>
        <v>2.4460199999999998E-2</v>
      </c>
      <c r="I45" s="50">
        <f t="shared" si="4"/>
        <v>2.4460199999999998E-2</v>
      </c>
      <c r="J45" s="50">
        <f t="shared" si="4"/>
        <v>2.4460199999999998E-2</v>
      </c>
      <c r="K45" s="50">
        <f t="shared" si="4"/>
        <v>2.4460199999999998E-2</v>
      </c>
      <c r="L45" s="50">
        <f t="shared" si="4"/>
        <v>2.4460199999999998E-2</v>
      </c>
      <c r="M45" s="50">
        <f t="shared" si="4"/>
        <v>2.4460199999999998E-2</v>
      </c>
      <c r="N45" s="50">
        <f t="shared" si="4"/>
        <v>2.4460199999999998E-2</v>
      </c>
      <c r="O45" s="50">
        <f t="shared" si="4"/>
        <v>2.4460199999999998E-2</v>
      </c>
      <c r="P45" s="50">
        <f t="shared" si="4"/>
        <v>2.4460199999999998E-2</v>
      </c>
      <c r="Q45" s="50">
        <f t="shared" si="4"/>
        <v>2.4460199999999998E-2</v>
      </c>
      <c r="R45" s="50">
        <f t="shared" si="4"/>
        <v>2.4460199999999998E-2</v>
      </c>
      <c r="S45" s="50">
        <f t="shared" si="4"/>
        <v>2.4460199999999998E-2</v>
      </c>
      <c r="T45" s="50">
        <f t="shared" si="4"/>
        <v>2.4460199999999998E-2</v>
      </c>
      <c r="U45" s="50">
        <f t="shared" si="4"/>
        <v>2.4460199999999998E-2</v>
      </c>
      <c r="V45" s="50"/>
      <c r="W45" s="46"/>
      <c r="X45" s="120"/>
      <c r="Z45" s="46"/>
      <c r="AA45" s="46"/>
      <c r="AB45" s="46"/>
      <c r="AC45" s="46"/>
    </row>
    <row r="46" spans="1:29" ht="15.75" customHeight="1" x14ac:dyDescent="0.2">
      <c r="A46" s="26" t="s">
        <v>77</v>
      </c>
      <c r="B46" s="120"/>
      <c r="C46" s="120"/>
      <c r="D46" s="52" t="s">
        <v>35</v>
      </c>
      <c r="E46" s="38">
        <f t="shared" ref="E46:U47" si="5">E34-E38-E40</f>
        <v>0.72677999999999998</v>
      </c>
      <c r="F46" s="38">
        <f t="shared" si="5"/>
        <v>0.72677999999999998</v>
      </c>
      <c r="G46" s="38">
        <f t="shared" si="5"/>
        <v>0.72677999999999998</v>
      </c>
      <c r="H46" s="38">
        <f t="shared" si="5"/>
        <v>0.72677999999999998</v>
      </c>
      <c r="I46" s="38">
        <f t="shared" si="5"/>
        <v>0.72677999999999998</v>
      </c>
      <c r="J46" s="38">
        <f t="shared" si="5"/>
        <v>0.72677999999999998</v>
      </c>
      <c r="K46" s="38">
        <f t="shared" si="5"/>
        <v>0.72677999999999998</v>
      </c>
      <c r="L46" s="38">
        <f t="shared" si="5"/>
        <v>0.72677999999999998</v>
      </c>
      <c r="M46" s="38">
        <f t="shared" si="5"/>
        <v>0.72677999999999998</v>
      </c>
      <c r="N46" s="38">
        <f t="shared" si="5"/>
        <v>0.72677999999999998</v>
      </c>
      <c r="O46" s="38">
        <f t="shared" si="5"/>
        <v>0.72677999999999998</v>
      </c>
      <c r="P46" s="38">
        <f t="shared" si="5"/>
        <v>0.72677999999999998</v>
      </c>
      <c r="Q46" s="38">
        <f t="shared" si="5"/>
        <v>0.72677999999999998</v>
      </c>
      <c r="R46" s="38">
        <f t="shared" si="5"/>
        <v>0.72677999999999998</v>
      </c>
      <c r="S46" s="38">
        <f t="shared" si="5"/>
        <v>0.72677999999999998</v>
      </c>
      <c r="T46" s="38">
        <f t="shared" si="5"/>
        <v>0.72677999999999998</v>
      </c>
      <c r="U46" s="38">
        <f t="shared" si="5"/>
        <v>0.72677999999999998</v>
      </c>
      <c r="V46" s="50"/>
      <c r="W46" s="68" t="s">
        <v>185</v>
      </c>
      <c r="X46" s="120"/>
      <c r="Z46" s="46"/>
      <c r="AA46" s="46"/>
      <c r="AB46" s="46"/>
      <c r="AC46" s="46"/>
    </row>
    <row r="47" spans="1:29" ht="15.75" customHeight="1" x14ac:dyDescent="0.2">
      <c r="A47" s="51"/>
      <c r="B47" s="46"/>
      <c r="C47" s="46"/>
      <c r="D47" s="53" t="s">
        <v>89</v>
      </c>
      <c r="E47" s="50">
        <f t="shared" si="5"/>
        <v>1.8460211999999997E-2</v>
      </c>
      <c r="F47" s="50">
        <f t="shared" si="5"/>
        <v>1.8460211999999997E-2</v>
      </c>
      <c r="G47" s="50">
        <f t="shared" si="5"/>
        <v>1.8460211999999997E-2</v>
      </c>
      <c r="H47" s="50">
        <f t="shared" si="5"/>
        <v>1.8460211999999997E-2</v>
      </c>
      <c r="I47" s="50">
        <f t="shared" si="5"/>
        <v>1.8460211999999997E-2</v>
      </c>
      <c r="J47" s="50">
        <f t="shared" si="5"/>
        <v>1.8460211999999997E-2</v>
      </c>
      <c r="K47" s="50">
        <f t="shared" si="5"/>
        <v>1.8460211999999997E-2</v>
      </c>
      <c r="L47" s="50">
        <f t="shared" si="5"/>
        <v>1.8460211999999997E-2</v>
      </c>
      <c r="M47" s="50">
        <f t="shared" si="5"/>
        <v>1.8460211999999997E-2</v>
      </c>
      <c r="N47" s="50">
        <f t="shared" si="5"/>
        <v>1.8460211999999997E-2</v>
      </c>
      <c r="O47" s="50">
        <f t="shared" si="5"/>
        <v>1.8460211999999997E-2</v>
      </c>
      <c r="P47" s="50">
        <f t="shared" si="5"/>
        <v>1.8460211999999997E-2</v>
      </c>
      <c r="Q47" s="50">
        <f t="shared" si="5"/>
        <v>1.8460211999999997E-2</v>
      </c>
      <c r="R47" s="50">
        <f t="shared" si="5"/>
        <v>1.8460211999999997E-2</v>
      </c>
      <c r="S47" s="50">
        <f t="shared" si="5"/>
        <v>1.8460211999999997E-2</v>
      </c>
      <c r="T47" s="50">
        <f t="shared" si="5"/>
        <v>1.8460211999999997E-2</v>
      </c>
      <c r="U47" s="50">
        <f t="shared" si="5"/>
        <v>1.8460211999999997E-2</v>
      </c>
      <c r="V47" s="50"/>
      <c r="W47" s="46"/>
      <c r="X47" s="120"/>
      <c r="Z47" s="46"/>
      <c r="AA47" s="46"/>
      <c r="AB47" s="46"/>
      <c r="AC47" s="46"/>
    </row>
    <row r="48" spans="1:29" ht="15.75" customHeight="1" x14ac:dyDescent="0.2">
      <c r="A48" s="54" t="s">
        <v>90</v>
      </c>
      <c r="B48" s="46"/>
      <c r="C48" s="46"/>
      <c r="D48" s="52" t="s">
        <v>35</v>
      </c>
      <c r="E48" s="50">
        <f t="shared" ref="E48:U49" si="6">E34</f>
        <v>1.0629999999999999</v>
      </c>
      <c r="F48" s="50">
        <f t="shared" si="6"/>
        <v>1.0629999999999999</v>
      </c>
      <c r="G48" s="50">
        <f t="shared" si="6"/>
        <v>1.0629999999999999</v>
      </c>
      <c r="H48" s="50">
        <f t="shared" si="6"/>
        <v>1.0629999999999999</v>
      </c>
      <c r="I48" s="50">
        <f t="shared" si="6"/>
        <v>1.0629999999999999</v>
      </c>
      <c r="J48" s="50">
        <f t="shared" si="6"/>
        <v>1.0629999999999999</v>
      </c>
      <c r="K48" s="50">
        <f t="shared" si="6"/>
        <v>1.0629999999999999</v>
      </c>
      <c r="L48" s="50">
        <f t="shared" si="6"/>
        <v>1.0629999999999999</v>
      </c>
      <c r="M48" s="50">
        <f t="shared" si="6"/>
        <v>1.0629999999999999</v>
      </c>
      <c r="N48" s="50">
        <f t="shared" si="6"/>
        <v>1.0629999999999999</v>
      </c>
      <c r="O48" s="50">
        <f t="shared" si="6"/>
        <v>1.0629999999999999</v>
      </c>
      <c r="P48" s="50">
        <f t="shared" si="6"/>
        <v>1.0629999999999999</v>
      </c>
      <c r="Q48" s="50">
        <f t="shared" si="6"/>
        <v>1.0629999999999999</v>
      </c>
      <c r="R48" s="50">
        <f t="shared" si="6"/>
        <v>1.0629999999999999</v>
      </c>
      <c r="S48" s="50">
        <f t="shared" si="6"/>
        <v>1.0629999999999999</v>
      </c>
      <c r="T48" s="50">
        <f t="shared" si="6"/>
        <v>1.0629999999999999</v>
      </c>
      <c r="U48" s="50">
        <f t="shared" si="6"/>
        <v>1.0629999999999999</v>
      </c>
      <c r="V48" s="50"/>
      <c r="W48" s="68" t="s">
        <v>185</v>
      </c>
      <c r="X48" s="120"/>
      <c r="Z48" s="46"/>
      <c r="AA48" s="46"/>
      <c r="AB48" s="46"/>
      <c r="AC48" s="46"/>
    </row>
    <row r="49" spans="1:29" ht="15.75" customHeight="1" x14ac:dyDescent="0.2">
      <c r="A49" s="46"/>
      <c r="B49" s="46"/>
      <c r="C49" s="46"/>
      <c r="D49" s="53" t="s">
        <v>89</v>
      </c>
      <c r="E49" s="50">
        <f t="shared" si="6"/>
        <v>2.7000199999999999E-2</v>
      </c>
      <c r="F49" s="50">
        <f t="shared" si="6"/>
        <v>2.7000199999999999E-2</v>
      </c>
      <c r="G49" s="50">
        <f t="shared" si="6"/>
        <v>2.7000199999999999E-2</v>
      </c>
      <c r="H49" s="50">
        <f t="shared" si="6"/>
        <v>2.7000199999999999E-2</v>
      </c>
      <c r="I49" s="50">
        <f t="shared" si="6"/>
        <v>2.7000199999999999E-2</v>
      </c>
      <c r="J49" s="50">
        <f t="shared" si="6"/>
        <v>2.7000199999999999E-2</v>
      </c>
      <c r="K49" s="50">
        <f t="shared" si="6"/>
        <v>2.7000199999999999E-2</v>
      </c>
      <c r="L49" s="50">
        <f t="shared" si="6"/>
        <v>2.7000199999999999E-2</v>
      </c>
      <c r="M49" s="50">
        <f t="shared" si="6"/>
        <v>2.7000199999999999E-2</v>
      </c>
      <c r="N49" s="50">
        <f t="shared" si="6"/>
        <v>2.7000199999999999E-2</v>
      </c>
      <c r="O49" s="50">
        <f t="shared" si="6"/>
        <v>2.7000199999999999E-2</v>
      </c>
      <c r="P49" s="50">
        <f t="shared" si="6"/>
        <v>2.7000199999999999E-2</v>
      </c>
      <c r="Q49" s="50">
        <f t="shared" si="6"/>
        <v>2.7000199999999999E-2</v>
      </c>
      <c r="R49" s="50">
        <f t="shared" si="6"/>
        <v>2.7000199999999999E-2</v>
      </c>
      <c r="S49" s="50">
        <f t="shared" si="6"/>
        <v>2.7000199999999999E-2</v>
      </c>
      <c r="T49" s="50">
        <f t="shared" si="6"/>
        <v>2.7000199999999999E-2</v>
      </c>
      <c r="U49" s="50">
        <f t="shared" si="6"/>
        <v>2.7000199999999999E-2</v>
      </c>
      <c r="V49" s="50"/>
      <c r="W49" s="46"/>
      <c r="X49" s="120"/>
      <c r="Z49" s="46"/>
      <c r="AA49" s="46"/>
      <c r="AB49" s="46"/>
      <c r="AC49" s="46"/>
    </row>
    <row r="50" spans="1:29" ht="15.75" customHeight="1" x14ac:dyDescent="0.2">
      <c r="A50" s="55" t="s">
        <v>91</v>
      </c>
      <c r="B50" s="120"/>
      <c r="C50" s="120"/>
      <c r="D50" s="11" t="s">
        <v>35</v>
      </c>
      <c r="E50" s="16">
        <f t="shared" ref="E50:U51" si="7">E34-E40</f>
        <v>0.82677999999999996</v>
      </c>
      <c r="F50" s="16">
        <f t="shared" si="7"/>
        <v>0.82677999999999996</v>
      </c>
      <c r="G50" s="16">
        <f t="shared" si="7"/>
        <v>0.82677999999999996</v>
      </c>
      <c r="H50" s="16">
        <f t="shared" si="7"/>
        <v>0.82677999999999996</v>
      </c>
      <c r="I50" s="16">
        <f t="shared" si="7"/>
        <v>0.82677999999999996</v>
      </c>
      <c r="J50" s="16">
        <f t="shared" si="7"/>
        <v>0.82677999999999996</v>
      </c>
      <c r="K50" s="16">
        <f t="shared" si="7"/>
        <v>0.82677999999999996</v>
      </c>
      <c r="L50" s="16">
        <f t="shared" si="7"/>
        <v>0.82677999999999996</v>
      </c>
      <c r="M50" s="16">
        <f t="shared" si="7"/>
        <v>0.82677999999999996</v>
      </c>
      <c r="N50" s="16">
        <f t="shared" si="7"/>
        <v>0.82677999999999996</v>
      </c>
      <c r="O50" s="16">
        <f t="shared" si="7"/>
        <v>0.82677999999999996</v>
      </c>
      <c r="P50" s="16">
        <f t="shared" si="7"/>
        <v>0.82677999999999996</v>
      </c>
      <c r="Q50" s="16">
        <f t="shared" si="7"/>
        <v>0.82677999999999996</v>
      </c>
      <c r="R50" s="16">
        <f t="shared" si="7"/>
        <v>0.82677999999999996</v>
      </c>
      <c r="S50" s="16">
        <f t="shared" si="7"/>
        <v>0.82677999999999996</v>
      </c>
      <c r="T50" s="16">
        <f t="shared" si="7"/>
        <v>0.82677999999999996</v>
      </c>
      <c r="U50" s="16">
        <f t="shared" si="7"/>
        <v>0.82677999999999996</v>
      </c>
      <c r="V50" s="127"/>
      <c r="W50" s="68" t="s">
        <v>185</v>
      </c>
      <c r="X50" s="120"/>
      <c r="Z50" s="46"/>
      <c r="AA50" s="46"/>
      <c r="AB50" s="46"/>
      <c r="AC50" s="46"/>
    </row>
    <row r="51" spans="1:29" ht="15.75" customHeight="1" x14ac:dyDescent="0.2">
      <c r="A51" s="120"/>
      <c r="B51" s="120"/>
      <c r="C51" s="120"/>
      <c r="D51" s="11" t="s">
        <v>78</v>
      </c>
      <c r="E51" s="64">
        <f t="shared" si="7"/>
        <v>2.1000211999999997E-2</v>
      </c>
      <c r="F51" s="64">
        <f t="shared" si="7"/>
        <v>2.1000211999999997E-2</v>
      </c>
      <c r="G51" s="64">
        <f t="shared" si="7"/>
        <v>2.1000211999999997E-2</v>
      </c>
      <c r="H51" s="64">
        <f t="shared" si="7"/>
        <v>2.1000211999999997E-2</v>
      </c>
      <c r="I51" s="64">
        <f t="shared" si="7"/>
        <v>2.1000211999999997E-2</v>
      </c>
      <c r="J51" s="64">
        <f t="shared" si="7"/>
        <v>2.1000211999999997E-2</v>
      </c>
      <c r="K51" s="64">
        <f t="shared" si="7"/>
        <v>2.1000211999999997E-2</v>
      </c>
      <c r="L51" s="64">
        <f t="shared" si="7"/>
        <v>2.1000211999999997E-2</v>
      </c>
      <c r="M51" s="64">
        <f t="shared" si="7"/>
        <v>2.1000211999999997E-2</v>
      </c>
      <c r="N51" s="64">
        <f t="shared" si="7"/>
        <v>2.1000211999999997E-2</v>
      </c>
      <c r="O51" s="64">
        <f t="shared" si="7"/>
        <v>2.1000211999999997E-2</v>
      </c>
      <c r="P51" s="64">
        <f t="shared" si="7"/>
        <v>2.1000211999999997E-2</v>
      </c>
      <c r="Q51" s="64">
        <f t="shared" si="7"/>
        <v>2.1000211999999997E-2</v>
      </c>
      <c r="R51" s="64">
        <f t="shared" si="7"/>
        <v>2.1000211999999997E-2</v>
      </c>
      <c r="S51" s="64">
        <f t="shared" si="7"/>
        <v>2.1000211999999997E-2</v>
      </c>
      <c r="T51" s="64">
        <f t="shared" si="7"/>
        <v>2.1000211999999997E-2</v>
      </c>
      <c r="U51" s="64">
        <f t="shared" si="7"/>
        <v>2.1000211999999997E-2</v>
      </c>
      <c r="V51" s="129"/>
      <c r="W51" s="120"/>
      <c r="X51" s="120"/>
      <c r="Z51" s="46"/>
      <c r="AA51" s="46"/>
      <c r="AB51" s="46"/>
      <c r="AC51" s="46"/>
    </row>
    <row r="52" spans="1:29" ht="15.75" customHeight="1" x14ac:dyDescent="0.2">
      <c r="A52" s="54" t="s">
        <v>92</v>
      </c>
      <c r="B52" s="46"/>
      <c r="C52" s="46"/>
      <c r="D52" s="52" t="s">
        <v>35</v>
      </c>
      <c r="E52" s="56">
        <f t="shared" ref="E52:U52" si="8">E34</f>
        <v>1.0629999999999999</v>
      </c>
      <c r="F52" s="56">
        <f t="shared" si="8"/>
        <v>1.0629999999999999</v>
      </c>
      <c r="G52" s="56">
        <f t="shared" si="8"/>
        <v>1.0629999999999999</v>
      </c>
      <c r="H52" s="56">
        <f t="shared" si="8"/>
        <v>1.0629999999999999</v>
      </c>
      <c r="I52" s="56">
        <f t="shared" si="8"/>
        <v>1.0629999999999999</v>
      </c>
      <c r="J52" s="56">
        <f t="shared" si="8"/>
        <v>1.0629999999999999</v>
      </c>
      <c r="K52" s="56">
        <f t="shared" si="8"/>
        <v>1.0629999999999999</v>
      </c>
      <c r="L52" s="56">
        <f t="shared" si="8"/>
        <v>1.0629999999999999</v>
      </c>
      <c r="M52" s="56">
        <f t="shared" si="8"/>
        <v>1.0629999999999999</v>
      </c>
      <c r="N52" s="56">
        <f t="shared" si="8"/>
        <v>1.0629999999999999</v>
      </c>
      <c r="O52" s="56">
        <f t="shared" si="8"/>
        <v>1.0629999999999999</v>
      </c>
      <c r="P52" s="56">
        <f t="shared" si="8"/>
        <v>1.0629999999999999</v>
      </c>
      <c r="Q52" s="56">
        <f t="shared" si="8"/>
        <v>1.0629999999999999</v>
      </c>
      <c r="R52" s="56">
        <f t="shared" si="8"/>
        <v>1.0629999999999999</v>
      </c>
      <c r="S52" s="56">
        <f t="shared" si="8"/>
        <v>1.0629999999999999</v>
      </c>
      <c r="T52" s="56">
        <f t="shared" si="8"/>
        <v>1.0629999999999999</v>
      </c>
      <c r="U52" s="56">
        <f t="shared" si="8"/>
        <v>1.0629999999999999</v>
      </c>
      <c r="V52" s="56"/>
      <c r="W52" s="68" t="s">
        <v>185</v>
      </c>
      <c r="X52" s="120"/>
      <c r="Z52" s="46"/>
      <c r="AA52" s="46"/>
      <c r="AB52" s="46"/>
      <c r="AC52" s="46"/>
    </row>
    <row r="53" spans="1:29" ht="15.75" customHeight="1" x14ac:dyDescent="0.2">
      <c r="A53" s="46"/>
      <c r="B53" s="46"/>
      <c r="C53" s="46"/>
      <c r="D53" s="53" t="s">
        <v>89</v>
      </c>
      <c r="E53" s="56">
        <f t="shared" ref="E53:U53" si="9">E35-0.5*E41</f>
        <v>2.4000206E-2</v>
      </c>
      <c r="F53" s="56">
        <f t="shared" si="9"/>
        <v>2.4000206E-2</v>
      </c>
      <c r="G53" s="56">
        <f t="shared" si="9"/>
        <v>2.4000206E-2</v>
      </c>
      <c r="H53" s="56">
        <f t="shared" si="9"/>
        <v>2.4000206E-2</v>
      </c>
      <c r="I53" s="56">
        <f t="shared" si="9"/>
        <v>2.4000206E-2</v>
      </c>
      <c r="J53" s="56">
        <f t="shared" si="9"/>
        <v>2.4000206E-2</v>
      </c>
      <c r="K53" s="56">
        <f t="shared" si="9"/>
        <v>2.4000206E-2</v>
      </c>
      <c r="L53" s="56">
        <f t="shared" si="9"/>
        <v>2.4000206E-2</v>
      </c>
      <c r="M53" s="56">
        <f t="shared" si="9"/>
        <v>2.4000206E-2</v>
      </c>
      <c r="N53" s="56">
        <f t="shared" si="9"/>
        <v>2.4000206E-2</v>
      </c>
      <c r="O53" s="56">
        <f t="shared" si="9"/>
        <v>2.4000206E-2</v>
      </c>
      <c r="P53" s="56">
        <f t="shared" si="9"/>
        <v>2.4000206E-2</v>
      </c>
      <c r="Q53" s="56">
        <f t="shared" si="9"/>
        <v>2.4000206E-2</v>
      </c>
      <c r="R53" s="56">
        <f t="shared" si="9"/>
        <v>2.4000206E-2</v>
      </c>
      <c r="S53" s="56">
        <f t="shared" si="9"/>
        <v>2.4000206E-2</v>
      </c>
      <c r="T53" s="56">
        <f t="shared" si="9"/>
        <v>2.4000206E-2</v>
      </c>
      <c r="U53" s="56">
        <f t="shared" si="9"/>
        <v>2.4000206E-2</v>
      </c>
      <c r="V53" s="56"/>
      <c r="W53" s="46"/>
      <c r="X53" s="120"/>
      <c r="Z53" s="46"/>
      <c r="AA53" s="46"/>
      <c r="AB53" s="46"/>
      <c r="AC53" s="46"/>
    </row>
    <row r="54" spans="1:29" ht="15.75" customHeight="1" x14ac:dyDescent="0.2">
      <c r="A54" s="54" t="s">
        <v>93</v>
      </c>
      <c r="B54" s="46"/>
      <c r="C54" s="46"/>
      <c r="D54" s="11" t="s">
        <v>35</v>
      </c>
      <c r="E54" s="56">
        <f t="shared" ref="E54:U54" si="10">E34-0.5*E40</f>
        <v>0.9448899999999999</v>
      </c>
      <c r="F54" s="56">
        <f t="shared" si="10"/>
        <v>0.9448899999999999</v>
      </c>
      <c r="G54" s="56">
        <f t="shared" si="10"/>
        <v>0.9448899999999999</v>
      </c>
      <c r="H54" s="56">
        <f t="shared" si="10"/>
        <v>0.9448899999999999</v>
      </c>
      <c r="I54" s="56">
        <f t="shared" si="10"/>
        <v>0.9448899999999999</v>
      </c>
      <c r="J54" s="56">
        <f t="shared" si="10"/>
        <v>0.9448899999999999</v>
      </c>
      <c r="K54" s="56">
        <f t="shared" si="10"/>
        <v>0.9448899999999999</v>
      </c>
      <c r="L54" s="56">
        <f t="shared" si="10"/>
        <v>0.9448899999999999</v>
      </c>
      <c r="M54" s="56">
        <f t="shared" si="10"/>
        <v>0.9448899999999999</v>
      </c>
      <c r="N54" s="56">
        <f t="shared" si="10"/>
        <v>0.9448899999999999</v>
      </c>
      <c r="O54" s="56">
        <f t="shared" si="10"/>
        <v>0.9448899999999999</v>
      </c>
      <c r="P54" s="56">
        <f t="shared" si="10"/>
        <v>0.9448899999999999</v>
      </c>
      <c r="Q54" s="56">
        <f t="shared" si="10"/>
        <v>0.9448899999999999</v>
      </c>
      <c r="R54" s="56">
        <f t="shared" si="10"/>
        <v>0.9448899999999999</v>
      </c>
      <c r="S54" s="56">
        <f t="shared" si="10"/>
        <v>0.9448899999999999</v>
      </c>
      <c r="T54" s="56">
        <f t="shared" si="10"/>
        <v>0.9448899999999999</v>
      </c>
      <c r="U54" s="56">
        <f t="shared" si="10"/>
        <v>0.9448899999999999</v>
      </c>
      <c r="V54" s="56"/>
      <c r="W54" s="68" t="s">
        <v>185</v>
      </c>
      <c r="X54" s="120"/>
      <c r="Z54" s="46"/>
      <c r="AA54" s="46"/>
      <c r="AB54" s="46"/>
      <c r="AC54" s="46"/>
    </row>
    <row r="55" spans="1:29" ht="15.75" customHeight="1" x14ac:dyDescent="0.2">
      <c r="A55" s="46"/>
      <c r="B55" s="46"/>
      <c r="C55" s="46"/>
      <c r="D55" s="11" t="s">
        <v>78</v>
      </c>
      <c r="E55" s="56">
        <f t="shared" ref="E55:U55" si="11">E35</f>
        <v>2.7000199999999999E-2</v>
      </c>
      <c r="F55" s="56">
        <f t="shared" si="11"/>
        <v>2.7000199999999999E-2</v>
      </c>
      <c r="G55" s="56">
        <f t="shared" si="11"/>
        <v>2.7000199999999999E-2</v>
      </c>
      <c r="H55" s="56">
        <f t="shared" si="11"/>
        <v>2.7000199999999999E-2</v>
      </c>
      <c r="I55" s="56">
        <f t="shared" si="11"/>
        <v>2.7000199999999999E-2</v>
      </c>
      <c r="J55" s="56">
        <f t="shared" si="11"/>
        <v>2.7000199999999999E-2</v>
      </c>
      <c r="K55" s="56">
        <f t="shared" si="11"/>
        <v>2.7000199999999999E-2</v>
      </c>
      <c r="L55" s="56">
        <f t="shared" si="11"/>
        <v>2.7000199999999999E-2</v>
      </c>
      <c r="M55" s="56">
        <f t="shared" si="11"/>
        <v>2.7000199999999999E-2</v>
      </c>
      <c r="N55" s="56">
        <f t="shared" si="11"/>
        <v>2.7000199999999999E-2</v>
      </c>
      <c r="O55" s="56">
        <f t="shared" si="11"/>
        <v>2.7000199999999999E-2</v>
      </c>
      <c r="P55" s="56">
        <f t="shared" si="11"/>
        <v>2.7000199999999999E-2</v>
      </c>
      <c r="Q55" s="56">
        <f t="shared" si="11"/>
        <v>2.7000199999999999E-2</v>
      </c>
      <c r="R55" s="56">
        <f t="shared" si="11"/>
        <v>2.7000199999999999E-2</v>
      </c>
      <c r="S55" s="56">
        <f t="shared" si="11"/>
        <v>2.7000199999999999E-2</v>
      </c>
      <c r="T55" s="56">
        <f t="shared" si="11"/>
        <v>2.7000199999999999E-2</v>
      </c>
      <c r="U55" s="56">
        <f t="shared" si="11"/>
        <v>2.7000199999999999E-2</v>
      </c>
      <c r="V55" s="56"/>
      <c r="W55" s="46"/>
      <c r="X55" s="120"/>
      <c r="Z55" s="46"/>
      <c r="AA55" s="46"/>
      <c r="AB55" s="46"/>
      <c r="AC55" s="46"/>
    </row>
    <row r="56" spans="1:29" ht="15.75" customHeight="1" x14ac:dyDescent="0.2">
      <c r="A56" s="167" t="s">
        <v>172</v>
      </c>
      <c r="B56" s="120"/>
      <c r="C56" s="120"/>
      <c r="D56" s="5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130"/>
      <c r="X56" s="120"/>
      <c r="Z56" s="46"/>
      <c r="AA56" s="46"/>
      <c r="AB56" s="46"/>
      <c r="AC56" s="46"/>
    </row>
    <row r="57" spans="1:29" ht="15.75" customHeight="1" x14ac:dyDescent="0.2">
      <c r="A57" s="120" t="s">
        <v>66</v>
      </c>
      <c r="B57" s="120"/>
      <c r="C57" s="120"/>
      <c r="D57" s="34" t="s">
        <v>157</v>
      </c>
      <c r="E57" s="150">
        <f>VLOOKUP(D57,A1:E5,2,FALSE)</f>
        <v>1.2</v>
      </c>
      <c r="F57" s="150">
        <f>E57</f>
        <v>1.2</v>
      </c>
      <c r="G57" s="150">
        <f>F57</f>
        <v>1.2</v>
      </c>
      <c r="H57" s="150">
        <f t="shared" ref="H57:H66" si="12">I57</f>
        <v>1.2</v>
      </c>
      <c r="I57" s="150">
        <f t="shared" ref="I57:J66" si="13">G57</f>
        <v>1.2</v>
      </c>
      <c r="J57" s="150">
        <f t="shared" si="13"/>
        <v>1.2</v>
      </c>
      <c r="K57" s="150">
        <f t="shared" ref="K57:K66" si="14">G57</f>
        <v>1.2</v>
      </c>
      <c r="L57" s="150">
        <f t="shared" ref="L57:U66" si="15">K57</f>
        <v>1.2</v>
      </c>
      <c r="M57" s="150">
        <f t="shared" si="15"/>
        <v>1.2</v>
      </c>
      <c r="N57" s="150">
        <f t="shared" si="15"/>
        <v>1.2</v>
      </c>
      <c r="O57" s="150">
        <f t="shared" si="15"/>
        <v>1.2</v>
      </c>
      <c r="P57" s="150">
        <f>O57</f>
        <v>1.2</v>
      </c>
      <c r="Q57" s="150">
        <f>P57</f>
        <v>1.2</v>
      </c>
      <c r="R57" s="150">
        <f t="shared" ref="R57:R66" si="16">S57</f>
        <v>1.2</v>
      </c>
      <c r="S57" s="150">
        <f t="shared" ref="S57:T66" si="17">Q57</f>
        <v>1.2</v>
      </c>
      <c r="T57" s="150">
        <f t="shared" si="17"/>
        <v>1.2</v>
      </c>
      <c r="U57" s="150">
        <f t="shared" ref="U57:U66" si="18">Q57</f>
        <v>1.2</v>
      </c>
      <c r="V57" s="130"/>
      <c r="X57" s="120"/>
      <c r="Z57" s="46"/>
      <c r="AA57" s="46"/>
      <c r="AB57" s="46"/>
      <c r="AC57" s="46"/>
    </row>
    <row r="58" spans="1:29" ht="15.75" customHeight="1" x14ac:dyDescent="0.2">
      <c r="A58" s="120" t="s">
        <v>67</v>
      </c>
      <c r="B58" s="120"/>
      <c r="C58" s="120"/>
      <c r="D58" s="34" t="s">
        <v>156</v>
      </c>
      <c r="E58" s="150">
        <f>VLOOKUP(D58,A2:E6,2,FALSE)</f>
        <v>1.1000000000000001</v>
      </c>
      <c r="F58" s="150">
        <f t="shared" ref="F58:K66" si="19">E58</f>
        <v>1.1000000000000001</v>
      </c>
      <c r="G58" s="150">
        <f t="shared" si="19"/>
        <v>1.1000000000000001</v>
      </c>
      <c r="H58" s="150">
        <f t="shared" si="12"/>
        <v>1.1000000000000001</v>
      </c>
      <c r="I58" s="150">
        <f t="shared" si="13"/>
        <v>1.1000000000000001</v>
      </c>
      <c r="J58" s="150">
        <f t="shared" si="13"/>
        <v>1.1000000000000001</v>
      </c>
      <c r="K58" s="150">
        <f t="shared" si="14"/>
        <v>1.1000000000000001</v>
      </c>
      <c r="L58" s="150">
        <f t="shared" si="15"/>
        <v>1.1000000000000001</v>
      </c>
      <c r="M58" s="150">
        <f t="shared" si="15"/>
        <v>1.1000000000000001</v>
      </c>
      <c r="N58" s="150">
        <f t="shared" si="15"/>
        <v>1.1000000000000001</v>
      </c>
      <c r="O58" s="150">
        <f t="shared" si="15"/>
        <v>1.1000000000000001</v>
      </c>
      <c r="P58" s="150">
        <f t="shared" si="15"/>
        <v>1.1000000000000001</v>
      </c>
      <c r="Q58" s="150">
        <f t="shared" si="15"/>
        <v>1.1000000000000001</v>
      </c>
      <c r="R58" s="150">
        <f t="shared" si="16"/>
        <v>1.1000000000000001</v>
      </c>
      <c r="S58" s="150">
        <f t="shared" si="17"/>
        <v>1.1000000000000001</v>
      </c>
      <c r="T58" s="150">
        <f t="shared" si="17"/>
        <v>1.1000000000000001</v>
      </c>
      <c r="U58" s="150">
        <f t="shared" si="18"/>
        <v>1.1000000000000001</v>
      </c>
      <c r="V58" s="130"/>
      <c r="W58" s="120"/>
      <c r="X58" s="120"/>
      <c r="Z58" s="46"/>
      <c r="AA58" s="46"/>
      <c r="AB58" s="46"/>
      <c r="AC58" s="46"/>
    </row>
    <row r="59" spans="1:29" ht="15.75" customHeight="1" x14ac:dyDescent="0.2">
      <c r="A59" s="69" t="s">
        <v>159</v>
      </c>
      <c r="B59" s="46"/>
      <c r="C59" s="46"/>
      <c r="D59" s="34" t="s">
        <v>11</v>
      </c>
      <c r="E59" s="150">
        <f>VLOOKUP(D59,A3:E7,2,FALSE)</f>
        <v>1</v>
      </c>
      <c r="F59" s="150">
        <f t="shared" si="19"/>
        <v>1</v>
      </c>
      <c r="G59" s="150">
        <f t="shared" si="19"/>
        <v>1</v>
      </c>
      <c r="H59" s="150">
        <f t="shared" si="19"/>
        <v>1</v>
      </c>
      <c r="I59" s="150">
        <f t="shared" si="19"/>
        <v>1</v>
      </c>
      <c r="J59" s="150">
        <f t="shared" si="19"/>
        <v>1</v>
      </c>
      <c r="K59" s="150">
        <f t="shared" si="19"/>
        <v>1</v>
      </c>
      <c r="L59" s="150">
        <f t="shared" si="15"/>
        <v>1</v>
      </c>
      <c r="M59" s="150">
        <f t="shared" si="15"/>
        <v>1</v>
      </c>
      <c r="N59" s="150">
        <f t="shared" si="15"/>
        <v>1</v>
      </c>
      <c r="O59" s="150">
        <f t="shared" si="15"/>
        <v>1</v>
      </c>
      <c r="P59" s="150">
        <f t="shared" si="15"/>
        <v>1</v>
      </c>
      <c r="Q59" s="150">
        <f t="shared" si="15"/>
        <v>1</v>
      </c>
      <c r="R59" s="150">
        <f t="shared" si="15"/>
        <v>1</v>
      </c>
      <c r="S59" s="150">
        <f t="shared" si="15"/>
        <v>1</v>
      </c>
      <c r="T59" s="150">
        <f t="shared" si="15"/>
        <v>1</v>
      </c>
      <c r="U59" s="150">
        <f t="shared" si="15"/>
        <v>1</v>
      </c>
      <c r="V59" s="130"/>
      <c r="W59" s="46"/>
      <c r="X59" s="46"/>
      <c r="Z59" s="46"/>
      <c r="AA59" s="46"/>
      <c r="AB59" s="46"/>
      <c r="AC59" s="46"/>
    </row>
    <row r="60" spans="1:29" ht="15.75" customHeight="1" x14ac:dyDescent="0.2">
      <c r="A60" s="120" t="s">
        <v>68</v>
      </c>
      <c r="B60" s="120"/>
      <c r="C60" s="120"/>
      <c r="D60" s="34" t="s">
        <v>155</v>
      </c>
      <c r="E60" s="150">
        <f>VLOOKUP(D60,A4:E8,2,FALSE)</f>
        <v>1</v>
      </c>
      <c r="F60" s="150">
        <f t="shared" si="19"/>
        <v>1</v>
      </c>
      <c r="G60" s="150">
        <f t="shared" si="19"/>
        <v>1</v>
      </c>
      <c r="H60" s="150">
        <f t="shared" si="12"/>
        <v>1</v>
      </c>
      <c r="I60" s="150">
        <f t="shared" si="13"/>
        <v>1</v>
      </c>
      <c r="J60" s="150">
        <f t="shared" si="13"/>
        <v>1</v>
      </c>
      <c r="K60" s="150">
        <f t="shared" si="14"/>
        <v>1</v>
      </c>
      <c r="L60" s="150">
        <f t="shared" si="15"/>
        <v>1</v>
      </c>
      <c r="M60" s="150">
        <f t="shared" si="15"/>
        <v>1</v>
      </c>
      <c r="N60" s="150">
        <f t="shared" si="15"/>
        <v>1</v>
      </c>
      <c r="O60" s="150">
        <f t="shared" si="15"/>
        <v>1</v>
      </c>
      <c r="P60" s="150">
        <f t="shared" si="15"/>
        <v>1</v>
      </c>
      <c r="Q60" s="150">
        <f t="shared" si="15"/>
        <v>1</v>
      </c>
      <c r="R60" s="150">
        <f t="shared" si="16"/>
        <v>1</v>
      </c>
      <c r="S60" s="150">
        <f t="shared" si="17"/>
        <v>1</v>
      </c>
      <c r="T60" s="150">
        <f t="shared" si="17"/>
        <v>1</v>
      </c>
      <c r="U60" s="150">
        <f t="shared" si="18"/>
        <v>1</v>
      </c>
      <c r="V60" s="130"/>
      <c r="W60" s="120"/>
      <c r="X60" s="120"/>
      <c r="Z60" s="46"/>
      <c r="AA60" s="46"/>
      <c r="AB60" s="46"/>
      <c r="AC60" s="46"/>
    </row>
    <row r="61" spans="1:29" ht="15.75" customHeight="1" x14ac:dyDescent="0.2">
      <c r="A61" s="120" t="s">
        <v>69</v>
      </c>
      <c r="B61" s="120"/>
      <c r="C61" s="120"/>
      <c r="D61" s="34" t="s">
        <v>145</v>
      </c>
      <c r="E61" s="151">
        <f>VLOOKUP(D61,A8:B13,2,FALSE)</f>
        <v>1.046</v>
      </c>
      <c r="F61" s="151">
        <f t="shared" si="19"/>
        <v>1.046</v>
      </c>
      <c r="G61" s="151">
        <f t="shared" si="19"/>
        <v>1.046</v>
      </c>
      <c r="H61" s="151">
        <f t="shared" si="12"/>
        <v>1.046</v>
      </c>
      <c r="I61" s="151">
        <f t="shared" si="13"/>
        <v>1.046</v>
      </c>
      <c r="J61" s="151">
        <f t="shared" si="13"/>
        <v>1.046</v>
      </c>
      <c r="K61" s="151">
        <f t="shared" si="14"/>
        <v>1.046</v>
      </c>
      <c r="L61" s="151">
        <f t="shared" si="15"/>
        <v>1.046</v>
      </c>
      <c r="M61" s="151">
        <f t="shared" si="15"/>
        <v>1.046</v>
      </c>
      <c r="N61" s="151">
        <f t="shared" si="15"/>
        <v>1.046</v>
      </c>
      <c r="O61" s="151">
        <f t="shared" si="15"/>
        <v>1.046</v>
      </c>
      <c r="P61" s="151">
        <f t="shared" si="15"/>
        <v>1.046</v>
      </c>
      <c r="Q61" s="151">
        <f t="shared" si="15"/>
        <v>1.046</v>
      </c>
      <c r="R61" s="151">
        <f t="shared" si="16"/>
        <v>1.046</v>
      </c>
      <c r="S61" s="151">
        <f t="shared" si="17"/>
        <v>1.046</v>
      </c>
      <c r="T61" s="151">
        <f t="shared" si="17"/>
        <v>1.046</v>
      </c>
      <c r="U61" s="151">
        <f t="shared" si="18"/>
        <v>1.046</v>
      </c>
      <c r="V61" s="131"/>
      <c r="W61" s="120"/>
      <c r="X61" s="120"/>
      <c r="Z61" s="46"/>
      <c r="AA61" s="46"/>
      <c r="AB61" s="46"/>
      <c r="AC61" s="46"/>
    </row>
    <row r="62" spans="1:29" ht="15.75" customHeight="1" x14ac:dyDescent="0.2">
      <c r="A62" s="120" t="s">
        <v>70</v>
      </c>
      <c r="B62" s="120"/>
      <c r="C62" s="120"/>
      <c r="D62" s="34" t="s">
        <v>18</v>
      </c>
      <c r="E62" s="151">
        <f>VLOOKUP(D62,C7:D9,2,FALSE)</f>
        <v>1</v>
      </c>
      <c r="F62" s="151">
        <f t="shared" si="19"/>
        <v>1</v>
      </c>
      <c r="G62" s="151">
        <f t="shared" si="19"/>
        <v>1</v>
      </c>
      <c r="H62" s="151">
        <f t="shared" si="12"/>
        <v>1</v>
      </c>
      <c r="I62" s="151">
        <f t="shared" si="13"/>
        <v>1</v>
      </c>
      <c r="J62" s="151">
        <f t="shared" si="13"/>
        <v>1</v>
      </c>
      <c r="K62" s="151">
        <f t="shared" si="14"/>
        <v>1</v>
      </c>
      <c r="L62" s="151">
        <f t="shared" si="15"/>
        <v>1</v>
      </c>
      <c r="M62" s="151">
        <f t="shared" si="15"/>
        <v>1</v>
      </c>
      <c r="N62" s="151">
        <f t="shared" si="15"/>
        <v>1</v>
      </c>
      <c r="O62" s="151">
        <f t="shared" si="15"/>
        <v>1</v>
      </c>
      <c r="P62" s="151">
        <f t="shared" si="15"/>
        <v>1</v>
      </c>
      <c r="Q62" s="151">
        <f t="shared" si="15"/>
        <v>1</v>
      </c>
      <c r="R62" s="151">
        <f t="shared" si="16"/>
        <v>1</v>
      </c>
      <c r="S62" s="151">
        <f t="shared" si="17"/>
        <v>1</v>
      </c>
      <c r="T62" s="151">
        <f t="shared" si="17"/>
        <v>1</v>
      </c>
      <c r="U62" s="151">
        <f t="shared" si="18"/>
        <v>1</v>
      </c>
      <c r="V62" s="131"/>
      <c r="W62" s="120"/>
      <c r="X62" s="120"/>
      <c r="Z62" s="46"/>
      <c r="AA62" s="46"/>
      <c r="AB62" s="46"/>
      <c r="AC62" s="46"/>
    </row>
    <row r="63" spans="1:29" ht="15.75" customHeight="1" x14ac:dyDescent="0.2">
      <c r="A63" s="120" t="s">
        <v>71</v>
      </c>
      <c r="B63" s="120"/>
      <c r="C63" s="120"/>
      <c r="D63" s="35" t="s">
        <v>26</v>
      </c>
      <c r="E63" s="150">
        <f>VLOOKUP(D63,E16:F18,2,FALSE)</f>
        <v>1</v>
      </c>
      <c r="F63" s="150">
        <f t="shared" si="19"/>
        <v>1</v>
      </c>
      <c r="G63" s="150">
        <f t="shared" si="19"/>
        <v>1</v>
      </c>
      <c r="H63" s="150">
        <f t="shared" si="12"/>
        <v>1</v>
      </c>
      <c r="I63" s="150">
        <f t="shared" si="13"/>
        <v>1</v>
      </c>
      <c r="J63" s="150">
        <f t="shared" si="13"/>
        <v>1</v>
      </c>
      <c r="K63" s="150">
        <f t="shared" si="14"/>
        <v>1</v>
      </c>
      <c r="L63" s="150">
        <f t="shared" si="15"/>
        <v>1</v>
      </c>
      <c r="M63" s="150">
        <f t="shared" si="15"/>
        <v>1</v>
      </c>
      <c r="N63" s="150">
        <f t="shared" si="15"/>
        <v>1</v>
      </c>
      <c r="O63" s="150">
        <f t="shared" si="15"/>
        <v>1</v>
      </c>
      <c r="P63" s="150">
        <f t="shared" si="15"/>
        <v>1</v>
      </c>
      <c r="Q63" s="150">
        <f t="shared" si="15"/>
        <v>1</v>
      </c>
      <c r="R63" s="150">
        <f t="shared" si="16"/>
        <v>1</v>
      </c>
      <c r="S63" s="150">
        <f t="shared" si="17"/>
        <v>1</v>
      </c>
      <c r="T63" s="150">
        <f t="shared" si="17"/>
        <v>1</v>
      </c>
      <c r="U63" s="150">
        <f t="shared" si="18"/>
        <v>1</v>
      </c>
      <c r="V63" s="130"/>
      <c r="W63" s="120"/>
      <c r="X63" s="120"/>
      <c r="Z63" s="46"/>
      <c r="AA63" s="46"/>
      <c r="AB63" s="46"/>
      <c r="AC63" s="46"/>
    </row>
    <row r="64" spans="1:29" ht="15.75" customHeight="1" x14ac:dyDescent="0.2">
      <c r="A64" s="120" t="s">
        <v>72</v>
      </c>
      <c r="B64" s="120"/>
      <c r="C64" s="120"/>
      <c r="D64" s="34" t="s">
        <v>17</v>
      </c>
      <c r="E64" s="151">
        <f>VLOOKUP(D64,E7:F9,2,FALSE)</f>
        <v>0.96</v>
      </c>
      <c r="F64" s="151">
        <f t="shared" si="19"/>
        <v>0.96</v>
      </c>
      <c r="G64" s="151">
        <f t="shared" si="19"/>
        <v>0.96</v>
      </c>
      <c r="H64" s="151">
        <f t="shared" si="12"/>
        <v>0.96</v>
      </c>
      <c r="I64" s="151">
        <f t="shared" si="13"/>
        <v>0.96</v>
      </c>
      <c r="J64" s="151">
        <f t="shared" si="13"/>
        <v>0.96</v>
      </c>
      <c r="K64" s="151">
        <f t="shared" si="14"/>
        <v>0.96</v>
      </c>
      <c r="L64" s="151">
        <f t="shared" si="15"/>
        <v>0.96</v>
      </c>
      <c r="M64" s="151">
        <f t="shared" si="15"/>
        <v>0.96</v>
      </c>
      <c r="N64" s="151">
        <f t="shared" si="15"/>
        <v>0.96</v>
      </c>
      <c r="O64" s="151">
        <f t="shared" si="15"/>
        <v>0.96</v>
      </c>
      <c r="P64" s="151">
        <f t="shared" si="15"/>
        <v>0.96</v>
      </c>
      <c r="Q64" s="151">
        <f t="shared" si="15"/>
        <v>0.96</v>
      </c>
      <c r="R64" s="151">
        <f t="shared" si="16"/>
        <v>0.96</v>
      </c>
      <c r="S64" s="151">
        <f t="shared" si="17"/>
        <v>0.96</v>
      </c>
      <c r="T64" s="151">
        <f t="shared" si="17"/>
        <v>0.96</v>
      </c>
      <c r="U64" s="151">
        <f t="shared" si="18"/>
        <v>0.96</v>
      </c>
      <c r="V64" s="131"/>
      <c r="W64" s="120"/>
      <c r="X64" s="120"/>
      <c r="Z64" s="46"/>
      <c r="AA64" s="46"/>
      <c r="AB64" s="46"/>
      <c r="AC64" s="46"/>
    </row>
    <row r="65" spans="1:29" ht="15.75" customHeight="1" x14ac:dyDescent="0.2">
      <c r="A65" s="69" t="s">
        <v>125</v>
      </c>
      <c r="B65" s="120"/>
      <c r="C65" s="120"/>
      <c r="D65" s="34" t="s">
        <v>20</v>
      </c>
      <c r="E65" s="151">
        <f>VLOOKUP(D65,A16:B18,2,FALSE)</f>
        <v>0.75</v>
      </c>
      <c r="F65" s="151">
        <f t="shared" si="19"/>
        <v>0.75</v>
      </c>
      <c r="G65" s="151">
        <f t="shared" si="19"/>
        <v>0.75</v>
      </c>
      <c r="H65" s="151">
        <f t="shared" si="12"/>
        <v>0.75</v>
      </c>
      <c r="I65" s="151">
        <f t="shared" si="13"/>
        <v>0.75</v>
      </c>
      <c r="J65" s="151">
        <f t="shared" si="13"/>
        <v>0.75</v>
      </c>
      <c r="K65" s="151">
        <f t="shared" si="14"/>
        <v>0.75</v>
      </c>
      <c r="L65" s="151">
        <f t="shared" si="15"/>
        <v>0.75</v>
      </c>
      <c r="M65" s="151">
        <f t="shared" si="15"/>
        <v>0.75</v>
      </c>
      <c r="N65" s="151">
        <f t="shared" si="15"/>
        <v>0.75</v>
      </c>
      <c r="O65" s="151">
        <f t="shared" si="15"/>
        <v>0.75</v>
      </c>
      <c r="P65" s="151">
        <f t="shared" si="15"/>
        <v>0.75</v>
      </c>
      <c r="Q65" s="151">
        <f t="shared" si="15"/>
        <v>0.75</v>
      </c>
      <c r="R65" s="151">
        <f t="shared" si="16"/>
        <v>0.75</v>
      </c>
      <c r="S65" s="151">
        <f t="shared" si="17"/>
        <v>0.75</v>
      </c>
      <c r="T65" s="151">
        <f t="shared" si="17"/>
        <v>0.75</v>
      </c>
      <c r="U65" s="151">
        <f t="shared" si="18"/>
        <v>0.75</v>
      </c>
      <c r="V65" s="131"/>
      <c r="W65" s="120"/>
      <c r="X65" s="120"/>
      <c r="Z65" s="46"/>
      <c r="AA65" s="46"/>
      <c r="AB65" s="46"/>
      <c r="AC65" s="46"/>
    </row>
    <row r="66" spans="1:29" ht="15.75" customHeight="1" x14ac:dyDescent="0.2">
      <c r="A66" s="120" t="s">
        <v>73</v>
      </c>
      <c r="B66" s="120"/>
      <c r="C66" s="120"/>
      <c r="D66" s="34" t="s">
        <v>24</v>
      </c>
      <c r="E66" s="152">
        <f>VLOOKUP(D66,C16:D18,2,FALSE)</f>
        <v>1</v>
      </c>
      <c r="F66" s="152">
        <f t="shared" si="19"/>
        <v>1</v>
      </c>
      <c r="G66" s="152">
        <f t="shared" si="19"/>
        <v>1</v>
      </c>
      <c r="H66" s="152">
        <f t="shared" si="12"/>
        <v>1</v>
      </c>
      <c r="I66" s="152">
        <f t="shared" si="13"/>
        <v>1</v>
      </c>
      <c r="J66" s="152">
        <f t="shared" si="13"/>
        <v>1</v>
      </c>
      <c r="K66" s="152">
        <f t="shared" si="14"/>
        <v>1</v>
      </c>
      <c r="L66" s="152">
        <f t="shared" si="15"/>
        <v>1</v>
      </c>
      <c r="M66" s="152">
        <f t="shared" si="15"/>
        <v>1</v>
      </c>
      <c r="N66" s="152">
        <f t="shared" si="15"/>
        <v>1</v>
      </c>
      <c r="O66" s="152">
        <f t="shared" si="15"/>
        <v>1</v>
      </c>
      <c r="P66" s="152">
        <f t="shared" si="15"/>
        <v>1</v>
      </c>
      <c r="Q66" s="152">
        <f t="shared" si="15"/>
        <v>1</v>
      </c>
      <c r="R66" s="152">
        <f t="shared" si="16"/>
        <v>1</v>
      </c>
      <c r="S66" s="152">
        <f t="shared" si="17"/>
        <v>1</v>
      </c>
      <c r="T66" s="152">
        <f t="shared" si="17"/>
        <v>1</v>
      </c>
      <c r="U66" s="152">
        <f t="shared" si="18"/>
        <v>1</v>
      </c>
      <c r="V66" s="102"/>
      <c r="W66" s="120"/>
      <c r="X66" s="120"/>
      <c r="Z66" s="46"/>
      <c r="AA66" s="46"/>
      <c r="AB66" s="46"/>
      <c r="AC66" s="46"/>
    </row>
    <row r="67" spans="1:29" ht="15.75" customHeight="1" x14ac:dyDescent="0.2">
      <c r="A67" s="46"/>
      <c r="B67" s="46"/>
      <c r="C67" s="46"/>
      <c r="D67" s="54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46"/>
      <c r="X67" s="46"/>
      <c r="Z67" s="46"/>
      <c r="AA67" s="46"/>
      <c r="AB67" s="46"/>
      <c r="AC67" s="46"/>
    </row>
    <row r="68" spans="1:29" ht="15.75" customHeight="1" x14ac:dyDescent="0.2">
      <c r="A68" s="3" t="s">
        <v>57</v>
      </c>
      <c r="B68" s="120"/>
      <c r="C68" s="120"/>
      <c r="D68" s="11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26"/>
      <c r="W68" s="120"/>
      <c r="X68" s="120"/>
      <c r="Z68" s="46"/>
      <c r="AA68" s="46"/>
      <c r="AB68" s="46"/>
      <c r="AC68" s="46"/>
    </row>
    <row r="69" spans="1:29" ht="15.75" customHeight="1" x14ac:dyDescent="0.2">
      <c r="A69" s="123" t="s">
        <v>139</v>
      </c>
      <c r="B69" s="120"/>
      <c r="C69" s="120"/>
      <c r="D69" s="21" t="s">
        <v>58</v>
      </c>
      <c r="E69" s="118">
        <v>-446.69600000000003</v>
      </c>
      <c r="F69" s="31">
        <v>-398.30599999999998</v>
      </c>
      <c r="G69" s="31">
        <v>-352.78480000000002</v>
      </c>
      <c r="H69" s="31">
        <v>-304.67500000000001</v>
      </c>
      <c r="I69" s="31">
        <v>0</v>
      </c>
      <c r="J69" s="31">
        <f>-H69</f>
        <v>304.67500000000001</v>
      </c>
      <c r="K69" s="31">
        <f>-G69</f>
        <v>352.78480000000002</v>
      </c>
      <c r="L69" s="31">
        <f>-F69</f>
        <v>398.30599999999998</v>
      </c>
      <c r="M69" s="31">
        <f>-E69</f>
        <v>446.69600000000003</v>
      </c>
      <c r="N69" s="31">
        <f>L69</f>
        <v>398.30599999999998</v>
      </c>
      <c r="O69" s="31">
        <f>K69</f>
        <v>352.78480000000002</v>
      </c>
      <c r="P69" s="31">
        <f>J69</f>
        <v>304.67500000000001</v>
      </c>
      <c r="Q69" s="31">
        <f>I69</f>
        <v>0</v>
      </c>
      <c r="R69" s="31">
        <f>H69</f>
        <v>-304.67500000000001</v>
      </c>
      <c r="S69" s="31">
        <f>G69</f>
        <v>-352.78480000000002</v>
      </c>
      <c r="T69" s="31">
        <f>F69</f>
        <v>-398.30599999999998</v>
      </c>
      <c r="U69" s="31">
        <f>E69</f>
        <v>-446.69600000000003</v>
      </c>
      <c r="V69" s="132"/>
      <c r="X69" s="15"/>
      <c r="Z69" s="46"/>
      <c r="AA69" s="46"/>
      <c r="AB69" s="46"/>
      <c r="AC69" s="46"/>
    </row>
    <row r="70" spans="1:29" ht="15.75" customHeight="1" x14ac:dyDescent="0.2">
      <c r="A70" s="120"/>
      <c r="B70" s="120"/>
      <c r="C70" s="120"/>
      <c r="D70" s="11" t="s">
        <v>59</v>
      </c>
      <c r="E70" s="32">
        <f>E69/0.74</f>
        <v>-603.64324324324332</v>
      </c>
      <c r="F70" s="32">
        <f t="shared" ref="F70:U70" si="20">F69/0.74</f>
        <v>-538.25135135135133</v>
      </c>
      <c r="G70" s="32">
        <f t="shared" si="20"/>
        <v>-476.73621621621623</v>
      </c>
      <c r="H70" s="32">
        <f t="shared" si="20"/>
        <v>-411.72297297297297</v>
      </c>
      <c r="I70" s="32">
        <f t="shared" si="20"/>
        <v>0</v>
      </c>
      <c r="J70" s="32">
        <f t="shared" si="20"/>
        <v>411.72297297297297</v>
      </c>
      <c r="K70" s="32">
        <f t="shared" si="20"/>
        <v>476.73621621621623</v>
      </c>
      <c r="L70" s="32">
        <f t="shared" si="20"/>
        <v>538.25135135135133</v>
      </c>
      <c r="M70" s="32">
        <f t="shared" si="20"/>
        <v>603.64324324324332</v>
      </c>
      <c r="N70" s="32">
        <f t="shared" si="20"/>
        <v>538.25135135135133</v>
      </c>
      <c r="O70" s="32">
        <f t="shared" si="20"/>
        <v>476.73621621621623</v>
      </c>
      <c r="P70" s="32">
        <f t="shared" si="20"/>
        <v>411.72297297297297</v>
      </c>
      <c r="Q70" s="32">
        <f t="shared" si="20"/>
        <v>0</v>
      </c>
      <c r="R70" s="32">
        <f t="shared" si="20"/>
        <v>-411.72297297297297</v>
      </c>
      <c r="S70" s="32">
        <f t="shared" si="20"/>
        <v>-476.73621621621623</v>
      </c>
      <c r="T70" s="32">
        <f t="shared" si="20"/>
        <v>-538.25135135135133</v>
      </c>
      <c r="U70" s="32">
        <f t="shared" si="20"/>
        <v>-603.64324324324332</v>
      </c>
      <c r="V70" s="103"/>
      <c r="W70" s="120"/>
      <c r="X70" s="26"/>
      <c r="Z70" s="46"/>
      <c r="AA70" s="46"/>
      <c r="AB70" s="46"/>
      <c r="AC70" s="46"/>
    </row>
    <row r="71" spans="1:29" ht="15.75" customHeight="1" x14ac:dyDescent="0.2">
      <c r="A71" s="120" t="s">
        <v>60</v>
      </c>
      <c r="B71" s="120"/>
      <c r="C71" s="120"/>
      <c r="D71" s="21" t="s">
        <v>58</v>
      </c>
      <c r="E71" s="31">
        <f>E69</f>
        <v>-446.69600000000003</v>
      </c>
      <c r="F71" s="31">
        <f t="shared" ref="F71:U71" si="21">F69</f>
        <v>-398.30599999999998</v>
      </c>
      <c r="G71" s="31">
        <f t="shared" si="21"/>
        <v>-352.78480000000002</v>
      </c>
      <c r="H71" s="31">
        <f t="shared" si="21"/>
        <v>-304.67500000000001</v>
      </c>
      <c r="I71" s="31">
        <f t="shared" si="21"/>
        <v>0</v>
      </c>
      <c r="J71" s="31">
        <f t="shared" si="21"/>
        <v>304.67500000000001</v>
      </c>
      <c r="K71" s="31">
        <f t="shared" si="21"/>
        <v>352.78480000000002</v>
      </c>
      <c r="L71" s="31">
        <f t="shared" si="21"/>
        <v>398.30599999999998</v>
      </c>
      <c r="M71" s="31">
        <f t="shared" si="21"/>
        <v>446.69600000000003</v>
      </c>
      <c r="N71" s="31">
        <f t="shared" si="21"/>
        <v>398.30599999999998</v>
      </c>
      <c r="O71" s="31">
        <f t="shared" si="21"/>
        <v>352.78480000000002</v>
      </c>
      <c r="P71" s="31">
        <f t="shared" si="21"/>
        <v>304.67500000000001</v>
      </c>
      <c r="Q71" s="31">
        <f t="shared" si="21"/>
        <v>0</v>
      </c>
      <c r="R71" s="31">
        <f t="shared" si="21"/>
        <v>-304.67500000000001</v>
      </c>
      <c r="S71" s="31">
        <f t="shared" si="21"/>
        <v>-352.78480000000002</v>
      </c>
      <c r="T71" s="31">
        <f t="shared" si="21"/>
        <v>-398.30599999999998</v>
      </c>
      <c r="U71" s="31">
        <f t="shared" si="21"/>
        <v>-446.69600000000003</v>
      </c>
      <c r="V71" s="132"/>
      <c r="W71" s="120"/>
      <c r="X71" s="15"/>
      <c r="Z71" s="46"/>
      <c r="AA71" s="46"/>
      <c r="AB71" s="46"/>
      <c r="AC71" s="46"/>
    </row>
    <row r="72" spans="1:29" ht="15.75" customHeight="1" x14ac:dyDescent="0.2">
      <c r="A72" s="120"/>
      <c r="B72" s="120"/>
      <c r="C72" s="120"/>
      <c r="D72" s="11" t="s">
        <v>59</v>
      </c>
      <c r="E72" s="32">
        <f>E71/0.74</f>
        <v>-603.64324324324332</v>
      </c>
      <c r="F72" s="32">
        <f t="shared" ref="F72:U72" si="22">F71/0.74</f>
        <v>-538.25135135135133</v>
      </c>
      <c r="G72" s="32">
        <f t="shared" si="22"/>
        <v>-476.73621621621623</v>
      </c>
      <c r="H72" s="32">
        <f t="shared" si="22"/>
        <v>-411.72297297297297</v>
      </c>
      <c r="I72" s="32">
        <f t="shared" si="22"/>
        <v>0</v>
      </c>
      <c r="J72" s="32">
        <f t="shared" si="22"/>
        <v>411.72297297297297</v>
      </c>
      <c r="K72" s="32">
        <f t="shared" si="22"/>
        <v>476.73621621621623</v>
      </c>
      <c r="L72" s="32">
        <f t="shared" si="22"/>
        <v>538.25135135135133</v>
      </c>
      <c r="M72" s="32">
        <f t="shared" si="22"/>
        <v>603.64324324324332</v>
      </c>
      <c r="N72" s="32">
        <f t="shared" si="22"/>
        <v>538.25135135135133</v>
      </c>
      <c r="O72" s="32">
        <f t="shared" si="22"/>
        <v>476.73621621621623</v>
      </c>
      <c r="P72" s="32">
        <f t="shared" si="22"/>
        <v>411.72297297297297</v>
      </c>
      <c r="Q72" s="32">
        <f t="shared" si="22"/>
        <v>0</v>
      </c>
      <c r="R72" s="32">
        <f t="shared" si="22"/>
        <v>-411.72297297297297</v>
      </c>
      <c r="S72" s="32">
        <f t="shared" si="22"/>
        <v>-476.73621621621623</v>
      </c>
      <c r="T72" s="32">
        <f t="shared" si="22"/>
        <v>-538.25135135135133</v>
      </c>
      <c r="U72" s="32">
        <f t="shared" si="22"/>
        <v>-603.64324324324332</v>
      </c>
      <c r="V72" s="103"/>
      <c r="W72" s="120"/>
      <c r="X72" s="26"/>
      <c r="Z72" s="46"/>
      <c r="AA72" s="46"/>
      <c r="AB72" s="46"/>
      <c r="AC72" s="46"/>
    </row>
    <row r="73" spans="1:29" ht="15.75" customHeight="1" x14ac:dyDescent="0.2">
      <c r="A73" s="69" t="s">
        <v>158</v>
      </c>
      <c r="B73" s="46"/>
      <c r="C73" s="46"/>
      <c r="D73" s="21" t="s">
        <v>58</v>
      </c>
      <c r="E73" s="31">
        <f>E71</f>
        <v>-446.69600000000003</v>
      </c>
      <c r="F73" s="31">
        <f t="shared" ref="F73:U73" si="23">F71</f>
        <v>-398.30599999999998</v>
      </c>
      <c r="G73" s="31">
        <f t="shared" si="23"/>
        <v>-352.78480000000002</v>
      </c>
      <c r="H73" s="31">
        <f t="shared" si="23"/>
        <v>-304.67500000000001</v>
      </c>
      <c r="I73" s="31">
        <f t="shared" si="23"/>
        <v>0</v>
      </c>
      <c r="J73" s="31">
        <f t="shared" si="23"/>
        <v>304.67500000000001</v>
      </c>
      <c r="K73" s="31">
        <f t="shared" si="23"/>
        <v>352.78480000000002</v>
      </c>
      <c r="L73" s="31">
        <f t="shared" si="23"/>
        <v>398.30599999999998</v>
      </c>
      <c r="M73" s="31">
        <f t="shared" si="23"/>
        <v>446.69600000000003</v>
      </c>
      <c r="N73" s="31">
        <f t="shared" si="23"/>
        <v>398.30599999999998</v>
      </c>
      <c r="O73" s="31">
        <f t="shared" si="23"/>
        <v>352.78480000000002</v>
      </c>
      <c r="P73" s="31">
        <f t="shared" si="23"/>
        <v>304.67500000000001</v>
      </c>
      <c r="Q73" s="31">
        <f t="shared" si="23"/>
        <v>0</v>
      </c>
      <c r="R73" s="31">
        <f t="shared" si="23"/>
        <v>-304.67500000000001</v>
      </c>
      <c r="S73" s="31">
        <f t="shared" si="23"/>
        <v>-352.78480000000002</v>
      </c>
      <c r="T73" s="31">
        <f t="shared" si="23"/>
        <v>-398.30599999999998</v>
      </c>
      <c r="U73" s="31">
        <f t="shared" si="23"/>
        <v>-446.69600000000003</v>
      </c>
      <c r="V73" s="103"/>
      <c r="W73" s="46"/>
      <c r="X73" s="51"/>
      <c r="Z73" s="46"/>
      <c r="AA73" s="46"/>
      <c r="AB73" s="46"/>
      <c r="AC73" s="46"/>
    </row>
    <row r="74" spans="1:29" ht="15.75" customHeight="1" x14ac:dyDescent="0.2">
      <c r="A74" s="46"/>
      <c r="B74" s="46"/>
      <c r="C74" s="46"/>
      <c r="D74" s="11" t="s">
        <v>59</v>
      </c>
      <c r="E74" s="32">
        <f>E73/0.74</f>
        <v>-603.64324324324332</v>
      </c>
      <c r="F74" s="32">
        <f t="shared" ref="F74:U74" si="24">F73/0.74</f>
        <v>-538.25135135135133</v>
      </c>
      <c r="G74" s="32">
        <f t="shared" si="24"/>
        <v>-476.73621621621623</v>
      </c>
      <c r="H74" s="32">
        <f t="shared" si="24"/>
        <v>-411.72297297297297</v>
      </c>
      <c r="I74" s="32">
        <f t="shared" si="24"/>
        <v>0</v>
      </c>
      <c r="J74" s="32">
        <f t="shared" si="24"/>
        <v>411.72297297297297</v>
      </c>
      <c r="K74" s="32">
        <f t="shared" si="24"/>
        <v>476.73621621621623</v>
      </c>
      <c r="L74" s="32">
        <f t="shared" si="24"/>
        <v>538.25135135135133</v>
      </c>
      <c r="M74" s="32">
        <f t="shared" si="24"/>
        <v>603.64324324324332</v>
      </c>
      <c r="N74" s="32">
        <f t="shared" si="24"/>
        <v>538.25135135135133</v>
      </c>
      <c r="O74" s="32">
        <f t="shared" si="24"/>
        <v>476.73621621621623</v>
      </c>
      <c r="P74" s="32">
        <f t="shared" si="24"/>
        <v>411.72297297297297</v>
      </c>
      <c r="Q74" s="32">
        <f t="shared" si="24"/>
        <v>0</v>
      </c>
      <c r="R74" s="32">
        <f t="shared" si="24"/>
        <v>-411.72297297297297</v>
      </c>
      <c r="S74" s="32">
        <f t="shared" si="24"/>
        <v>-476.73621621621623</v>
      </c>
      <c r="T74" s="32">
        <f t="shared" si="24"/>
        <v>-538.25135135135133</v>
      </c>
      <c r="U74" s="32">
        <f t="shared" si="24"/>
        <v>-603.64324324324332</v>
      </c>
      <c r="V74" s="103"/>
      <c r="W74" s="46"/>
      <c r="X74" s="51"/>
      <c r="Z74" s="46"/>
      <c r="AA74" s="46"/>
      <c r="AB74" s="46"/>
      <c r="AC74" s="46"/>
    </row>
    <row r="75" spans="1:29" ht="15.75" customHeight="1" x14ac:dyDescent="0.2">
      <c r="A75" s="115" t="s">
        <v>137</v>
      </c>
      <c r="B75" s="120"/>
      <c r="C75" s="120"/>
      <c r="D75" s="21" t="s">
        <v>58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132"/>
      <c r="W75" s="120"/>
      <c r="X75" s="15"/>
      <c r="Z75" s="46"/>
      <c r="AA75" s="46"/>
      <c r="AB75" s="46"/>
      <c r="AC75" s="46"/>
    </row>
    <row r="76" spans="1:29" ht="15.75" customHeight="1" x14ac:dyDescent="0.2">
      <c r="A76" s="3"/>
      <c r="B76" s="120"/>
      <c r="C76" s="120"/>
      <c r="D76" s="11" t="s">
        <v>59</v>
      </c>
      <c r="E76" s="32">
        <f>E75/0.74</f>
        <v>0</v>
      </c>
      <c r="F76" s="32">
        <f t="shared" ref="F76:U76" si="25">F75/0.74</f>
        <v>0</v>
      </c>
      <c r="G76" s="32">
        <f t="shared" si="25"/>
        <v>0</v>
      </c>
      <c r="H76" s="32">
        <f t="shared" si="25"/>
        <v>0</v>
      </c>
      <c r="I76" s="32">
        <f t="shared" si="25"/>
        <v>0</v>
      </c>
      <c r="J76" s="32">
        <f t="shared" si="25"/>
        <v>0</v>
      </c>
      <c r="K76" s="32">
        <f t="shared" si="25"/>
        <v>0</v>
      </c>
      <c r="L76" s="32">
        <f t="shared" si="25"/>
        <v>0</v>
      </c>
      <c r="M76" s="32">
        <f t="shared" si="25"/>
        <v>0</v>
      </c>
      <c r="N76" s="32">
        <f t="shared" si="25"/>
        <v>0</v>
      </c>
      <c r="O76" s="32">
        <f t="shared" si="25"/>
        <v>0</v>
      </c>
      <c r="P76" s="32">
        <f t="shared" si="25"/>
        <v>0</v>
      </c>
      <c r="Q76" s="32">
        <f t="shared" si="25"/>
        <v>0</v>
      </c>
      <c r="R76" s="32">
        <f t="shared" si="25"/>
        <v>0</v>
      </c>
      <c r="S76" s="32">
        <f t="shared" si="25"/>
        <v>0</v>
      </c>
      <c r="T76" s="32">
        <f t="shared" si="25"/>
        <v>0</v>
      </c>
      <c r="U76" s="32">
        <f t="shared" si="25"/>
        <v>0</v>
      </c>
      <c r="V76" s="103"/>
      <c r="W76" s="120"/>
      <c r="X76" s="26"/>
      <c r="Z76" s="46"/>
      <c r="AA76" s="46"/>
      <c r="AB76" s="46"/>
      <c r="AC76" s="46"/>
    </row>
    <row r="77" spans="1:29" ht="15.75" customHeight="1" x14ac:dyDescent="0.2">
      <c r="A77" s="3" t="s">
        <v>61</v>
      </c>
      <c r="B77" s="120"/>
      <c r="C77" s="120"/>
      <c r="D77" s="1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132"/>
      <c r="W77" s="120"/>
      <c r="X77" s="120"/>
      <c r="Z77" s="46"/>
      <c r="AA77" s="46"/>
      <c r="AB77" s="46"/>
      <c r="AC77" s="46"/>
    </row>
    <row r="78" spans="1:29" ht="15.75" customHeight="1" x14ac:dyDescent="0.2">
      <c r="A78" s="26" t="s">
        <v>62</v>
      </c>
      <c r="B78" s="120"/>
      <c r="C78" s="120"/>
      <c r="D78" s="21" t="s">
        <v>63</v>
      </c>
      <c r="E78" s="31">
        <v>0</v>
      </c>
      <c r="F78" s="31">
        <v>303.02999999999997</v>
      </c>
      <c r="G78" s="31">
        <v>422.39</v>
      </c>
      <c r="H78" s="31">
        <v>519.39</v>
      </c>
      <c r="I78" s="31">
        <v>921.15150000000006</v>
      </c>
      <c r="J78" s="31">
        <f>H78</f>
        <v>519.39</v>
      </c>
      <c r="K78" s="31">
        <f>G78</f>
        <v>422.39</v>
      </c>
      <c r="L78" s="31">
        <f>F78</f>
        <v>303.02999999999997</v>
      </c>
      <c r="M78" s="31">
        <f>E78</f>
        <v>0</v>
      </c>
      <c r="N78" s="31">
        <f>-L78</f>
        <v>-303.02999999999997</v>
      </c>
      <c r="O78" s="31">
        <f>-K78</f>
        <v>-422.39</v>
      </c>
      <c r="P78" s="31">
        <f>-J78</f>
        <v>-519.39</v>
      </c>
      <c r="Q78" s="31">
        <f>-I78</f>
        <v>-921.15150000000006</v>
      </c>
      <c r="R78" s="31">
        <f>-H78</f>
        <v>-519.39</v>
      </c>
      <c r="S78" s="31">
        <f>-G78</f>
        <v>-422.39</v>
      </c>
      <c r="T78" s="31">
        <f>-F78</f>
        <v>-303.02999999999997</v>
      </c>
      <c r="U78" s="31">
        <f>-E78</f>
        <v>0</v>
      </c>
      <c r="V78" s="132"/>
      <c r="W78" s="120"/>
      <c r="X78" s="15"/>
      <c r="Z78" s="46"/>
      <c r="AA78" s="46"/>
      <c r="AB78" s="46"/>
      <c r="AC78" s="46"/>
    </row>
    <row r="79" spans="1:29" ht="15.75" customHeight="1" x14ac:dyDescent="0.2">
      <c r="A79" s="26"/>
      <c r="B79" s="120"/>
      <c r="C79" s="120"/>
      <c r="D79" s="11" t="s">
        <v>2</v>
      </c>
      <c r="E79" s="32">
        <f>E78*4.45</f>
        <v>0</v>
      </c>
      <c r="F79" s="32">
        <f t="shared" ref="F79:U79" si="26">F78*4.45</f>
        <v>1348.4834999999998</v>
      </c>
      <c r="G79" s="32">
        <f t="shared" si="26"/>
        <v>1879.6355000000001</v>
      </c>
      <c r="H79" s="32">
        <f t="shared" si="26"/>
        <v>2311.2855</v>
      </c>
      <c r="I79" s="32">
        <f t="shared" si="26"/>
        <v>4099.1241750000008</v>
      </c>
      <c r="J79" s="32">
        <f t="shared" si="26"/>
        <v>2311.2855</v>
      </c>
      <c r="K79" s="32">
        <f t="shared" si="26"/>
        <v>1879.6355000000001</v>
      </c>
      <c r="L79" s="32">
        <f t="shared" si="26"/>
        <v>1348.4834999999998</v>
      </c>
      <c r="M79" s="32">
        <f t="shared" si="26"/>
        <v>0</v>
      </c>
      <c r="N79" s="32">
        <f t="shared" si="26"/>
        <v>-1348.4834999999998</v>
      </c>
      <c r="O79" s="32">
        <f t="shared" si="26"/>
        <v>-1879.6355000000001</v>
      </c>
      <c r="P79" s="32">
        <f t="shared" si="26"/>
        <v>-2311.2855</v>
      </c>
      <c r="Q79" s="32">
        <f t="shared" si="26"/>
        <v>-4099.1241750000008</v>
      </c>
      <c r="R79" s="32">
        <f t="shared" si="26"/>
        <v>-2311.2855</v>
      </c>
      <c r="S79" s="32">
        <f t="shared" si="26"/>
        <v>-1879.6355000000001</v>
      </c>
      <c r="T79" s="32">
        <f t="shared" si="26"/>
        <v>-1348.4834999999998</v>
      </c>
      <c r="U79" s="32">
        <f t="shared" si="26"/>
        <v>0</v>
      </c>
      <c r="V79" s="103"/>
      <c r="W79" s="120"/>
      <c r="X79" s="26"/>
      <c r="Z79" s="46"/>
      <c r="AA79" s="46"/>
      <c r="AB79" s="46"/>
      <c r="AC79" s="46"/>
    </row>
    <row r="80" spans="1:29" ht="15.75" customHeight="1" x14ac:dyDescent="0.2">
      <c r="A80" s="26" t="s">
        <v>64</v>
      </c>
      <c r="B80" s="120"/>
      <c r="C80" s="120"/>
      <c r="D80" s="21" t="s">
        <v>63</v>
      </c>
      <c r="E80" s="31">
        <f>E78</f>
        <v>0</v>
      </c>
      <c r="F80" s="31">
        <f t="shared" ref="F80:U80" si="27">F78</f>
        <v>303.02999999999997</v>
      </c>
      <c r="G80" s="31">
        <f t="shared" si="27"/>
        <v>422.39</v>
      </c>
      <c r="H80" s="31">
        <f t="shared" si="27"/>
        <v>519.39</v>
      </c>
      <c r="I80" s="31">
        <f t="shared" si="27"/>
        <v>921.15150000000006</v>
      </c>
      <c r="J80" s="31">
        <f t="shared" si="27"/>
        <v>519.39</v>
      </c>
      <c r="K80" s="31">
        <f t="shared" si="27"/>
        <v>422.39</v>
      </c>
      <c r="L80" s="31">
        <f t="shared" si="27"/>
        <v>303.02999999999997</v>
      </c>
      <c r="M80" s="31">
        <f t="shared" si="27"/>
        <v>0</v>
      </c>
      <c r="N80" s="31">
        <f t="shared" si="27"/>
        <v>-303.02999999999997</v>
      </c>
      <c r="O80" s="31">
        <f t="shared" si="27"/>
        <v>-422.39</v>
      </c>
      <c r="P80" s="31">
        <f t="shared" si="27"/>
        <v>-519.39</v>
      </c>
      <c r="Q80" s="31">
        <f t="shared" si="27"/>
        <v>-921.15150000000006</v>
      </c>
      <c r="R80" s="31">
        <f t="shared" si="27"/>
        <v>-519.39</v>
      </c>
      <c r="S80" s="31">
        <f t="shared" si="27"/>
        <v>-422.39</v>
      </c>
      <c r="T80" s="31">
        <f t="shared" si="27"/>
        <v>-303.02999999999997</v>
      </c>
      <c r="U80" s="31">
        <f t="shared" si="27"/>
        <v>0</v>
      </c>
      <c r="V80" s="132"/>
      <c r="W80" s="120"/>
      <c r="X80" s="15"/>
      <c r="Z80" s="46"/>
      <c r="AA80" s="46"/>
      <c r="AB80" s="46"/>
      <c r="AC80" s="46"/>
    </row>
    <row r="81" spans="1:29" ht="15.75" customHeight="1" x14ac:dyDescent="0.2">
      <c r="A81" s="26"/>
      <c r="B81" s="120"/>
      <c r="C81" s="120"/>
      <c r="D81" s="11" t="s">
        <v>2</v>
      </c>
      <c r="E81" s="32">
        <f>E80*4.45</f>
        <v>0</v>
      </c>
      <c r="F81" s="32">
        <f t="shared" ref="F81:U81" si="28">F80*4.45</f>
        <v>1348.4834999999998</v>
      </c>
      <c r="G81" s="32">
        <f t="shared" si="28"/>
        <v>1879.6355000000001</v>
      </c>
      <c r="H81" s="32">
        <f t="shared" si="28"/>
        <v>2311.2855</v>
      </c>
      <c r="I81" s="32">
        <f t="shared" si="28"/>
        <v>4099.1241750000008</v>
      </c>
      <c r="J81" s="32">
        <f t="shared" si="28"/>
        <v>2311.2855</v>
      </c>
      <c r="K81" s="32">
        <f t="shared" si="28"/>
        <v>1879.6355000000001</v>
      </c>
      <c r="L81" s="32">
        <f t="shared" si="28"/>
        <v>1348.4834999999998</v>
      </c>
      <c r="M81" s="32">
        <f t="shared" si="28"/>
        <v>0</v>
      </c>
      <c r="N81" s="32">
        <f t="shared" si="28"/>
        <v>-1348.4834999999998</v>
      </c>
      <c r="O81" s="32">
        <f t="shared" si="28"/>
        <v>-1879.6355000000001</v>
      </c>
      <c r="P81" s="32">
        <f t="shared" si="28"/>
        <v>-2311.2855</v>
      </c>
      <c r="Q81" s="32">
        <f t="shared" si="28"/>
        <v>-4099.1241750000008</v>
      </c>
      <c r="R81" s="32">
        <f t="shared" si="28"/>
        <v>-2311.2855</v>
      </c>
      <c r="S81" s="32">
        <f t="shared" si="28"/>
        <v>-1879.6355000000001</v>
      </c>
      <c r="T81" s="32">
        <f t="shared" si="28"/>
        <v>-1348.4834999999998</v>
      </c>
      <c r="U81" s="32">
        <f t="shared" si="28"/>
        <v>0</v>
      </c>
      <c r="V81" s="103"/>
      <c r="W81" s="120"/>
      <c r="X81" s="120"/>
      <c r="Z81" s="46"/>
      <c r="AA81" s="46"/>
      <c r="AB81" s="46"/>
      <c r="AC81" s="46"/>
    </row>
    <row r="82" spans="1:29" ht="15.75" customHeight="1" x14ac:dyDescent="0.2">
      <c r="A82" s="68" t="s">
        <v>163</v>
      </c>
      <c r="B82" s="46"/>
      <c r="C82" s="46"/>
      <c r="D82" s="21" t="s">
        <v>63</v>
      </c>
      <c r="E82" s="31">
        <f>E80</f>
        <v>0</v>
      </c>
      <c r="F82" s="31">
        <f t="shared" ref="F82:U82" si="29">F80</f>
        <v>303.02999999999997</v>
      </c>
      <c r="G82" s="31">
        <f t="shared" si="29"/>
        <v>422.39</v>
      </c>
      <c r="H82" s="31">
        <f t="shared" si="29"/>
        <v>519.39</v>
      </c>
      <c r="I82" s="31">
        <f t="shared" si="29"/>
        <v>921.15150000000006</v>
      </c>
      <c r="J82" s="31">
        <f t="shared" si="29"/>
        <v>519.39</v>
      </c>
      <c r="K82" s="31">
        <f t="shared" si="29"/>
        <v>422.39</v>
      </c>
      <c r="L82" s="31">
        <f t="shared" si="29"/>
        <v>303.02999999999997</v>
      </c>
      <c r="M82" s="31">
        <f t="shared" si="29"/>
        <v>0</v>
      </c>
      <c r="N82" s="31">
        <f t="shared" si="29"/>
        <v>-303.02999999999997</v>
      </c>
      <c r="O82" s="31">
        <f t="shared" si="29"/>
        <v>-422.39</v>
      </c>
      <c r="P82" s="31">
        <f t="shared" si="29"/>
        <v>-519.39</v>
      </c>
      <c r="Q82" s="31">
        <f t="shared" si="29"/>
        <v>-921.15150000000006</v>
      </c>
      <c r="R82" s="31">
        <f t="shared" si="29"/>
        <v>-519.39</v>
      </c>
      <c r="S82" s="31">
        <f t="shared" si="29"/>
        <v>-422.39</v>
      </c>
      <c r="T82" s="31">
        <f t="shared" si="29"/>
        <v>-303.02999999999997</v>
      </c>
      <c r="U82" s="31">
        <f t="shared" si="29"/>
        <v>0</v>
      </c>
      <c r="V82" s="103"/>
      <c r="W82" s="46"/>
      <c r="X82" s="46"/>
      <c r="Z82" s="46"/>
      <c r="AA82" s="46"/>
      <c r="AB82" s="46"/>
      <c r="AC82" s="46"/>
    </row>
    <row r="83" spans="1:29" ht="15.75" customHeight="1" x14ac:dyDescent="0.2">
      <c r="A83" s="51"/>
      <c r="B83" s="46"/>
      <c r="C83" s="46"/>
      <c r="D83" s="11" t="s">
        <v>2</v>
      </c>
      <c r="E83" s="32">
        <f>E82*4.45</f>
        <v>0</v>
      </c>
      <c r="F83" s="32">
        <f t="shared" ref="F83:U83" si="30">F82*4.45</f>
        <v>1348.4834999999998</v>
      </c>
      <c r="G83" s="32">
        <f t="shared" si="30"/>
        <v>1879.6355000000001</v>
      </c>
      <c r="H83" s="32">
        <f t="shared" si="30"/>
        <v>2311.2855</v>
      </c>
      <c r="I83" s="32">
        <f t="shared" si="30"/>
        <v>4099.1241750000008</v>
      </c>
      <c r="J83" s="32">
        <f t="shared" si="30"/>
        <v>2311.2855</v>
      </c>
      <c r="K83" s="32">
        <f t="shared" si="30"/>
        <v>1879.6355000000001</v>
      </c>
      <c r="L83" s="32">
        <f t="shared" si="30"/>
        <v>1348.4834999999998</v>
      </c>
      <c r="M83" s="32">
        <f t="shared" si="30"/>
        <v>0</v>
      </c>
      <c r="N83" s="32">
        <f t="shared" si="30"/>
        <v>-1348.4834999999998</v>
      </c>
      <c r="O83" s="32">
        <f t="shared" si="30"/>
        <v>-1879.6355000000001</v>
      </c>
      <c r="P83" s="32">
        <f t="shared" si="30"/>
        <v>-2311.2855</v>
      </c>
      <c r="Q83" s="32">
        <f t="shared" si="30"/>
        <v>-4099.1241750000008</v>
      </c>
      <c r="R83" s="32">
        <f t="shared" si="30"/>
        <v>-2311.2855</v>
      </c>
      <c r="S83" s="32">
        <f t="shared" si="30"/>
        <v>-1879.6355000000001</v>
      </c>
      <c r="T83" s="32">
        <f t="shared" si="30"/>
        <v>-1348.4834999999998</v>
      </c>
      <c r="U83" s="32">
        <f t="shared" si="30"/>
        <v>0</v>
      </c>
      <c r="V83" s="103"/>
      <c r="W83" s="46"/>
      <c r="X83" s="46"/>
      <c r="Z83" s="46"/>
      <c r="AA83" s="46"/>
      <c r="AB83" s="46"/>
      <c r="AC83" s="46"/>
    </row>
    <row r="84" spans="1:29" ht="15.75" customHeight="1" x14ac:dyDescent="0.2">
      <c r="A84" s="26" t="s">
        <v>65</v>
      </c>
      <c r="B84" s="120"/>
      <c r="C84" s="120"/>
      <c r="D84" s="21" t="s">
        <v>63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132"/>
      <c r="W84" s="120"/>
      <c r="X84" s="15"/>
      <c r="Z84" s="46"/>
      <c r="AA84" s="46"/>
      <c r="AB84" s="46"/>
      <c r="AC84" s="46"/>
    </row>
    <row r="85" spans="1:29" ht="15.75" customHeight="1" x14ac:dyDescent="0.2">
      <c r="A85" s="3"/>
      <c r="B85" s="120"/>
      <c r="C85" s="120"/>
      <c r="D85" s="11" t="s">
        <v>2</v>
      </c>
      <c r="E85" s="32">
        <f>E84*4.45</f>
        <v>0</v>
      </c>
      <c r="F85" s="32">
        <f t="shared" ref="F85:U85" si="31">F84*4.45</f>
        <v>0</v>
      </c>
      <c r="G85" s="32">
        <f t="shared" si="31"/>
        <v>0</v>
      </c>
      <c r="H85" s="32">
        <f t="shared" si="31"/>
        <v>0</v>
      </c>
      <c r="I85" s="32">
        <f t="shared" si="31"/>
        <v>0</v>
      </c>
      <c r="J85" s="32">
        <f t="shared" si="31"/>
        <v>0</v>
      </c>
      <c r="K85" s="32">
        <f t="shared" si="31"/>
        <v>0</v>
      </c>
      <c r="L85" s="32">
        <f t="shared" si="31"/>
        <v>0</v>
      </c>
      <c r="M85" s="32">
        <f t="shared" si="31"/>
        <v>0</v>
      </c>
      <c r="N85" s="32">
        <f t="shared" si="31"/>
        <v>0</v>
      </c>
      <c r="O85" s="32">
        <f t="shared" si="31"/>
        <v>0</v>
      </c>
      <c r="P85" s="32">
        <f t="shared" si="31"/>
        <v>0</v>
      </c>
      <c r="Q85" s="32">
        <f t="shared" si="31"/>
        <v>0</v>
      </c>
      <c r="R85" s="32">
        <f t="shared" si="31"/>
        <v>0</v>
      </c>
      <c r="S85" s="32">
        <f t="shared" si="31"/>
        <v>0</v>
      </c>
      <c r="T85" s="32">
        <f t="shared" si="31"/>
        <v>0</v>
      </c>
      <c r="U85" s="32">
        <f t="shared" si="31"/>
        <v>0</v>
      </c>
      <c r="V85" s="103"/>
      <c r="W85" s="120"/>
      <c r="X85" s="120"/>
      <c r="Z85" s="46"/>
      <c r="AA85" s="46"/>
      <c r="AB85" s="46"/>
      <c r="AC85" s="46"/>
    </row>
    <row r="86" spans="1:29" ht="15.75" customHeight="1" x14ac:dyDescent="0.2">
      <c r="A86" s="100"/>
      <c r="B86" s="46"/>
      <c r="C86" s="46"/>
      <c r="D86" s="47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46"/>
      <c r="X86" s="46"/>
      <c r="Z86" s="46"/>
      <c r="AA86" s="46"/>
      <c r="AB86" s="46"/>
      <c r="AC86" s="46"/>
    </row>
    <row r="87" spans="1:29" ht="15.75" customHeight="1" x14ac:dyDescent="0.2">
      <c r="A87" s="3" t="s">
        <v>50</v>
      </c>
      <c r="B87" s="120"/>
      <c r="C87" s="120"/>
      <c r="D87" s="21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25"/>
      <c r="X87" s="25"/>
      <c r="Z87" s="46"/>
      <c r="AA87" s="46"/>
      <c r="AB87" s="46"/>
      <c r="AC87" s="46"/>
    </row>
    <row r="88" spans="1:29" ht="16.5" customHeight="1" x14ac:dyDescent="0.2">
      <c r="A88" s="120" t="s">
        <v>52</v>
      </c>
      <c r="B88" s="120"/>
      <c r="C88" s="120"/>
      <c r="D88" s="13" t="s">
        <v>51</v>
      </c>
      <c r="E88" s="14">
        <v>3</v>
      </c>
      <c r="F88" s="14">
        <v>3</v>
      </c>
      <c r="G88" s="14">
        <v>3</v>
      </c>
      <c r="H88" s="14">
        <v>3</v>
      </c>
      <c r="I88" s="14">
        <v>3</v>
      </c>
      <c r="J88" s="14">
        <v>3</v>
      </c>
      <c r="K88" s="14">
        <v>3</v>
      </c>
      <c r="L88" s="14">
        <v>3</v>
      </c>
      <c r="M88" s="14">
        <v>3</v>
      </c>
      <c r="N88" s="14">
        <v>3</v>
      </c>
      <c r="O88" s="14">
        <v>3</v>
      </c>
      <c r="P88" s="14">
        <v>3</v>
      </c>
      <c r="Q88" s="14">
        <v>3</v>
      </c>
      <c r="R88" s="14">
        <v>3</v>
      </c>
      <c r="S88" s="14">
        <v>3</v>
      </c>
      <c r="T88" s="14">
        <v>3</v>
      </c>
      <c r="U88" s="14">
        <v>3</v>
      </c>
      <c r="V88" s="126"/>
      <c r="W88" s="120"/>
      <c r="X88" s="15"/>
      <c r="Z88" s="46"/>
      <c r="AA88" s="46"/>
      <c r="AB88" s="46"/>
      <c r="AC88" s="46"/>
    </row>
    <row r="89" spans="1:29" ht="16.5" customHeight="1" x14ac:dyDescent="0.2">
      <c r="A89" s="46"/>
      <c r="B89" s="46"/>
      <c r="C89" s="46"/>
      <c r="D89" s="53" t="s">
        <v>1</v>
      </c>
      <c r="E89" s="60">
        <f>E88/0.145</f>
        <v>20.689655172413794</v>
      </c>
      <c r="F89" s="60">
        <f t="shared" ref="F89:U89" si="32">F88*6.89475</f>
        <v>20.684249999999999</v>
      </c>
      <c r="G89" s="60">
        <f t="shared" si="32"/>
        <v>20.684249999999999</v>
      </c>
      <c r="H89" s="60">
        <f t="shared" si="32"/>
        <v>20.684249999999999</v>
      </c>
      <c r="I89" s="60">
        <f t="shared" si="32"/>
        <v>20.684249999999999</v>
      </c>
      <c r="J89" s="60">
        <f t="shared" si="32"/>
        <v>20.684249999999999</v>
      </c>
      <c r="K89" s="60">
        <f t="shared" si="32"/>
        <v>20.684249999999999</v>
      </c>
      <c r="L89" s="60">
        <f t="shared" si="32"/>
        <v>20.684249999999999</v>
      </c>
      <c r="M89" s="60">
        <f t="shared" si="32"/>
        <v>20.684249999999999</v>
      </c>
      <c r="N89" s="60">
        <f t="shared" si="32"/>
        <v>20.684249999999999</v>
      </c>
      <c r="O89" s="60">
        <f t="shared" si="32"/>
        <v>20.684249999999999</v>
      </c>
      <c r="P89" s="60">
        <f t="shared" si="32"/>
        <v>20.684249999999999</v>
      </c>
      <c r="Q89" s="60">
        <f t="shared" si="32"/>
        <v>20.684249999999999</v>
      </c>
      <c r="R89" s="60">
        <f t="shared" si="32"/>
        <v>20.684249999999999</v>
      </c>
      <c r="S89" s="60">
        <f t="shared" si="32"/>
        <v>20.684249999999999</v>
      </c>
      <c r="T89" s="60">
        <f t="shared" si="32"/>
        <v>20.684249999999999</v>
      </c>
      <c r="U89" s="60">
        <f t="shared" si="32"/>
        <v>20.684249999999999</v>
      </c>
      <c r="V89" s="60"/>
      <c r="W89" s="46"/>
      <c r="X89" s="96"/>
      <c r="Z89" s="46"/>
      <c r="AA89" s="46"/>
      <c r="AB89" s="46"/>
      <c r="AC89" s="46"/>
    </row>
    <row r="90" spans="1:29" ht="15.75" customHeight="1" x14ac:dyDescent="0.2">
      <c r="A90" s="69" t="s">
        <v>153</v>
      </c>
      <c r="B90" s="120"/>
      <c r="C90" s="120"/>
      <c r="D90" s="65" t="s">
        <v>141</v>
      </c>
      <c r="E90" s="14">
        <v>25</v>
      </c>
      <c r="F90" s="14">
        <v>25</v>
      </c>
      <c r="G90" s="14">
        <v>25</v>
      </c>
      <c r="H90" s="14">
        <v>25</v>
      </c>
      <c r="I90" s="14">
        <v>25</v>
      </c>
      <c r="J90" s="14">
        <v>25</v>
      </c>
      <c r="K90" s="14">
        <v>25</v>
      </c>
      <c r="L90" s="14">
        <v>25</v>
      </c>
      <c r="M90" s="14">
        <v>25</v>
      </c>
      <c r="N90" s="14">
        <v>25</v>
      </c>
      <c r="O90" s="14">
        <v>25</v>
      </c>
      <c r="P90" s="14">
        <v>25</v>
      </c>
      <c r="Q90" s="14">
        <v>25</v>
      </c>
      <c r="R90" s="14">
        <v>25</v>
      </c>
      <c r="S90" s="14">
        <v>25</v>
      </c>
      <c r="T90" s="14">
        <v>25</v>
      </c>
      <c r="U90" s="14">
        <v>25</v>
      </c>
      <c r="V90" s="126"/>
      <c r="W90" s="120"/>
      <c r="X90" s="15"/>
      <c r="Z90" s="46"/>
      <c r="AA90" s="46"/>
      <c r="AB90" s="46"/>
      <c r="AC90" s="46"/>
    </row>
    <row r="91" spans="1:29" ht="15.75" customHeight="1" x14ac:dyDescent="0.2">
      <c r="A91" s="69" t="s">
        <v>154</v>
      </c>
      <c r="B91" s="120"/>
      <c r="C91" s="120"/>
      <c r="D91" s="13" t="s">
        <v>51</v>
      </c>
      <c r="E91" s="14">
        <f>E88</f>
        <v>3</v>
      </c>
      <c r="F91" s="14">
        <f>F88</f>
        <v>3</v>
      </c>
      <c r="G91" s="14">
        <v>3</v>
      </c>
      <c r="H91" s="14">
        <v>3</v>
      </c>
      <c r="I91" s="14">
        <v>3</v>
      </c>
      <c r="J91" s="14">
        <v>3</v>
      </c>
      <c r="K91" s="14">
        <v>3</v>
      </c>
      <c r="L91" s="14">
        <v>3</v>
      </c>
      <c r="M91" s="14">
        <v>3</v>
      </c>
      <c r="N91" s="14">
        <v>3</v>
      </c>
      <c r="O91" s="14">
        <f>O88</f>
        <v>3</v>
      </c>
      <c r="P91" s="14">
        <f>P88</f>
        <v>3</v>
      </c>
      <c r="Q91" s="14">
        <v>3</v>
      </c>
      <c r="R91" s="14">
        <v>3</v>
      </c>
      <c r="S91" s="14">
        <v>3</v>
      </c>
      <c r="T91" s="14">
        <v>3</v>
      </c>
      <c r="U91" s="14">
        <v>3</v>
      </c>
      <c r="V91" s="126"/>
      <c r="W91" s="120"/>
      <c r="X91" s="15"/>
      <c r="Z91" s="46"/>
      <c r="AA91" s="46"/>
      <c r="AB91" s="46"/>
      <c r="AC91" s="46"/>
    </row>
    <row r="92" spans="1:29" ht="15.75" customHeight="1" x14ac:dyDescent="0.2">
      <c r="A92" s="120"/>
      <c r="B92" s="120"/>
      <c r="C92" s="120"/>
      <c r="D92" s="13" t="s">
        <v>42</v>
      </c>
      <c r="E92" s="60">
        <f>E91/0.145</f>
        <v>20.689655172413794</v>
      </c>
      <c r="F92" s="60">
        <f t="shared" ref="F92:U92" si="33">F91/0.145</f>
        <v>20.689655172413794</v>
      </c>
      <c r="G92" s="60">
        <f t="shared" si="33"/>
        <v>20.689655172413794</v>
      </c>
      <c r="H92" s="60">
        <f t="shared" si="33"/>
        <v>20.689655172413794</v>
      </c>
      <c r="I92" s="60">
        <f t="shared" si="33"/>
        <v>20.689655172413794</v>
      </c>
      <c r="J92" s="60">
        <f t="shared" si="33"/>
        <v>20.689655172413794</v>
      </c>
      <c r="K92" s="60">
        <f t="shared" si="33"/>
        <v>20.689655172413794</v>
      </c>
      <c r="L92" s="60">
        <f t="shared" si="33"/>
        <v>20.689655172413794</v>
      </c>
      <c r="M92" s="60">
        <f t="shared" si="33"/>
        <v>20.689655172413794</v>
      </c>
      <c r="N92" s="60">
        <f t="shared" si="33"/>
        <v>20.689655172413794</v>
      </c>
      <c r="O92" s="60">
        <f t="shared" si="33"/>
        <v>20.689655172413794</v>
      </c>
      <c r="P92" s="60">
        <f t="shared" si="33"/>
        <v>20.689655172413794</v>
      </c>
      <c r="Q92" s="60">
        <f t="shared" si="33"/>
        <v>20.689655172413794</v>
      </c>
      <c r="R92" s="60">
        <f t="shared" si="33"/>
        <v>20.689655172413794</v>
      </c>
      <c r="S92" s="60">
        <f t="shared" si="33"/>
        <v>20.689655172413794</v>
      </c>
      <c r="T92" s="60">
        <f t="shared" si="33"/>
        <v>20.689655172413794</v>
      </c>
      <c r="U92" s="60">
        <f t="shared" si="33"/>
        <v>20.689655172413794</v>
      </c>
      <c r="V92" s="76"/>
      <c r="W92" s="120"/>
      <c r="X92" s="26"/>
      <c r="Z92" s="46"/>
      <c r="AA92" s="46"/>
      <c r="AB92" s="46"/>
      <c r="AC92" s="46"/>
    </row>
    <row r="93" spans="1:29" ht="15.75" customHeight="1" x14ac:dyDescent="0.2">
      <c r="A93" s="120" t="s">
        <v>53</v>
      </c>
      <c r="B93" s="120"/>
      <c r="C93" s="120"/>
      <c r="D93" s="13" t="s">
        <v>51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26"/>
      <c r="W93" s="120"/>
      <c r="X93" s="15"/>
      <c r="Z93" s="46"/>
      <c r="AA93" s="46"/>
      <c r="AB93" s="46"/>
      <c r="AC93" s="46"/>
    </row>
    <row r="94" spans="1:29" ht="15.75" customHeight="1" x14ac:dyDescent="0.2">
      <c r="A94" s="120"/>
      <c r="B94" s="120"/>
      <c r="C94" s="120"/>
      <c r="D94" s="13" t="s">
        <v>42</v>
      </c>
      <c r="E94" s="60">
        <f>E93/0.145</f>
        <v>0</v>
      </c>
      <c r="F94" s="60">
        <f t="shared" ref="F94:U94" si="34">F93/0.145</f>
        <v>0</v>
      </c>
      <c r="G94" s="60">
        <f t="shared" si="34"/>
        <v>0</v>
      </c>
      <c r="H94" s="60">
        <f t="shared" si="34"/>
        <v>0</v>
      </c>
      <c r="I94" s="60">
        <f t="shared" si="34"/>
        <v>0</v>
      </c>
      <c r="J94" s="60">
        <f t="shared" si="34"/>
        <v>0</v>
      </c>
      <c r="K94" s="60">
        <f t="shared" si="34"/>
        <v>0</v>
      </c>
      <c r="L94" s="60">
        <f t="shared" si="34"/>
        <v>0</v>
      </c>
      <c r="M94" s="60">
        <f t="shared" si="34"/>
        <v>0</v>
      </c>
      <c r="N94" s="60">
        <f t="shared" si="34"/>
        <v>0</v>
      </c>
      <c r="O94" s="60">
        <f t="shared" si="34"/>
        <v>0</v>
      </c>
      <c r="P94" s="60">
        <f t="shared" si="34"/>
        <v>0</v>
      </c>
      <c r="Q94" s="60">
        <f t="shared" si="34"/>
        <v>0</v>
      </c>
      <c r="R94" s="60">
        <f t="shared" si="34"/>
        <v>0</v>
      </c>
      <c r="S94" s="60">
        <f t="shared" si="34"/>
        <v>0</v>
      </c>
      <c r="T94" s="60">
        <f t="shared" si="34"/>
        <v>0</v>
      </c>
      <c r="U94" s="60">
        <f t="shared" si="34"/>
        <v>0</v>
      </c>
      <c r="V94" s="133"/>
      <c r="W94" s="120"/>
      <c r="X94" s="26"/>
      <c r="Z94" s="46"/>
      <c r="AA94" s="46"/>
      <c r="AB94" s="46"/>
      <c r="AC94" s="46"/>
    </row>
    <row r="95" spans="1:29" ht="15.75" customHeight="1" x14ac:dyDescent="0.2">
      <c r="A95" s="120"/>
      <c r="B95" s="120"/>
      <c r="C95" s="120"/>
      <c r="D95" s="1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76"/>
      <c r="W95" s="120"/>
      <c r="X95" s="15"/>
      <c r="Z95" s="46"/>
      <c r="AA95" s="46"/>
      <c r="AB95" s="46"/>
      <c r="AC95" s="46"/>
    </row>
    <row r="96" spans="1:29" ht="15.75" customHeight="1" x14ac:dyDescent="0.2">
      <c r="A96" s="120" t="s">
        <v>54</v>
      </c>
      <c r="B96" s="120"/>
      <c r="C96" s="120"/>
      <c r="D96" s="13" t="s">
        <v>51</v>
      </c>
      <c r="E96" s="14">
        <f t="shared" ref="E96:U96" si="35">1.1*E88</f>
        <v>3.3000000000000003</v>
      </c>
      <c r="F96" s="14">
        <f t="shared" si="35"/>
        <v>3.3000000000000003</v>
      </c>
      <c r="G96" s="14">
        <f t="shared" si="35"/>
        <v>3.3000000000000003</v>
      </c>
      <c r="H96" s="14">
        <f t="shared" si="35"/>
        <v>3.3000000000000003</v>
      </c>
      <c r="I96" s="14">
        <f t="shared" si="35"/>
        <v>3.3000000000000003</v>
      </c>
      <c r="J96" s="14">
        <f t="shared" si="35"/>
        <v>3.3000000000000003</v>
      </c>
      <c r="K96" s="14">
        <f t="shared" si="35"/>
        <v>3.3000000000000003</v>
      </c>
      <c r="L96" s="14">
        <f t="shared" si="35"/>
        <v>3.3000000000000003</v>
      </c>
      <c r="M96" s="14">
        <f t="shared" si="35"/>
        <v>3.3000000000000003</v>
      </c>
      <c r="N96" s="14">
        <f t="shared" si="35"/>
        <v>3.3000000000000003</v>
      </c>
      <c r="O96" s="14">
        <f t="shared" si="35"/>
        <v>3.3000000000000003</v>
      </c>
      <c r="P96" s="14">
        <f t="shared" si="35"/>
        <v>3.3000000000000003</v>
      </c>
      <c r="Q96" s="14">
        <f t="shared" si="35"/>
        <v>3.3000000000000003</v>
      </c>
      <c r="R96" s="14">
        <f t="shared" si="35"/>
        <v>3.3000000000000003</v>
      </c>
      <c r="S96" s="14">
        <f t="shared" si="35"/>
        <v>3.3000000000000003</v>
      </c>
      <c r="T96" s="14">
        <f t="shared" si="35"/>
        <v>3.3000000000000003</v>
      </c>
      <c r="U96" s="14">
        <f t="shared" si="35"/>
        <v>3.3000000000000003</v>
      </c>
      <c r="V96" s="126"/>
      <c r="W96" s="98"/>
      <c r="X96" s="15"/>
      <c r="Z96" s="46"/>
      <c r="AA96" s="46"/>
      <c r="AB96" s="46"/>
      <c r="AC96" s="46"/>
    </row>
    <row r="97" spans="1:29" ht="15.75" customHeight="1" x14ac:dyDescent="0.2">
      <c r="A97" s="3"/>
      <c r="B97" s="120"/>
      <c r="C97" s="120"/>
      <c r="D97" s="13" t="s">
        <v>42</v>
      </c>
      <c r="E97" s="60">
        <f>E96/0.145</f>
        <v>22.758620689655174</v>
      </c>
      <c r="F97" s="60">
        <f t="shared" ref="F97:U97" si="36">F96/0.145</f>
        <v>22.758620689655174</v>
      </c>
      <c r="G97" s="60">
        <f t="shared" si="36"/>
        <v>22.758620689655174</v>
      </c>
      <c r="H97" s="60">
        <f t="shared" si="36"/>
        <v>22.758620689655174</v>
      </c>
      <c r="I97" s="60">
        <f t="shared" si="36"/>
        <v>22.758620689655174</v>
      </c>
      <c r="J97" s="60">
        <f t="shared" si="36"/>
        <v>22.758620689655174</v>
      </c>
      <c r="K97" s="60">
        <f t="shared" si="36"/>
        <v>22.758620689655174</v>
      </c>
      <c r="L97" s="60">
        <f t="shared" si="36"/>
        <v>22.758620689655174</v>
      </c>
      <c r="M97" s="60">
        <f t="shared" si="36"/>
        <v>22.758620689655174</v>
      </c>
      <c r="N97" s="60">
        <f t="shared" si="36"/>
        <v>22.758620689655174</v>
      </c>
      <c r="O97" s="60">
        <f t="shared" si="36"/>
        <v>22.758620689655174</v>
      </c>
      <c r="P97" s="60">
        <f t="shared" si="36"/>
        <v>22.758620689655174</v>
      </c>
      <c r="Q97" s="60">
        <f t="shared" si="36"/>
        <v>22.758620689655174</v>
      </c>
      <c r="R97" s="60">
        <f t="shared" si="36"/>
        <v>22.758620689655174</v>
      </c>
      <c r="S97" s="60">
        <f t="shared" si="36"/>
        <v>22.758620689655174</v>
      </c>
      <c r="T97" s="60">
        <f t="shared" si="36"/>
        <v>22.758620689655174</v>
      </c>
      <c r="U97" s="60">
        <f t="shared" si="36"/>
        <v>22.758620689655174</v>
      </c>
      <c r="V97" s="76"/>
      <c r="W97" s="120"/>
      <c r="X97" s="26"/>
      <c r="Z97" s="46"/>
      <c r="AA97" s="46"/>
      <c r="AB97" s="46"/>
      <c r="AC97" s="46"/>
    </row>
    <row r="98" spans="1:29" ht="15.75" customHeight="1" x14ac:dyDescent="0.2">
      <c r="A98" s="120" t="s">
        <v>55</v>
      </c>
      <c r="B98" s="120"/>
      <c r="C98" s="120"/>
      <c r="D98" s="13" t="s">
        <v>51</v>
      </c>
      <c r="E98" s="116">
        <v>1</v>
      </c>
      <c r="F98" s="116">
        <v>1</v>
      </c>
      <c r="G98" s="116">
        <v>1</v>
      </c>
      <c r="H98" s="116">
        <v>1</v>
      </c>
      <c r="I98" s="116">
        <v>1</v>
      </c>
      <c r="J98" s="116">
        <v>1</v>
      </c>
      <c r="K98" s="116">
        <v>1</v>
      </c>
      <c r="L98" s="116">
        <v>1</v>
      </c>
      <c r="M98" s="116">
        <v>1</v>
      </c>
      <c r="N98" s="116">
        <v>1</v>
      </c>
      <c r="O98" s="116">
        <v>1</v>
      </c>
      <c r="P98" s="116">
        <v>1</v>
      </c>
      <c r="Q98" s="116">
        <v>1</v>
      </c>
      <c r="R98" s="116">
        <v>1</v>
      </c>
      <c r="S98" s="116">
        <v>1</v>
      </c>
      <c r="T98" s="116">
        <v>1</v>
      </c>
      <c r="U98" s="116">
        <v>1</v>
      </c>
      <c r="V98" s="134"/>
      <c r="W98" s="120"/>
      <c r="X98" s="26"/>
      <c r="Z98" s="46"/>
      <c r="AA98" s="46"/>
      <c r="AB98" s="46"/>
      <c r="AC98" s="46"/>
    </row>
    <row r="99" spans="1:29" ht="15.75" customHeight="1" x14ac:dyDescent="0.2">
      <c r="A99" s="120"/>
      <c r="B99" s="120"/>
      <c r="C99" s="120"/>
      <c r="D99" s="13" t="s">
        <v>42</v>
      </c>
      <c r="E99" s="60">
        <f>E98/0.145</f>
        <v>6.8965517241379315</v>
      </c>
      <c r="F99" s="60">
        <f t="shared" ref="F99:U99" si="37">F98/0.145</f>
        <v>6.8965517241379315</v>
      </c>
      <c r="G99" s="60">
        <f t="shared" si="37"/>
        <v>6.8965517241379315</v>
      </c>
      <c r="H99" s="60">
        <f t="shared" si="37"/>
        <v>6.8965517241379315</v>
      </c>
      <c r="I99" s="60">
        <f t="shared" si="37"/>
        <v>6.8965517241379315</v>
      </c>
      <c r="J99" s="60">
        <f t="shared" si="37"/>
        <v>6.8965517241379315</v>
      </c>
      <c r="K99" s="60">
        <f t="shared" si="37"/>
        <v>6.8965517241379315</v>
      </c>
      <c r="L99" s="60">
        <f t="shared" si="37"/>
        <v>6.8965517241379315</v>
      </c>
      <c r="M99" s="60">
        <f t="shared" si="37"/>
        <v>6.8965517241379315</v>
      </c>
      <c r="N99" s="60">
        <f t="shared" si="37"/>
        <v>6.8965517241379315</v>
      </c>
      <c r="O99" s="60">
        <f t="shared" si="37"/>
        <v>6.8965517241379315</v>
      </c>
      <c r="P99" s="60">
        <f t="shared" si="37"/>
        <v>6.8965517241379315</v>
      </c>
      <c r="Q99" s="60">
        <f t="shared" si="37"/>
        <v>6.8965517241379315</v>
      </c>
      <c r="R99" s="60">
        <f t="shared" si="37"/>
        <v>6.8965517241379315</v>
      </c>
      <c r="S99" s="60">
        <f t="shared" si="37"/>
        <v>6.8965517241379315</v>
      </c>
      <c r="T99" s="60">
        <f t="shared" si="37"/>
        <v>6.8965517241379315</v>
      </c>
      <c r="U99" s="60">
        <f t="shared" si="37"/>
        <v>6.8965517241379315</v>
      </c>
      <c r="V99" s="135"/>
      <c r="W99" s="120"/>
      <c r="X99" s="26"/>
      <c r="Z99" s="46"/>
      <c r="AA99" s="46"/>
      <c r="AB99" s="46"/>
      <c r="AC99" s="46"/>
    </row>
    <row r="100" spans="1:29" ht="15.75" customHeight="1" x14ac:dyDescent="0.2">
      <c r="Z100" s="46"/>
      <c r="AA100" s="46"/>
      <c r="AB100" s="46"/>
      <c r="AC100" s="46"/>
    </row>
    <row r="101" spans="1:29" ht="15.75" customHeight="1" x14ac:dyDescent="0.2">
      <c r="A101" s="1" t="s">
        <v>39</v>
      </c>
      <c r="B101" s="120"/>
      <c r="C101" s="120"/>
      <c r="D101" s="11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36"/>
      <c r="W101" s="120"/>
      <c r="X101" s="120"/>
      <c r="Y101" s="120"/>
      <c r="Z101" s="120"/>
      <c r="AA101" s="120"/>
      <c r="AB101" s="120"/>
      <c r="AC101" s="120"/>
    </row>
    <row r="102" spans="1:29" ht="15.75" customHeight="1" x14ac:dyDescent="0.2">
      <c r="A102" s="120" t="s">
        <v>40</v>
      </c>
      <c r="B102" s="120"/>
      <c r="C102" s="120"/>
      <c r="D102" s="13" t="s">
        <v>41</v>
      </c>
      <c r="E102" s="19">
        <v>30000</v>
      </c>
      <c r="F102" s="19">
        <v>30000</v>
      </c>
      <c r="G102" s="19">
        <v>30000</v>
      </c>
      <c r="H102" s="19">
        <v>30000</v>
      </c>
      <c r="I102" s="19">
        <v>30000</v>
      </c>
      <c r="J102" s="19">
        <v>30000</v>
      </c>
      <c r="K102" s="19">
        <v>30000</v>
      </c>
      <c r="L102" s="19">
        <v>30000</v>
      </c>
      <c r="M102" s="19">
        <v>30000</v>
      </c>
      <c r="N102" s="19">
        <v>30000</v>
      </c>
      <c r="O102" s="19">
        <v>30000</v>
      </c>
      <c r="P102" s="19">
        <v>30000</v>
      </c>
      <c r="Q102" s="19">
        <v>30000</v>
      </c>
      <c r="R102" s="19">
        <v>30000</v>
      </c>
      <c r="S102" s="19">
        <v>30000</v>
      </c>
      <c r="T102" s="19">
        <v>30000</v>
      </c>
      <c r="U102" s="19">
        <v>30000</v>
      </c>
      <c r="V102" s="137"/>
      <c r="W102" s="120"/>
      <c r="X102" s="15"/>
      <c r="Y102" s="120"/>
      <c r="Z102" s="120"/>
      <c r="AA102" s="120"/>
      <c r="AB102" s="120"/>
      <c r="AC102" s="120"/>
    </row>
    <row r="103" spans="1:29" ht="15.75" customHeight="1" x14ac:dyDescent="0.2">
      <c r="B103" s="120"/>
      <c r="C103" s="120"/>
      <c r="D103" s="11" t="s">
        <v>42</v>
      </c>
      <c r="E103" s="20">
        <f>E102/0.145</f>
        <v>206896.55172413794</v>
      </c>
      <c r="F103" s="20">
        <f t="shared" ref="F103:U103" si="38">6.89474482549401*F102</f>
        <v>206842.3447648203</v>
      </c>
      <c r="G103" s="20">
        <f t="shared" si="38"/>
        <v>206842.3447648203</v>
      </c>
      <c r="H103" s="20">
        <f t="shared" si="38"/>
        <v>206842.3447648203</v>
      </c>
      <c r="I103" s="20">
        <f t="shared" si="38"/>
        <v>206842.3447648203</v>
      </c>
      <c r="J103" s="20">
        <f t="shared" si="38"/>
        <v>206842.3447648203</v>
      </c>
      <c r="K103" s="20">
        <f t="shared" si="38"/>
        <v>206842.3447648203</v>
      </c>
      <c r="L103" s="20">
        <f t="shared" si="38"/>
        <v>206842.3447648203</v>
      </c>
      <c r="M103" s="20">
        <f t="shared" si="38"/>
        <v>206842.3447648203</v>
      </c>
      <c r="N103" s="20">
        <f t="shared" si="38"/>
        <v>206842.3447648203</v>
      </c>
      <c r="O103" s="20">
        <f t="shared" si="38"/>
        <v>206842.3447648203</v>
      </c>
      <c r="P103" s="20">
        <f t="shared" si="38"/>
        <v>206842.3447648203</v>
      </c>
      <c r="Q103" s="20">
        <f t="shared" si="38"/>
        <v>206842.3447648203</v>
      </c>
      <c r="R103" s="20">
        <f t="shared" si="38"/>
        <v>206842.3447648203</v>
      </c>
      <c r="S103" s="20">
        <f t="shared" si="38"/>
        <v>206842.3447648203</v>
      </c>
      <c r="T103" s="20">
        <f t="shared" si="38"/>
        <v>206842.3447648203</v>
      </c>
      <c r="U103" s="20">
        <f t="shared" si="38"/>
        <v>206842.3447648203</v>
      </c>
      <c r="V103" s="138"/>
      <c r="W103" s="120"/>
      <c r="X103" s="15"/>
      <c r="Y103" s="120"/>
      <c r="Z103" s="120"/>
      <c r="AA103" s="120"/>
      <c r="AB103" s="120"/>
      <c r="AC103" s="120"/>
    </row>
    <row r="104" spans="1:29" ht="15.75" customHeight="1" x14ac:dyDescent="0.2">
      <c r="A104" s="120" t="s">
        <v>43</v>
      </c>
      <c r="B104" s="120"/>
      <c r="C104" s="120"/>
      <c r="D104" s="120"/>
      <c r="E104" s="14">
        <v>0.3</v>
      </c>
      <c r="F104" s="14">
        <v>0.3</v>
      </c>
      <c r="G104" s="14">
        <v>0.3</v>
      </c>
      <c r="H104" s="14">
        <v>0.3</v>
      </c>
      <c r="I104" s="14">
        <v>0.3</v>
      </c>
      <c r="J104" s="14">
        <v>0.3</v>
      </c>
      <c r="K104" s="14">
        <v>0.3</v>
      </c>
      <c r="L104" s="14">
        <v>0.3</v>
      </c>
      <c r="M104" s="14">
        <v>0.3</v>
      </c>
      <c r="N104" s="14">
        <v>0.3</v>
      </c>
      <c r="O104" s="14">
        <v>0.3</v>
      </c>
      <c r="P104" s="14">
        <v>0.3</v>
      </c>
      <c r="Q104" s="14">
        <v>0.3</v>
      </c>
      <c r="R104" s="14">
        <v>0.3</v>
      </c>
      <c r="S104" s="14">
        <v>0.3</v>
      </c>
      <c r="T104" s="14">
        <v>0.3</v>
      </c>
      <c r="U104" s="14">
        <v>0.3</v>
      </c>
      <c r="V104" s="126"/>
      <c r="W104" s="120"/>
      <c r="X104" s="120"/>
      <c r="Y104" s="120"/>
      <c r="Z104" s="120"/>
      <c r="AA104" s="120"/>
      <c r="AB104" s="120"/>
      <c r="AC104" s="120"/>
    </row>
    <row r="105" spans="1:29" ht="15.75" customHeight="1" x14ac:dyDescent="0.2">
      <c r="A105" s="120" t="s">
        <v>44</v>
      </c>
      <c r="B105" s="46"/>
      <c r="C105" s="46"/>
      <c r="D105" s="46"/>
      <c r="E105" s="126">
        <f>1.14-E90/850</f>
        <v>1.1105882352941177</v>
      </c>
      <c r="F105" s="126">
        <f t="shared" ref="F105:U105" si="39">1.14-F90/850</f>
        <v>1.1105882352941177</v>
      </c>
      <c r="G105" s="126">
        <f t="shared" si="39"/>
        <v>1.1105882352941177</v>
      </c>
      <c r="H105" s="126">
        <f t="shared" si="39"/>
        <v>1.1105882352941177</v>
      </c>
      <c r="I105" s="126">
        <f t="shared" si="39"/>
        <v>1.1105882352941177</v>
      </c>
      <c r="J105" s="126">
        <f t="shared" si="39"/>
        <v>1.1105882352941177</v>
      </c>
      <c r="K105" s="126">
        <f t="shared" si="39"/>
        <v>1.1105882352941177</v>
      </c>
      <c r="L105" s="126">
        <f t="shared" si="39"/>
        <v>1.1105882352941177</v>
      </c>
      <c r="M105" s="126">
        <f t="shared" si="39"/>
        <v>1.1105882352941177</v>
      </c>
      <c r="N105" s="126">
        <f t="shared" si="39"/>
        <v>1.1105882352941177</v>
      </c>
      <c r="O105" s="126">
        <f t="shared" si="39"/>
        <v>1.1105882352941177</v>
      </c>
      <c r="P105" s="126">
        <f t="shared" si="39"/>
        <v>1.1105882352941177</v>
      </c>
      <c r="Q105" s="126">
        <f t="shared" si="39"/>
        <v>1.1105882352941177</v>
      </c>
      <c r="R105" s="126">
        <f t="shared" si="39"/>
        <v>1.1105882352941177</v>
      </c>
      <c r="S105" s="126">
        <f t="shared" si="39"/>
        <v>1.1105882352941177</v>
      </c>
      <c r="T105" s="126">
        <f t="shared" si="39"/>
        <v>1.1105882352941177</v>
      </c>
      <c r="U105" s="126">
        <f t="shared" si="39"/>
        <v>1.1105882352941177</v>
      </c>
      <c r="V105" s="126"/>
      <c r="W105" s="46"/>
      <c r="X105" s="46"/>
      <c r="Y105" s="46"/>
      <c r="Z105" s="46"/>
      <c r="AA105" s="46"/>
      <c r="AB105" s="46"/>
      <c r="AC105" s="46"/>
    </row>
    <row r="106" spans="1:29" ht="15.75" customHeight="1" x14ac:dyDescent="0.2">
      <c r="B106" s="120"/>
      <c r="C106" s="120"/>
      <c r="D106" s="21" t="s">
        <v>45</v>
      </c>
      <c r="E106" s="65">
        <f t="shared" ref="E106:U106" si="40">IF(E90&gt;120,E105,0)</f>
        <v>0</v>
      </c>
      <c r="F106" s="65">
        <f t="shared" si="40"/>
        <v>0</v>
      </c>
      <c r="G106" s="65">
        <f t="shared" si="40"/>
        <v>0</v>
      </c>
      <c r="H106" s="65">
        <f t="shared" si="40"/>
        <v>0</v>
      </c>
      <c r="I106" s="65">
        <f t="shared" si="40"/>
        <v>0</v>
      </c>
      <c r="J106" s="65">
        <f t="shared" si="40"/>
        <v>0</v>
      </c>
      <c r="K106" s="65">
        <f t="shared" si="40"/>
        <v>0</v>
      </c>
      <c r="L106" s="65">
        <f t="shared" si="40"/>
        <v>0</v>
      </c>
      <c r="M106" s="65">
        <f t="shared" si="40"/>
        <v>0</v>
      </c>
      <c r="N106" s="65">
        <f t="shared" si="40"/>
        <v>0</v>
      </c>
      <c r="O106" s="65">
        <f t="shared" si="40"/>
        <v>0</v>
      </c>
      <c r="P106" s="65">
        <f t="shared" si="40"/>
        <v>0</v>
      </c>
      <c r="Q106" s="65">
        <f t="shared" si="40"/>
        <v>0</v>
      </c>
      <c r="R106" s="65">
        <f t="shared" si="40"/>
        <v>0</v>
      </c>
      <c r="S106" s="65">
        <f t="shared" si="40"/>
        <v>0</v>
      </c>
      <c r="T106" s="65">
        <f t="shared" si="40"/>
        <v>0</v>
      </c>
      <c r="U106" s="65">
        <f t="shared" si="40"/>
        <v>0</v>
      </c>
      <c r="V106" s="139"/>
      <c r="W106" s="153"/>
      <c r="X106" s="15"/>
      <c r="Z106" s="23"/>
      <c r="AA106" s="78" t="s">
        <v>46</v>
      </c>
    </row>
    <row r="107" spans="1:29" ht="15.75" customHeight="1" x14ac:dyDescent="0.2">
      <c r="A107" s="120"/>
      <c r="B107" s="120"/>
      <c r="C107" s="120"/>
      <c r="D107" s="11" t="s">
        <v>42</v>
      </c>
      <c r="E107" s="20">
        <f>E106/0.145</f>
        <v>0</v>
      </c>
      <c r="F107" s="20">
        <f t="shared" ref="F107:U107" si="41">F106/0.145</f>
        <v>0</v>
      </c>
      <c r="G107" s="20">
        <f t="shared" si="41"/>
        <v>0</v>
      </c>
      <c r="H107" s="20">
        <f t="shared" si="41"/>
        <v>0</v>
      </c>
      <c r="I107" s="20">
        <f t="shared" si="41"/>
        <v>0</v>
      </c>
      <c r="J107" s="20">
        <f t="shared" si="41"/>
        <v>0</v>
      </c>
      <c r="K107" s="20">
        <f t="shared" si="41"/>
        <v>0</v>
      </c>
      <c r="L107" s="20">
        <f t="shared" si="41"/>
        <v>0</v>
      </c>
      <c r="M107" s="20">
        <f t="shared" si="41"/>
        <v>0</v>
      </c>
      <c r="N107" s="20">
        <f t="shared" si="41"/>
        <v>0</v>
      </c>
      <c r="O107" s="20">
        <f t="shared" si="41"/>
        <v>0</v>
      </c>
      <c r="P107" s="20">
        <f t="shared" si="41"/>
        <v>0</v>
      </c>
      <c r="Q107" s="20">
        <f t="shared" si="41"/>
        <v>0</v>
      </c>
      <c r="R107" s="20">
        <f t="shared" si="41"/>
        <v>0</v>
      </c>
      <c r="S107" s="20">
        <f t="shared" si="41"/>
        <v>0</v>
      </c>
      <c r="T107" s="20">
        <f t="shared" si="41"/>
        <v>0</v>
      </c>
      <c r="U107" s="20">
        <f t="shared" si="41"/>
        <v>0</v>
      </c>
      <c r="V107" s="138"/>
      <c r="X107" s="15"/>
      <c r="AA107" s="15"/>
    </row>
    <row r="108" spans="1:29" ht="15.75" customHeight="1" x14ac:dyDescent="0.2">
      <c r="A108" s="120" t="s">
        <v>47</v>
      </c>
      <c r="B108" s="120"/>
      <c r="C108" s="120"/>
      <c r="D108" s="21" t="s">
        <v>45</v>
      </c>
      <c r="E108" s="65">
        <f>E106*1.25</f>
        <v>0</v>
      </c>
      <c r="F108" s="65">
        <f t="shared" ref="F108:U108" si="42">F106*1.25</f>
        <v>0</v>
      </c>
      <c r="G108" s="65">
        <f t="shared" si="42"/>
        <v>0</v>
      </c>
      <c r="H108" s="65">
        <f t="shared" si="42"/>
        <v>0</v>
      </c>
      <c r="I108" s="65">
        <f t="shared" si="42"/>
        <v>0</v>
      </c>
      <c r="J108" s="65">
        <f t="shared" si="42"/>
        <v>0</v>
      </c>
      <c r="K108" s="65">
        <f t="shared" si="42"/>
        <v>0</v>
      </c>
      <c r="L108" s="65">
        <f t="shared" si="42"/>
        <v>0</v>
      </c>
      <c r="M108" s="65">
        <f t="shared" si="42"/>
        <v>0</v>
      </c>
      <c r="N108" s="65">
        <f t="shared" si="42"/>
        <v>0</v>
      </c>
      <c r="O108" s="65">
        <f t="shared" si="42"/>
        <v>0</v>
      </c>
      <c r="P108" s="65">
        <f t="shared" si="42"/>
        <v>0</v>
      </c>
      <c r="Q108" s="65">
        <f t="shared" si="42"/>
        <v>0</v>
      </c>
      <c r="R108" s="65">
        <f t="shared" si="42"/>
        <v>0</v>
      </c>
      <c r="S108" s="65">
        <f t="shared" si="42"/>
        <v>0</v>
      </c>
      <c r="T108" s="65">
        <f t="shared" si="42"/>
        <v>0</v>
      </c>
      <c r="U108" s="65">
        <f t="shared" si="42"/>
        <v>0</v>
      </c>
      <c r="V108" s="139"/>
      <c r="X108" s="15"/>
      <c r="Z108" s="23"/>
      <c r="AA108" s="15" t="s">
        <v>46</v>
      </c>
    </row>
    <row r="109" spans="1:29" ht="15.75" customHeight="1" x14ac:dyDescent="0.2">
      <c r="A109" s="120"/>
      <c r="B109" s="120"/>
      <c r="C109" s="120"/>
      <c r="D109" s="11" t="s">
        <v>42</v>
      </c>
      <c r="E109" s="20">
        <f>E108/0.145</f>
        <v>0</v>
      </c>
      <c r="F109" s="20">
        <f t="shared" ref="F109:U109" si="43">F108/0.145</f>
        <v>0</v>
      </c>
      <c r="G109" s="20">
        <f t="shared" si="43"/>
        <v>0</v>
      </c>
      <c r="H109" s="20">
        <f t="shared" si="43"/>
        <v>0</v>
      </c>
      <c r="I109" s="20">
        <f t="shared" si="43"/>
        <v>0</v>
      </c>
      <c r="J109" s="20">
        <f t="shared" si="43"/>
        <v>0</v>
      </c>
      <c r="K109" s="20">
        <f t="shared" si="43"/>
        <v>0</v>
      </c>
      <c r="L109" s="20">
        <f t="shared" si="43"/>
        <v>0</v>
      </c>
      <c r="M109" s="20">
        <f t="shared" si="43"/>
        <v>0</v>
      </c>
      <c r="N109" s="20">
        <f t="shared" si="43"/>
        <v>0</v>
      </c>
      <c r="O109" s="20">
        <f t="shared" si="43"/>
        <v>0</v>
      </c>
      <c r="P109" s="20">
        <f t="shared" si="43"/>
        <v>0</v>
      </c>
      <c r="Q109" s="20">
        <f t="shared" si="43"/>
        <v>0</v>
      </c>
      <c r="R109" s="20">
        <f t="shared" si="43"/>
        <v>0</v>
      </c>
      <c r="S109" s="20">
        <f t="shared" si="43"/>
        <v>0</v>
      </c>
      <c r="T109" s="20">
        <f t="shared" si="43"/>
        <v>0</v>
      </c>
      <c r="U109" s="20">
        <f t="shared" si="43"/>
        <v>0</v>
      </c>
      <c r="V109" s="138"/>
      <c r="W109" s="120"/>
      <c r="X109" s="15"/>
      <c r="Y109" s="120"/>
      <c r="Z109" s="120"/>
      <c r="AA109" s="15"/>
      <c r="AB109" s="120"/>
      <c r="AC109" s="120"/>
    </row>
    <row r="110" spans="1:29" ht="15.75" customHeight="1" x14ac:dyDescent="0.2">
      <c r="B110" s="46"/>
      <c r="C110" s="46"/>
      <c r="D110" s="53" t="s">
        <v>123</v>
      </c>
      <c r="E110" s="97" t="s">
        <v>120</v>
      </c>
      <c r="F110" s="97" t="s">
        <v>120</v>
      </c>
      <c r="G110" s="97" t="s">
        <v>120</v>
      </c>
      <c r="H110" s="97" t="s">
        <v>120</v>
      </c>
      <c r="I110" s="97" t="s">
        <v>120</v>
      </c>
      <c r="J110" s="97" t="s">
        <v>120</v>
      </c>
      <c r="K110" s="97" t="s">
        <v>120</v>
      </c>
      <c r="L110" s="97" t="s">
        <v>120</v>
      </c>
      <c r="M110" s="97" t="s">
        <v>120</v>
      </c>
      <c r="N110" s="97" t="s">
        <v>120</v>
      </c>
      <c r="O110" s="97" t="s">
        <v>120</v>
      </c>
      <c r="P110" s="97" t="s">
        <v>120</v>
      </c>
      <c r="Q110" s="97" t="s">
        <v>120</v>
      </c>
      <c r="R110" s="97" t="s">
        <v>120</v>
      </c>
      <c r="S110" s="97" t="s">
        <v>120</v>
      </c>
      <c r="T110" s="97" t="s">
        <v>120</v>
      </c>
      <c r="U110" s="97" t="s">
        <v>120</v>
      </c>
      <c r="V110" s="54"/>
      <c r="W110" s="46"/>
      <c r="X110" s="105"/>
      <c r="Y110" s="46"/>
      <c r="Z110" s="46"/>
      <c r="AA110" s="96"/>
      <c r="AB110" s="46"/>
      <c r="AC110" s="46"/>
    </row>
    <row r="111" spans="1:29" ht="15.75" customHeight="1" x14ac:dyDescent="0.2">
      <c r="A111" s="120" t="s">
        <v>48</v>
      </c>
      <c r="B111" s="120"/>
      <c r="C111" s="120"/>
      <c r="D111" s="21" t="s">
        <v>45</v>
      </c>
      <c r="E111" s="22">
        <f t="shared" ref="E111:U111" si="44">VLOOKUP(E110,$A$23:$C$30,2,FALSE)</f>
        <v>65</v>
      </c>
      <c r="F111" s="22">
        <f t="shared" si="44"/>
        <v>65</v>
      </c>
      <c r="G111" s="22">
        <f t="shared" si="44"/>
        <v>65</v>
      </c>
      <c r="H111" s="22">
        <f t="shared" si="44"/>
        <v>65</v>
      </c>
      <c r="I111" s="22">
        <f t="shared" si="44"/>
        <v>65</v>
      </c>
      <c r="J111" s="22">
        <f t="shared" si="44"/>
        <v>65</v>
      </c>
      <c r="K111" s="22">
        <f t="shared" si="44"/>
        <v>65</v>
      </c>
      <c r="L111" s="22">
        <f t="shared" si="44"/>
        <v>65</v>
      </c>
      <c r="M111" s="22">
        <f t="shared" si="44"/>
        <v>65</v>
      </c>
      <c r="N111" s="22">
        <f t="shared" si="44"/>
        <v>65</v>
      </c>
      <c r="O111" s="22">
        <f t="shared" si="44"/>
        <v>65</v>
      </c>
      <c r="P111" s="22">
        <f t="shared" si="44"/>
        <v>65</v>
      </c>
      <c r="Q111" s="22">
        <f t="shared" si="44"/>
        <v>65</v>
      </c>
      <c r="R111" s="22">
        <f t="shared" si="44"/>
        <v>65</v>
      </c>
      <c r="S111" s="22">
        <f t="shared" si="44"/>
        <v>65</v>
      </c>
      <c r="T111" s="22">
        <f t="shared" si="44"/>
        <v>65</v>
      </c>
      <c r="U111" s="22">
        <f t="shared" si="44"/>
        <v>65</v>
      </c>
      <c r="V111" s="54"/>
      <c r="W111" s="120"/>
      <c r="X111" s="15"/>
      <c r="Y111" s="120"/>
      <c r="Z111" s="120"/>
      <c r="AA111" s="15"/>
      <c r="AB111" s="120"/>
      <c r="AC111" s="120"/>
    </row>
    <row r="112" spans="1:29" ht="15.75" customHeight="1" x14ac:dyDescent="0.2">
      <c r="A112" s="120"/>
      <c r="B112" s="120"/>
      <c r="C112" s="120"/>
      <c r="D112" s="11" t="s">
        <v>1</v>
      </c>
      <c r="E112" s="24">
        <f t="shared" ref="E112:U112" si="45">VLOOKUP(E110,$A$23:$C$30,3,FALSE)</f>
        <v>448</v>
      </c>
      <c r="F112" s="24">
        <f t="shared" si="45"/>
        <v>448</v>
      </c>
      <c r="G112" s="24">
        <f t="shared" si="45"/>
        <v>448</v>
      </c>
      <c r="H112" s="24">
        <f t="shared" si="45"/>
        <v>448</v>
      </c>
      <c r="I112" s="24">
        <f t="shared" si="45"/>
        <v>448</v>
      </c>
      <c r="J112" s="24">
        <f t="shared" si="45"/>
        <v>448</v>
      </c>
      <c r="K112" s="24">
        <f t="shared" si="45"/>
        <v>448</v>
      </c>
      <c r="L112" s="24">
        <f t="shared" si="45"/>
        <v>448</v>
      </c>
      <c r="M112" s="24">
        <f t="shared" si="45"/>
        <v>448</v>
      </c>
      <c r="N112" s="24">
        <f t="shared" si="45"/>
        <v>448</v>
      </c>
      <c r="O112" s="24">
        <f t="shared" si="45"/>
        <v>448</v>
      </c>
      <c r="P112" s="24">
        <f t="shared" si="45"/>
        <v>448</v>
      </c>
      <c r="Q112" s="24">
        <f t="shared" si="45"/>
        <v>448</v>
      </c>
      <c r="R112" s="24">
        <f t="shared" si="45"/>
        <v>448</v>
      </c>
      <c r="S112" s="24">
        <f t="shared" si="45"/>
        <v>448</v>
      </c>
      <c r="T112" s="24">
        <f t="shared" si="45"/>
        <v>448</v>
      </c>
      <c r="U112" s="24">
        <f t="shared" si="45"/>
        <v>448</v>
      </c>
      <c r="V112" s="54"/>
      <c r="W112" s="120"/>
      <c r="X112" s="15"/>
      <c r="Y112" s="120"/>
      <c r="Z112" s="120"/>
      <c r="AA112" s="15"/>
      <c r="AB112" s="120"/>
      <c r="AC112" s="120"/>
    </row>
    <row r="113" spans="1:29" ht="15.75" customHeight="1" x14ac:dyDescent="0.2">
      <c r="A113" s="120" t="s">
        <v>49</v>
      </c>
      <c r="B113" s="46"/>
      <c r="C113" s="46"/>
      <c r="D113" s="21" t="s">
        <v>45</v>
      </c>
      <c r="E113" s="22">
        <f>VLOOKUP(E110,$A$23:$E$30,4,FALSE)</f>
        <v>77</v>
      </c>
      <c r="F113" s="22">
        <f t="shared" ref="F113:U113" si="46">VLOOKUP(F110,$A$23:$E$30,4,FALSE)</f>
        <v>77</v>
      </c>
      <c r="G113" s="22">
        <f t="shared" si="46"/>
        <v>77</v>
      </c>
      <c r="H113" s="22">
        <f t="shared" si="46"/>
        <v>77</v>
      </c>
      <c r="I113" s="22">
        <f t="shared" si="46"/>
        <v>77</v>
      </c>
      <c r="J113" s="22">
        <f t="shared" si="46"/>
        <v>77</v>
      </c>
      <c r="K113" s="22">
        <f t="shared" si="46"/>
        <v>77</v>
      </c>
      <c r="L113" s="22">
        <f t="shared" si="46"/>
        <v>77</v>
      </c>
      <c r="M113" s="22">
        <f t="shared" si="46"/>
        <v>77</v>
      </c>
      <c r="N113" s="22">
        <f t="shared" si="46"/>
        <v>77</v>
      </c>
      <c r="O113" s="22">
        <f t="shared" si="46"/>
        <v>77</v>
      </c>
      <c r="P113" s="22">
        <f t="shared" si="46"/>
        <v>77</v>
      </c>
      <c r="Q113" s="22">
        <f t="shared" si="46"/>
        <v>77</v>
      </c>
      <c r="R113" s="22">
        <f t="shared" si="46"/>
        <v>77</v>
      </c>
      <c r="S113" s="22">
        <f t="shared" si="46"/>
        <v>77</v>
      </c>
      <c r="T113" s="22">
        <f t="shared" si="46"/>
        <v>77</v>
      </c>
      <c r="U113" s="22">
        <f t="shared" si="46"/>
        <v>77</v>
      </c>
      <c r="V113" s="54"/>
      <c r="W113" s="46"/>
      <c r="X113" s="96"/>
      <c r="Y113" s="46"/>
      <c r="Z113" s="46"/>
      <c r="AA113" s="96"/>
      <c r="AB113" s="46"/>
      <c r="AC113" s="46"/>
    </row>
    <row r="114" spans="1:29" ht="15.75" customHeight="1" x14ac:dyDescent="0.2">
      <c r="B114" s="120"/>
      <c r="C114" s="120"/>
      <c r="D114" s="11" t="s">
        <v>1</v>
      </c>
      <c r="E114" s="22">
        <f>VLOOKUP(E110,$A$23:$E$30,5,FALSE)</f>
        <v>530</v>
      </c>
      <c r="F114" s="22">
        <f t="shared" ref="F114:U114" si="47">VLOOKUP(F110,$A$23:$E$30,5,FALSE)</f>
        <v>530</v>
      </c>
      <c r="G114" s="22">
        <f t="shared" si="47"/>
        <v>530</v>
      </c>
      <c r="H114" s="22">
        <f t="shared" si="47"/>
        <v>530</v>
      </c>
      <c r="I114" s="22">
        <f t="shared" si="47"/>
        <v>530</v>
      </c>
      <c r="J114" s="22">
        <f t="shared" si="47"/>
        <v>530</v>
      </c>
      <c r="K114" s="22">
        <f t="shared" si="47"/>
        <v>530</v>
      </c>
      <c r="L114" s="22">
        <f t="shared" si="47"/>
        <v>530</v>
      </c>
      <c r="M114" s="22">
        <f t="shared" si="47"/>
        <v>530</v>
      </c>
      <c r="N114" s="22">
        <f t="shared" si="47"/>
        <v>530</v>
      </c>
      <c r="O114" s="22">
        <f t="shared" si="47"/>
        <v>530</v>
      </c>
      <c r="P114" s="22">
        <f t="shared" si="47"/>
        <v>530</v>
      </c>
      <c r="Q114" s="22">
        <f t="shared" si="47"/>
        <v>530</v>
      </c>
      <c r="R114" s="22">
        <f t="shared" si="47"/>
        <v>530</v>
      </c>
      <c r="S114" s="22">
        <f t="shared" si="47"/>
        <v>530</v>
      </c>
      <c r="T114" s="22">
        <f t="shared" si="47"/>
        <v>530</v>
      </c>
      <c r="U114" s="22">
        <f t="shared" si="47"/>
        <v>530</v>
      </c>
      <c r="V114" s="139"/>
      <c r="W114" s="120"/>
      <c r="X114" s="15"/>
      <c r="Y114" s="120"/>
      <c r="Z114" s="120"/>
      <c r="AA114" s="15"/>
      <c r="AB114" s="120"/>
      <c r="AC114" s="120"/>
    </row>
    <row r="115" spans="1:29" ht="15.75" customHeight="1" x14ac:dyDescent="0.2">
      <c r="A115" s="3"/>
      <c r="B115" s="120"/>
      <c r="C115" s="120"/>
      <c r="V115" s="76"/>
      <c r="X115" s="15"/>
    </row>
    <row r="116" spans="1:29" ht="15.75" customHeight="1" x14ac:dyDescent="0.2">
      <c r="A116" s="69" t="s">
        <v>166</v>
      </c>
      <c r="B116" s="46"/>
      <c r="C116" s="46"/>
      <c r="D116" s="77" t="s">
        <v>111</v>
      </c>
      <c r="E116" s="37">
        <f t="shared" ref="E116:U116" si="48">(E124*(E36-E50)^2*E50)</f>
        <v>18965.515999493215</v>
      </c>
      <c r="F116" s="37">
        <f t="shared" si="48"/>
        <v>18965.515999493215</v>
      </c>
      <c r="G116" s="37">
        <f t="shared" si="48"/>
        <v>18965.515999493215</v>
      </c>
      <c r="H116" s="37">
        <f t="shared" si="48"/>
        <v>18965.515999493215</v>
      </c>
      <c r="I116" s="37">
        <f t="shared" si="48"/>
        <v>18965.515999493215</v>
      </c>
      <c r="J116" s="37">
        <f t="shared" si="48"/>
        <v>18965.515999493215</v>
      </c>
      <c r="K116" s="37">
        <f t="shared" si="48"/>
        <v>18965.515999493215</v>
      </c>
      <c r="L116" s="37">
        <f t="shared" si="48"/>
        <v>18965.515999493215</v>
      </c>
      <c r="M116" s="37">
        <f t="shared" si="48"/>
        <v>18965.515999493215</v>
      </c>
      <c r="N116" s="37">
        <f t="shared" si="48"/>
        <v>18965.515999493215</v>
      </c>
      <c r="O116" s="37">
        <f t="shared" si="48"/>
        <v>18965.515999493215</v>
      </c>
      <c r="P116" s="37">
        <f t="shared" si="48"/>
        <v>18965.515999493215</v>
      </c>
      <c r="Q116" s="37">
        <f t="shared" si="48"/>
        <v>18965.515999493215</v>
      </c>
      <c r="R116" s="37">
        <f t="shared" si="48"/>
        <v>18965.515999493215</v>
      </c>
      <c r="S116" s="37">
        <f t="shared" si="48"/>
        <v>18965.515999493215</v>
      </c>
      <c r="T116" s="37">
        <f t="shared" si="48"/>
        <v>18965.515999493215</v>
      </c>
      <c r="U116" s="37">
        <f t="shared" si="48"/>
        <v>18965.515999493215</v>
      </c>
      <c r="V116" s="140"/>
      <c r="W116" s="68" t="s">
        <v>199</v>
      </c>
      <c r="X116" s="62"/>
    </row>
    <row r="117" spans="1:29" ht="15.75" customHeight="1" x14ac:dyDescent="0.2">
      <c r="B117" s="120"/>
      <c r="C117" s="120"/>
      <c r="D117" s="77" t="s">
        <v>110</v>
      </c>
      <c r="E117" s="37">
        <f>E116/12</f>
        <v>1580.4596666244345</v>
      </c>
      <c r="F117" s="37">
        <f t="shared" ref="F117:U117" si="49">F116/12</f>
        <v>1580.4596666244345</v>
      </c>
      <c r="G117" s="37">
        <f t="shared" si="49"/>
        <v>1580.4596666244345</v>
      </c>
      <c r="H117" s="37">
        <f t="shared" si="49"/>
        <v>1580.4596666244345</v>
      </c>
      <c r="I117" s="37">
        <f t="shared" si="49"/>
        <v>1580.4596666244345</v>
      </c>
      <c r="J117" s="37">
        <f t="shared" si="49"/>
        <v>1580.4596666244345</v>
      </c>
      <c r="K117" s="37">
        <f t="shared" si="49"/>
        <v>1580.4596666244345</v>
      </c>
      <c r="L117" s="37">
        <f t="shared" si="49"/>
        <v>1580.4596666244345</v>
      </c>
      <c r="M117" s="37">
        <f t="shared" si="49"/>
        <v>1580.4596666244345</v>
      </c>
      <c r="N117" s="37">
        <f t="shared" si="49"/>
        <v>1580.4596666244345</v>
      </c>
      <c r="O117" s="37">
        <f t="shared" si="49"/>
        <v>1580.4596666244345</v>
      </c>
      <c r="P117" s="37">
        <f t="shared" si="49"/>
        <v>1580.4596666244345</v>
      </c>
      <c r="Q117" s="37">
        <f t="shared" si="49"/>
        <v>1580.4596666244345</v>
      </c>
      <c r="R117" s="37">
        <f t="shared" si="49"/>
        <v>1580.4596666244345</v>
      </c>
      <c r="S117" s="37">
        <f t="shared" si="49"/>
        <v>1580.4596666244345</v>
      </c>
      <c r="T117" s="37">
        <f t="shared" si="49"/>
        <v>1580.4596666244345</v>
      </c>
      <c r="U117" s="37">
        <f t="shared" si="49"/>
        <v>1580.4596666244345</v>
      </c>
      <c r="V117" s="140"/>
      <c r="X117" s="62"/>
    </row>
    <row r="118" spans="1:29" ht="15.75" customHeight="1" x14ac:dyDescent="0.2">
      <c r="A118" s="46"/>
      <c r="B118" s="46"/>
      <c r="C118" s="46"/>
      <c r="D118" s="13" t="s">
        <v>74</v>
      </c>
      <c r="E118" s="90">
        <f>E117/738.83</f>
        <v>2.1391384575943508</v>
      </c>
      <c r="F118" s="90">
        <f t="shared" ref="F118:U118" si="50">F117/738.83</f>
        <v>2.1391384575943508</v>
      </c>
      <c r="G118" s="90">
        <f t="shared" si="50"/>
        <v>2.1391384575943508</v>
      </c>
      <c r="H118" s="90">
        <f t="shared" si="50"/>
        <v>2.1391384575943508</v>
      </c>
      <c r="I118" s="90">
        <f t="shared" si="50"/>
        <v>2.1391384575943508</v>
      </c>
      <c r="J118" s="90">
        <f t="shared" si="50"/>
        <v>2.1391384575943508</v>
      </c>
      <c r="K118" s="90">
        <f t="shared" si="50"/>
        <v>2.1391384575943508</v>
      </c>
      <c r="L118" s="90">
        <f t="shared" si="50"/>
        <v>2.1391384575943508</v>
      </c>
      <c r="M118" s="90">
        <f t="shared" si="50"/>
        <v>2.1391384575943508</v>
      </c>
      <c r="N118" s="90">
        <f t="shared" si="50"/>
        <v>2.1391384575943508</v>
      </c>
      <c r="O118" s="90">
        <f t="shared" si="50"/>
        <v>2.1391384575943508</v>
      </c>
      <c r="P118" s="90">
        <f t="shared" si="50"/>
        <v>2.1391384575943508</v>
      </c>
      <c r="Q118" s="90">
        <f t="shared" si="50"/>
        <v>2.1391384575943508</v>
      </c>
      <c r="R118" s="90">
        <f t="shared" si="50"/>
        <v>2.1391384575943508</v>
      </c>
      <c r="S118" s="90">
        <f t="shared" si="50"/>
        <v>2.1391384575943508</v>
      </c>
      <c r="T118" s="90">
        <f t="shared" si="50"/>
        <v>2.1391384575943508</v>
      </c>
      <c r="U118" s="90">
        <f t="shared" si="50"/>
        <v>2.1391384575943508</v>
      </c>
      <c r="V118" s="89"/>
      <c r="X118" s="62"/>
    </row>
    <row r="119" spans="1:29" ht="15.75" customHeight="1" x14ac:dyDescent="0.2">
      <c r="A119" s="46"/>
      <c r="B119" s="46"/>
      <c r="C119" s="46"/>
      <c r="D119" s="60" t="s">
        <v>3</v>
      </c>
      <c r="E119" s="89">
        <f t="shared" ref="E119:U119" si="51">E118*1000</f>
        <v>2139.1384575943507</v>
      </c>
      <c r="F119" s="89">
        <f t="shared" si="51"/>
        <v>2139.1384575943507</v>
      </c>
      <c r="G119" s="89">
        <f t="shared" si="51"/>
        <v>2139.1384575943507</v>
      </c>
      <c r="H119" s="89">
        <f t="shared" si="51"/>
        <v>2139.1384575943507</v>
      </c>
      <c r="I119" s="89">
        <f t="shared" si="51"/>
        <v>2139.1384575943507</v>
      </c>
      <c r="J119" s="89">
        <f t="shared" si="51"/>
        <v>2139.1384575943507</v>
      </c>
      <c r="K119" s="89">
        <f t="shared" si="51"/>
        <v>2139.1384575943507</v>
      </c>
      <c r="L119" s="89">
        <f t="shared" si="51"/>
        <v>2139.1384575943507</v>
      </c>
      <c r="M119" s="89">
        <f t="shared" si="51"/>
        <v>2139.1384575943507</v>
      </c>
      <c r="N119" s="89">
        <f t="shared" si="51"/>
        <v>2139.1384575943507</v>
      </c>
      <c r="O119" s="89">
        <f t="shared" si="51"/>
        <v>2139.1384575943507</v>
      </c>
      <c r="P119" s="89">
        <f t="shared" si="51"/>
        <v>2139.1384575943507</v>
      </c>
      <c r="Q119" s="89">
        <f t="shared" si="51"/>
        <v>2139.1384575943507</v>
      </c>
      <c r="R119" s="89">
        <f t="shared" si="51"/>
        <v>2139.1384575943507</v>
      </c>
      <c r="S119" s="89">
        <f t="shared" si="51"/>
        <v>2139.1384575943507</v>
      </c>
      <c r="T119" s="89">
        <f t="shared" si="51"/>
        <v>2139.1384575943507</v>
      </c>
      <c r="U119" s="89">
        <f t="shared" si="51"/>
        <v>2139.1384575943507</v>
      </c>
      <c r="V119" s="89"/>
      <c r="W119" s="49"/>
      <c r="X119" s="62"/>
    </row>
    <row r="120" spans="1:29" ht="15.75" customHeight="1" x14ac:dyDescent="0.2">
      <c r="A120" s="69" t="s">
        <v>167</v>
      </c>
      <c r="B120" s="120"/>
      <c r="C120" s="120"/>
      <c r="D120" s="65" t="s">
        <v>63</v>
      </c>
      <c r="E120" s="91">
        <f t="shared" ref="E120:U120" si="52">(E124*PI()*(E36-E50)*E50)</f>
        <v>3107.559697095614</v>
      </c>
      <c r="F120" s="91">
        <f t="shared" si="52"/>
        <v>3107.559697095614</v>
      </c>
      <c r="G120" s="91">
        <f t="shared" si="52"/>
        <v>3107.559697095614</v>
      </c>
      <c r="H120" s="91">
        <f t="shared" si="52"/>
        <v>3107.559697095614</v>
      </c>
      <c r="I120" s="91">
        <f t="shared" si="52"/>
        <v>3107.559697095614</v>
      </c>
      <c r="J120" s="91">
        <f t="shared" si="52"/>
        <v>3107.559697095614</v>
      </c>
      <c r="K120" s="91">
        <f t="shared" si="52"/>
        <v>3107.559697095614</v>
      </c>
      <c r="L120" s="91">
        <f t="shared" si="52"/>
        <v>3107.559697095614</v>
      </c>
      <c r="M120" s="91">
        <f t="shared" si="52"/>
        <v>3107.559697095614</v>
      </c>
      <c r="N120" s="91">
        <f t="shared" si="52"/>
        <v>3107.559697095614</v>
      </c>
      <c r="O120" s="91">
        <f t="shared" si="52"/>
        <v>3107.559697095614</v>
      </c>
      <c r="P120" s="91">
        <f t="shared" si="52"/>
        <v>3107.559697095614</v>
      </c>
      <c r="Q120" s="91">
        <f t="shared" si="52"/>
        <v>3107.559697095614</v>
      </c>
      <c r="R120" s="91">
        <f t="shared" si="52"/>
        <v>3107.559697095614</v>
      </c>
      <c r="S120" s="91">
        <f t="shared" si="52"/>
        <v>3107.559697095614</v>
      </c>
      <c r="T120" s="91">
        <f t="shared" si="52"/>
        <v>3107.559697095614</v>
      </c>
      <c r="U120" s="91">
        <f t="shared" si="52"/>
        <v>3107.559697095614</v>
      </c>
      <c r="V120" s="92"/>
      <c r="W120" s="68" t="s">
        <v>198</v>
      </c>
      <c r="X120" s="62"/>
    </row>
    <row r="121" spans="1:29" ht="15.75" customHeight="1" x14ac:dyDescent="0.2">
      <c r="A121" s="46"/>
      <c r="B121" s="46"/>
      <c r="C121" s="46"/>
      <c r="D121" s="13" t="s">
        <v>75</v>
      </c>
      <c r="E121" s="91">
        <f>E120/224.8</f>
        <v>13.823664132987606</v>
      </c>
      <c r="F121" s="91">
        <f t="shared" ref="F121:U121" si="53">F120/224.8</f>
        <v>13.823664132987606</v>
      </c>
      <c r="G121" s="91">
        <f t="shared" si="53"/>
        <v>13.823664132987606</v>
      </c>
      <c r="H121" s="91">
        <f t="shared" si="53"/>
        <v>13.823664132987606</v>
      </c>
      <c r="I121" s="91">
        <f t="shared" si="53"/>
        <v>13.823664132987606</v>
      </c>
      <c r="J121" s="91">
        <f t="shared" si="53"/>
        <v>13.823664132987606</v>
      </c>
      <c r="K121" s="91">
        <f t="shared" si="53"/>
        <v>13.823664132987606</v>
      </c>
      <c r="L121" s="91">
        <f t="shared" si="53"/>
        <v>13.823664132987606</v>
      </c>
      <c r="M121" s="91">
        <f t="shared" si="53"/>
        <v>13.823664132987606</v>
      </c>
      <c r="N121" s="91">
        <f t="shared" si="53"/>
        <v>13.823664132987606</v>
      </c>
      <c r="O121" s="91">
        <f t="shared" si="53"/>
        <v>13.823664132987606</v>
      </c>
      <c r="P121" s="91">
        <f t="shared" si="53"/>
        <v>13.823664132987606</v>
      </c>
      <c r="Q121" s="91">
        <f t="shared" si="53"/>
        <v>13.823664132987606</v>
      </c>
      <c r="R121" s="91">
        <f t="shared" si="53"/>
        <v>13.823664132987606</v>
      </c>
      <c r="S121" s="91">
        <f t="shared" si="53"/>
        <v>13.823664132987606</v>
      </c>
      <c r="T121" s="91">
        <f t="shared" si="53"/>
        <v>13.823664132987606</v>
      </c>
      <c r="U121" s="91">
        <f t="shared" si="53"/>
        <v>13.823664132987606</v>
      </c>
      <c r="V121" s="92"/>
      <c r="W121" s="120"/>
      <c r="X121" s="62"/>
    </row>
    <row r="122" spans="1:29" ht="15.75" customHeight="1" x14ac:dyDescent="0.2">
      <c r="A122" s="46"/>
      <c r="B122" s="46"/>
      <c r="C122" s="46"/>
      <c r="D122" s="60" t="s">
        <v>2</v>
      </c>
      <c r="E122" s="92">
        <f t="shared" ref="E122:U122" si="54">E121*1000</f>
        <v>13823.664132987606</v>
      </c>
      <c r="F122" s="92">
        <f t="shared" si="54"/>
        <v>13823.664132987606</v>
      </c>
      <c r="G122" s="92">
        <f t="shared" si="54"/>
        <v>13823.664132987606</v>
      </c>
      <c r="H122" s="92">
        <f t="shared" si="54"/>
        <v>13823.664132987606</v>
      </c>
      <c r="I122" s="92">
        <f t="shared" si="54"/>
        <v>13823.664132987606</v>
      </c>
      <c r="J122" s="92">
        <f t="shared" si="54"/>
        <v>13823.664132987606</v>
      </c>
      <c r="K122" s="92">
        <f t="shared" si="54"/>
        <v>13823.664132987606</v>
      </c>
      <c r="L122" s="92">
        <f t="shared" si="54"/>
        <v>13823.664132987606</v>
      </c>
      <c r="M122" s="92">
        <f t="shared" si="54"/>
        <v>13823.664132987606</v>
      </c>
      <c r="N122" s="92">
        <f t="shared" si="54"/>
        <v>13823.664132987606</v>
      </c>
      <c r="O122" s="92">
        <f t="shared" si="54"/>
        <v>13823.664132987606</v>
      </c>
      <c r="P122" s="92">
        <f t="shared" si="54"/>
        <v>13823.664132987606</v>
      </c>
      <c r="Q122" s="92">
        <f t="shared" si="54"/>
        <v>13823.664132987606</v>
      </c>
      <c r="R122" s="92">
        <f t="shared" si="54"/>
        <v>13823.664132987606</v>
      </c>
      <c r="S122" s="92">
        <f t="shared" si="54"/>
        <v>13823.664132987606</v>
      </c>
      <c r="T122" s="92">
        <f t="shared" si="54"/>
        <v>13823.664132987606</v>
      </c>
      <c r="U122" s="92">
        <f t="shared" si="54"/>
        <v>13823.664132987606</v>
      </c>
      <c r="V122" s="92"/>
      <c r="W122" s="68"/>
      <c r="X122" s="62"/>
    </row>
    <row r="123" spans="1:29" ht="15.75" customHeight="1" x14ac:dyDescent="0.2">
      <c r="A123" s="71"/>
      <c r="B123" s="46"/>
      <c r="C123" s="46"/>
      <c r="D123" s="47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X123" s="96"/>
    </row>
    <row r="124" spans="1:29" ht="15.75" customHeight="1" x14ac:dyDescent="0.2">
      <c r="A124" s="120" t="s">
        <v>79</v>
      </c>
      <c r="B124" s="120"/>
      <c r="C124" s="120"/>
      <c r="D124" s="21" t="s">
        <v>45</v>
      </c>
      <c r="E124" s="40">
        <f t="shared" ref="E124:U124" si="55">(E111-E106)*E64</f>
        <v>62.4</v>
      </c>
      <c r="F124" s="40">
        <f t="shared" si="55"/>
        <v>62.4</v>
      </c>
      <c r="G124" s="40">
        <f t="shared" si="55"/>
        <v>62.4</v>
      </c>
      <c r="H124" s="40">
        <f t="shared" si="55"/>
        <v>62.4</v>
      </c>
      <c r="I124" s="40">
        <f t="shared" si="55"/>
        <v>62.4</v>
      </c>
      <c r="J124" s="40">
        <f t="shared" si="55"/>
        <v>62.4</v>
      </c>
      <c r="K124" s="40">
        <f t="shared" si="55"/>
        <v>62.4</v>
      </c>
      <c r="L124" s="40">
        <f t="shared" si="55"/>
        <v>62.4</v>
      </c>
      <c r="M124" s="40">
        <f t="shared" si="55"/>
        <v>62.4</v>
      </c>
      <c r="N124" s="40">
        <f t="shared" si="55"/>
        <v>62.4</v>
      </c>
      <c r="O124" s="40">
        <f t="shared" si="55"/>
        <v>62.4</v>
      </c>
      <c r="P124" s="40">
        <f t="shared" si="55"/>
        <v>62.4</v>
      </c>
      <c r="Q124" s="40">
        <f t="shared" si="55"/>
        <v>62.4</v>
      </c>
      <c r="R124" s="40">
        <f t="shared" si="55"/>
        <v>62.4</v>
      </c>
      <c r="S124" s="40">
        <f t="shared" si="55"/>
        <v>62.4</v>
      </c>
      <c r="T124" s="40">
        <f t="shared" si="55"/>
        <v>62.4</v>
      </c>
      <c r="U124" s="40">
        <f t="shared" si="55"/>
        <v>62.4</v>
      </c>
      <c r="V124" s="101"/>
      <c r="W124" s="68" t="s">
        <v>188</v>
      </c>
      <c r="X124" s="120"/>
    </row>
    <row r="125" spans="1:29" ht="15.75" customHeight="1" x14ac:dyDescent="0.2">
      <c r="A125" s="120"/>
      <c r="B125" s="120"/>
      <c r="C125" s="120"/>
      <c r="D125" s="11" t="s">
        <v>1</v>
      </c>
      <c r="E125" s="40">
        <f>E124/0.145</f>
        <v>430.34482758620692</v>
      </c>
      <c r="F125" s="40">
        <f t="shared" ref="F125:U125" si="56">F124/0.145</f>
        <v>430.34482758620692</v>
      </c>
      <c r="G125" s="40">
        <f t="shared" si="56"/>
        <v>430.34482758620692</v>
      </c>
      <c r="H125" s="40">
        <f t="shared" si="56"/>
        <v>430.34482758620692</v>
      </c>
      <c r="I125" s="40">
        <f t="shared" si="56"/>
        <v>430.34482758620692</v>
      </c>
      <c r="J125" s="40">
        <f t="shared" si="56"/>
        <v>430.34482758620692</v>
      </c>
      <c r="K125" s="40">
        <f t="shared" si="56"/>
        <v>430.34482758620692</v>
      </c>
      <c r="L125" s="40">
        <f t="shared" si="56"/>
        <v>430.34482758620692</v>
      </c>
      <c r="M125" s="40">
        <f t="shared" si="56"/>
        <v>430.34482758620692</v>
      </c>
      <c r="N125" s="40">
        <f t="shared" si="56"/>
        <v>430.34482758620692</v>
      </c>
      <c r="O125" s="40">
        <f t="shared" si="56"/>
        <v>430.34482758620692</v>
      </c>
      <c r="P125" s="40">
        <f t="shared" si="56"/>
        <v>430.34482758620692</v>
      </c>
      <c r="Q125" s="40">
        <f t="shared" si="56"/>
        <v>430.34482758620692</v>
      </c>
      <c r="R125" s="40">
        <f t="shared" si="56"/>
        <v>430.34482758620692</v>
      </c>
      <c r="S125" s="40">
        <f t="shared" si="56"/>
        <v>430.34482758620692</v>
      </c>
      <c r="T125" s="40">
        <f t="shared" si="56"/>
        <v>430.34482758620692</v>
      </c>
      <c r="U125" s="40">
        <f t="shared" si="56"/>
        <v>430.34482758620692</v>
      </c>
      <c r="V125" s="101"/>
      <c r="W125" s="120"/>
      <c r="X125" s="120"/>
    </row>
    <row r="126" spans="1:29" ht="15.75" customHeight="1" x14ac:dyDescent="0.2">
      <c r="A126" s="120" t="s">
        <v>80</v>
      </c>
      <c r="B126" s="120"/>
      <c r="C126" s="120"/>
      <c r="D126" s="21" t="s">
        <v>45</v>
      </c>
      <c r="E126" s="40">
        <f t="shared" ref="E126:U126" si="57">(E113-E108)*E64</f>
        <v>73.92</v>
      </c>
      <c r="F126" s="40">
        <f t="shared" si="57"/>
        <v>73.92</v>
      </c>
      <c r="G126" s="40">
        <f t="shared" si="57"/>
        <v>73.92</v>
      </c>
      <c r="H126" s="40">
        <f t="shared" si="57"/>
        <v>73.92</v>
      </c>
      <c r="I126" s="40">
        <f t="shared" si="57"/>
        <v>73.92</v>
      </c>
      <c r="J126" s="40">
        <f t="shared" si="57"/>
        <v>73.92</v>
      </c>
      <c r="K126" s="40">
        <f t="shared" si="57"/>
        <v>73.92</v>
      </c>
      <c r="L126" s="40">
        <f t="shared" si="57"/>
        <v>73.92</v>
      </c>
      <c r="M126" s="40">
        <f t="shared" si="57"/>
        <v>73.92</v>
      </c>
      <c r="N126" s="40">
        <f t="shared" si="57"/>
        <v>73.92</v>
      </c>
      <c r="O126" s="40">
        <f t="shared" si="57"/>
        <v>73.92</v>
      </c>
      <c r="P126" s="40">
        <f t="shared" si="57"/>
        <v>73.92</v>
      </c>
      <c r="Q126" s="40">
        <f t="shared" si="57"/>
        <v>73.92</v>
      </c>
      <c r="R126" s="40">
        <f t="shared" si="57"/>
        <v>73.92</v>
      </c>
      <c r="S126" s="40">
        <f t="shared" si="57"/>
        <v>73.92</v>
      </c>
      <c r="T126" s="40">
        <f t="shared" si="57"/>
        <v>73.92</v>
      </c>
      <c r="U126" s="40">
        <f t="shared" si="57"/>
        <v>73.92</v>
      </c>
      <c r="V126" s="101"/>
      <c r="W126" s="68" t="s">
        <v>189</v>
      </c>
      <c r="X126" s="120"/>
    </row>
    <row r="127" spans="1:29" ht="15.75" customHeight="1" x14ac:dyDescent="0.2">
      <c r="A127" s="120"/>
      <c r="B127" s="120"/>
      <c r="C127" s="120"/>
      <c r="D127" s="11" t="s">
        <v>1</v>
      </c>
      <c r="E127" s="40">
        <f>E126/0.145</f>
        <v>509.79310344827593</v>
      </c>
      <c r="F127" s="40">
        <f t="shared" ref="F127:U127" si="58">F126/0.145</f>
        <v>509.79310344827593</v>
      </c>
      <c r="G127" s="40">
        <f t="shared" si="58"/>
        <v>509.79310344827593</v>
      </c>
      <c r="H127" s="40">
        <f t="shared" si="58"/>
        <v>509.79310344827593</v>
      </c>
      <c r="I127" s="40">
        <f t="shared" si="58"/>
        <v>509.79310344827593</v>
      </c>
      <c r="J127" s="40">
        <f t="shared" si="58"/>
        <v>509.79310344827593</v>
      </c>
      <c r="K127" s="40">
        <f t="shared" si="58"/>
        <v>509.79310344827593</v>
      </c>
      <c r="L127" s="40">
        <f t="shared" si="58"/>
        <v>509.79310344827593</v>
      </c>
      <c r="M127" s="40">
        <f t="shared" si="58"/>
        <v>509.79310344827593</v>
      </c>
      <c r="N127" s="40">
        <f t="shared" si="58"/>
        <v>509.79310344827593</v>
      </c>
      <c r="O127" s="40">
        <f t="shared" si="58"/>
        <v>509.79310344827593</v>
      </c>
      <c r="P127" s="40">
        <f t="shared" si="58"/>
        <v>509.79310344827593</v>
      </c>
      <c r="Q127" s="40">
        <f t="shared" si="58"/>
        <v>509.79310344827593</v>
      </c>
      <c r="R127" s="40">
        <f t="shared" si="58"/>
        <v>509.79310344827593</v>
      </c>
      <c r="S127" s="40">
        <f t="shared" si="58"/>
        <v>509.79310344827593</v>
      </c>
      <c r="T127" s="40">
        <f t="shared" si="58"/>
        <v>509.79310344827593</v>
      </c>
      <c r="U127" s="40">
        <f t="shared" si="58"/>
        <v>509.79310344827593</v>
      </c>
      <c r="V127" s="101"/>
      <c r="W127" s="120"/>
      <c r="X127" s="120"/>
    </row>
    <row r="128" spans="1:29" ht="15.75" customHeight="1" x14ac:dyDescent="0.2">
      <c r="A128" s="46"/>
      <c r="B128" s="46"/>
      <c r="C128" s="46"/>
      <c r="D128" s="47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46"/>
      <c r="X128" s="46"/>
    </row>
    <row r="129" spans="1:24" ht="15.75" customHeight="1" x14ac:dyDescent="0.2">
      <c r="A129" s="120" t="s">
        <v>56</v>
      </c>
      <c r="B129" s="120"/>
      <c r="C129" s="120"/>
      <c r="D129" s="13" t="s">
        <v>51</v>
      </c>
      <c r="E129" s="82">
        <f t="shared" ref="E129:U129" si="59">35*E124*E66*E147^2.5</f>
        <v>0.75884408081936761</v>
      </c>
      <c r="F129" s="82">
        <f t="shared" si="59"/>
        <v>0.75884408081936761</v>
      </c>
      <c r="G129" s="82">
        <f t="shared" si="59"/>
        <v>0.75884408081936761</v>
      </c>
      <c r="H129" s="82">
        <f t="shared" si="59"/>
        <v>0.75884408081936761</v>
      </c>
      <c r="I129" s="82">
        <f t="shared" si="59"/>
        <v>0.75884408081936761</v>
      </c>
      <c r="J129" s="82">
        <f t="shared" si="59"/>
        <v>0.75884408081936761</v>
      </c>
      <c r="K129" s="82">
        <f t="shared" si="59"/>
        <v>0.75884408081936761</v>
      </c>
      <c r="L129" s="82">
        <f t="shared" si="59"/>
        <v>0.75884408081936761</v>
      </c>
      <c r="M129" s="82">
        <f t="shared" si="59"/>
        <v>0.75884408081936761</v>
      </c>
      <c r="N129" s="82">
        <f t="shared" si="59"/>
        <v>0.75884408081936761</v>
      </c>
      <c r="O129" s="82">
        <f t="shared" si="59"/>
        <v>0.75884408081936761</v>
      </c>
      <c r="P129" s="82">
        <f t="shared" si="59"/>
        <v>0.75884408081936761</v>
      </c>
      <c r="Q129" s="82">
        <f t="shared" si="59"/>
        <v>0.75884408081936761</v>
      </c>
      <c r="R129" s="82">
        <f t="shared" si="59"/>
        <v>0.75884408081936761</v>
      </c>
      <c r="S129" s="82">
        <f t="shared" si="59"/>
        <v>0.75884408081936761</v>
      </c>
      <c r="T129" s="82">
        <f t="shared" si="59"/>
        <v>0.75884408081936761</v>
      </c>
      <c r="U129" s="82">
        <f t="shared" si="59"/>
        <v>0.75884408081936761</v>
      </c>
      <c r="V129" s="141"/>
      <c r="X129" s="57"/>
    </row>
    <row r="130" spans="1:24" ht="15.75" customHeight="1" x14ac:dyDescent="0.2">
      <c r="A130" s="120"/>
      <c r="B130" s="120"/>
      <c r="C130" s="120"/>
      <c r="D130" s="13" t="s">
        <v>42</v>
      </c>
      <c r="E130" s="82">
        <f>E129/0.145</f>
        <v>5.2334074539266737</v>
      </c>
      <c r="F130" s="82">
        <f t="shared" ref="F130:U130" si="60">F129/0.145</f>
        <v>5.2334074539266737</v>
      </c>
      <c r="G130" s="82">
        <f t="shared" si="60"/>
        <v>5.2334074539266737</v>
      </c>
      <c r="H130" s="82">
        <f t="shared" si="60"/>
        <v>5.2334074539266737</v>
      </c>
      <c r="I130" s="82">
        <f t="shared" si="60"/>
        <v>5.2334074539266737</v>
      </c>
      <c r="J130" s="82">
        <f t="shared" si="60"/>
        <v>5.2334074539266737</v>
      </c>
      <c r="K130" s="82">
        <f t="shared" si="60"/>
        <v>5.2334074539266737</v>
      </c>
      <c r="L130" s="82">
        <f t="shared" si="60"/>
        <v>5.2334074539266737</v>
      </c>
      <c r="M130" s="82">
        <f t="shared" si="60"/>
        <v>5.2334074539266737</v>
      </c>
      <c r="N130" s="82">
        <f t="shared" si="60"/>
        <v>5.2334074539266737</v>
      </c>
      <c r="O130" s="82">
        <f t="shared" si="60"/>
        <v>5.2334074539266737</v>
      </c>
      <c r="P130" s="82">
        <f t="shared" si="60"/>
        <v>5.2334074539266737</v>
      </c>
      <c r="Q130" s="82">
        <f t="shared" si="60"/>
        <v>5.2334074539266737</v>
      </c>
      <c r="R130" s="82">
        <f t="shared" si="60"/>
        <v>5.2334074539266737</v>
      </c>
      <c r="S130" s="82">
        <f t="shared" si="60"/>
        <v>5.2334074539266737</v>
      </c>
      <c r="T130" s="82">
        <f t="shared" si="60"/>
        <v>5.2334074539266737</v>
      </c>
      <c r="U130" s="82">
        <f t="shared" si="60"/>
        <v>5.2334074539266737</v>
      </c>
      <c r="V130" s="141"/>
      <c r="W130" s="24"/>
      <c r="X130" s="28"/>
    </row>
    <row r="131" spans="1:24" ht="15.75" customHeight="1" x14ac:dyDescent="0.2">
      <c r="A131" s="115" t="s">
        <v>178</v>
      </c>
      <c r="B131" s="46"/>
      <c r="C131" s="46"/>
      <c r="D131" s="13" t="s">
        <v>51</v>
      </c>
      <c r="E131" s="29">
        <f>2*E102*E149^3/(1-E104^2)</f>
        <v>7.3603545082417572</v>
      </c>
      <c r="F131" s="29">
        <f t="shared" ref="F131:U131" si="61">2*F102*F149^3/(1-F104^2)</f>
        <v>7.3603545082417572</v>
      </c>
      <c r="G131" s="29">
        <f t="shared" si="61"/>
        <v>7.3603545082417572</v>
      </c>
      <c r="H131" s="29">
        <f t="shared" si="61"/>
        <v>7.3603545082417572</v>
      </c>
      <c r="I131" s="29">
        <f t="shared" si="61"/>
        <v>7.3603545082417572</v>
      </c>
      <c r="J131" s="29">
        <f t="shared" si="61"/>
        <v>7.3603545082417572</v>
      </c>
      <c r="K131" s="29">
        <f t="shared" si="61"/>
        <v>7.3603545082417572</v>
      </c>
      <c r="L131" s="29">
        <f t="shared" si="61"/>
        <v>7.3603545082417572</v>
      </c>
      <c r="M131" s="29">
        <f t="shared" si="61"/>
        <v>7.3603545082417572</v>
      </c>
      <c r="N131" s="29">
        <f t="shared" si="61"/>
        <v>7.3603545082417572</v>
      </c>
      <c r="O131" s="29">
        <f t="shared" si="61"/>
        <v>7.3603545082417572</v>
      </c>
      <c r="P131" s="29">
        <f t="shared" si="61"/>
        <v>7.3603545082417572</v>
      </c>
      <c r="Q131" s="29">
        <f t="shared" si="61"/>
        <v>7.3603545082417572</v>
      </c>
      <c r="R131" s="29">
        <f t="shared" si="61"/>
        <v>7.3603545082417572</v>
      </c>
      <c r="S131" s="29">
        <f t="shared" si="61"/>
        <v>7.3603545082417572</v>
      </c>
      <c r="T131" s="29">
        <f t="shared" si="61"/>
        <v>7.3603545082417572</v>
      </c>
      <c r="U131" s="29">
        <f t="shared" si="61"/>
        <v>7.3603545082417572</v>
      </c>
      <c r="V131" s="141"/>
      <c r="W131" s="68" t="s">
        <v>191</v>
      </c>
      <c r="X131" s="170"/>
    </row>
    <row r="132" spans="1:24" ht="15.75" customHeight="1" x14ac:dyDescent="0.2">
      <c r="A132" s="46"/>
      <c r="B132" s="46"/>
      <c r="C132" s="46"/>
      <c r="D132" s="13" t="s">
        <v>42</v>
      </c>
      <c r="E132" s="141">
        <f>E131/0.145</f>
        <v>50.761065574081087</v>
      </c>
      <c r="F132" s="141">
        <f t="shared" ref="F132:U132" si="62">F131/0.145</f>
        <v>50.761065574081087</v>
      </c>
      <c r="G132" s="141">
        <f t="shared" si="62"/>
        <v>50.761065574081087</v>
      </c>
      <c r="H132" s="141">
        <f t="shared" si="62"/>
        <v>50.761065574081087</v>
      </c>
      <c r="I132" s="141">
        <f t="shared" si="62"/>
        <v>50.761065574081087</v>
      </c>
      <c r="J132" s="141">
        <f t="shared" si="62"/>
        <v>50.761065574081087</v>
      </c>
      <c r="K132" s="141">
        <f t="shared" si="62"/>
        <v>50.761065574081087</v>
      </c>
      <c r="L132" s="141">
        <f t="shared" si="62"/>
        <v>50.761065574081087</v>
      </c>
      <c r="M132" s="141">
        <f t="shared" si="62"/>
        <v>50.761065574081087</v>
      </c>
      <c r="N132" s="141">
        <f t="shared" si="62"/>
        <v>50.761065574081087</v>
      </c>
      <c r="O132" s="141">
        <f t="shared" si="62"/>
        <v>50.761065574081087</v>
      </c>
      <c r="P132" s="141">
        <f t="shared" si="62"/>
        <v>50.761065574081087</v>
      </c>
      <c r="Q132" s="141">
        <f t="shared" si="62"/>
        <v>50.761065574081087</v>
      </c>
      <c r="R132" s="141">
        <f t="shared" si="62"/>
        <v>50.761065574081087</v>
      </c>
      <c r="S132" s="141">
        <f t="shared" si="62"/>
        <v>50.761065574081087</v>
      </c>
      <c r="T132" s="141">
        <f t="shared" si="62"/>
        <v>50.761065574081087</v>
      </c>
      <c r="U132" s="141">
        <f t="shared" si="62"/>
        <v>50.761065574081087</v>
      </c>
      <c r="V132" s="141"/>
      <c r="W132" s="76"/>
      <c r="X132" s="170"/>
    </row>
    <row r="133" spans="1:24" ht="15.75" customHeight="1" x14ac:dyDescent="0.2">
      <c r="A133" s="115" t="s">
        <v>179</v>
      </c>
      <c r="B133" s="120"/>
      <c r="C133" s="120"/>
      <c r="D133" s="13" t="s">
        <v>51</v>
      </c>
      <c r="E133" s="29">
        <f t="shared" ref="E133:U133" si="63">2*E102*E147^3/(1-E104^2)</f>
        <v>4.6578956862342205</v>
      </c>
      <c r="F133" s="29">
        <f t="shared" si="63"/>
        <v>4.6578956862342205</v>
      </c>
      <c r="G133" s="29">
        <f t="shared" si="63"/>
        <v>4.6578956862342205</v>
      </c>
      <c r="H133" s="29">
        <f t="shared" si="63"/>
        <v>4.6578956862342205</v>
      </c>
      <c r="I133" s="29">
        <f t="shared" si="63"/>
        <v>4.6578956862342205</v>
      </c>
      <c r="J133" s="29">
        <f t="shared" si="63"/>
        <v>4.6578956862342205</v>
      </c>
      <c r="K133" s="29">
        <f t="shared" si="63"/>
        <v>4.6578956862342205</v>
      </c>
      <c r="L133" s="29">
        <f t="shared" si="63"/>
        <v>4.6578956862342205</v>
      </c>
      <c r="M133" s="29">
        <f t="shared" si="63"/>
        <v>4.6578956862342205</v>
      </c>
      <c r="N133" s="29">
        <f t="shared" si="63"/>
        <v>4.6578956862342205</v>
      </c>
      <c r="O133" s="29">
        <f t="shared" si="63"/>
        <v>4.6578956862342205</v>
      </c>
      <c r="P133" s="29">
        <f t="shared" si="63"/>
        <v>4.6578956862342205</v>
      </c>
      <c r="Q133" s="29">
        <f t="shared" si="63"/>
        <v>4.6578956862342205</v>
      </c>
      <c r="R133" s="29">
        <f t="shared" si="63"/>
        <v>4.6578956862342205</v>
      </c>
      <c r="S133" s="29">
        <f t="shared" si="63"/>
        <v>4.6578956862342205</v>
      </c>
      <c r="T133" s="29">
        <f t="shared" si="63"/>
        <v>4.6578956862342205</v>
      </c>
      <c r="U133" s="29">
        <f t="shared" si="63"/>
        <v>4.6578956862342205</v>
      </c>
      <c r="V133" s="75"/>
      <c r="W133" s="68" t="s">
        <v>191</v>
      </c>
      <c r="X133" s="120"/>
    </row>
    <row r="134" spans="1:24" ht="15.75" customHeight="1" x14ac:dyDescent="0.2">
      <c r="A134" s="120"/>
      <c r="B134" s="120"/>
      <c r="C134" s="69"/>
      <c r="D134" s="13" t="s">
        <v>42</v>
      </c>
      <c r="E134" s="29">
        <f>E133/0.145</f>
        <v>32.123418525753245</v>
      </c>
      <c r="F134" s="29">
        <f t="shared" ref="F134:U134" si="64">F133/0.145</f>
        <v>32.123418525753245</v>
      </c>
      <c r="G134" s="29">
        <f t="shared" si="64"/>
        <v>32.123418525753245</v>
      </c>
      <c r="H134" s="29">
        <f t="shared" si="64"/>
        <v>32.123418525753245</v>
      </c>
      <c r="I134" s="29">
        <f t="shared" si="64"/>
        <v>32.123418525753245</v>
      </c>
      <c r="J134" s="29">
        <f t="shared" si="64"/>
        <v>32.123418525753245</v>
      </c>
      <c r="K134" s="29">
        <f t="shared" si="64"/>
        <v>32.123418525753245</v>
      </c>
      <c r="L134" s="29">
        <f t="shared" si="64"/>
        <v>32.123418525753245</v>
      </c>
      <c r="M134" s="29">
        <f t="shared" si="64"/>
        <v>32.123418525753245</v>
      </c>
      <c r="N134" s="29">
        <f t="shared" si="64"/>
        <v>32.123418525753245</v>
      </c>
      <c r="O134" s="29">
        <f t="shared" si="64"/>
        <v>32.123418525753245</v>
      </c>
      <c r="P134" s="29">
        <f t="shared" si="64"/>
        <v>32.123418525753245</v>
      </c>
      <c r="Q134" s="29">
        <f t="shared" si="64"/>
        <v>32.123418525753245</v>
      </c>
      <c r="R134" s="29">
        <f t="shared" si="64"/>
        <v>32.123418525753245</v>
      </c>
      <c r="S134" s="29">
        <f t="shared" si="64"/>
        <v>32.123418525753245</v>
      </c>
      <c r="T134" s="29">
        <f t="shared" si="64"/>
        <v>32.123418525753245</v>
      </c>
      <c r="U134" s="29">
        <f t="shared" si="64"/>
        <v>32.123418525753245</v>
      </c>
      <c r="V134" s="75"/>
      <c r="W134" s="24"/>
      <c r="X134" s="26"/>
    </row>
    <row r="135" spans="1:24" ht="15.75" customHeight="1" x14ac:dyDescent="0.2">
      <c r="A135" s="115" t="s">
        <v>177</v>
      </c>
      <c r="B135" s="46"/>
      <c r="C135" s="62"/>
      <c r="D135" s="13" t="s">
        <v>51</v>
      </c>
      <c r="E135" s="29">
        <f>2*E149*E124*E66</f>
        <v>6.0091199999999994</v>
      </c>
      <c r="F135" s="29">
        <f t="shared" ref="F135:U135" si="65">2*F149*F124*F66</f>
        <v>6.0091199999999994</v>
      </c>
      <c r="G135" s="29">
        <f t="shared" si="65"/>
        <v>6.0091199999999994</v>
      </c>
      <c r="H135" s="29">
        <f t="shared" si="65"/>
        <v>6.0091199999999994</v>
      </c>
      <c r="I135" s="29">
        <f t="shared" si="65"/>
        <v>6.0091199999999994</v>
      </c>
      <c r="J135" s="29">
        <f t="shared" si="65"/>
        <v>6.0091199999999994</v>
      </c>
      <c r="K135" s="29">
        <f t="shared" si="65"/>
        <v>6.0091199999999994</v>
      </c>
      <c r="L135" s="29">
        <f t="shared" si="65"/>
        <v>6.0091199999999994</v>
      </c>
      <c r="M135" s="29">
        <f t="shared" si="65"/>
        <v>6.0091199999999994</v>
      </c>
      <c r="N135" s="29">
        <f t="shared" si="65"/>
        <v>6.0091199999999994</v>
      </c>
      <c r="O135" s="29">
        <f t="shared" si="65"/>
        <v>6.0091199999999994</v>
      </c>
      <c r="P135" s="29">
        <f t="shared" si="65"/>
        <v>6.0091199999999994</v>
      </c>
      <c r="Q135" s="29">
        <f t="shared" si="65"/>
        <v>6.0091199999999994</v>
      </c>
      <c r="R135" s="29">
        <f t="shared" si="65"/>
        <v>6.0091199999999994</v>
      </c>
      <c r="S135" s="29">
        <f t="shared" si="65"/>
        <v>6.0091199999999994</v>
      </c>
      <c r="T135" s="29">
        <f t="shared" si="65"/>
        <v>6.0091199999999994</v>
      </c>
      <c r="U135" s="29">
        <f t="shared" si="65"/>
        <v>6.0091199999999994</v>
      </c>
      <c r="V135" s="75"/>
      <c r="W135" s="68" t="s">
        <v>192</v>
      </c>
      <c r="X135" s="51"/>
    </row>
    <row r="136" spans="1:24" ht="15.75" customHeight="1" x14ac:dyDescent="0.2">
      <c r="A136" s="46"/>
      <c r="B136" s="46"/>
      <c r="C136" s="62"/>
      <c r="D136" s="13" t="s">
        <v>42</v>
      </c>
      <c r="E136" s="75">
        <f>E135/0.145</f>
        <v>41.442206896551724</v>
      </c>
      <c r="F136" s="75">
        <f t="shared" ref="F136:U136" si="66">F135/0.145</f>
        <v>41.442206896551724</v>
      </c>
      <c r="G136" s="75">
        <f t="shared" si="66"/>
        <v>41.442206896551724</v>
      </c>
      <c r="H136" s="75">
        <f t="shared" si="66"/>
        <v>41.442206896551724</v>
      </c>
      <c r="I136" s="75">
        <f t="shared" si="66"/>
        <v>41.442206896551724</v>
      </c>
      <c r="J136" s="75">
        <f t="shared" si="66"/>
        <v>41.442206896551724</v>
      </c>
      <c r="K136" s="75">
        <f t="shared" si="66"/>
        <v>41.442206896551724</v>
      </c>
      <c r="L136" s="75">
        <f t="shared" si="66"/>
        <v>41.442206896551724</v>
      </c>
      <c r="M136" s="75">
        <f t="shared" si="66"/>
        <v>41.442206896551724</v>
      </c>
      <c r="N136" s="75">
        <f t="shared" si="66"/>
        <v>41.442206896551724</v>
      </c>
      <c r="O136" s="75">
        <f t="shared" si="66"/>
        <v>41.442206896551724</v>
      </c>
      <c r="P136" s="75">
        <f t="shared" si="66"/>
        <v>41.442206896551724</v>
      </c>
      <c r="Q136" s="75">
        <f t="shared" si="66"/>
        <v>41.442206896551724</v>
      </c>
      <c r="R136" s="75">
        <f t="shared" si="66"/>
        <v>41.442206896551724</v>
      </c>
      <c r="S136" s="75">
        <f t="shared" si="66"/>
        <v>41.442206896551724</v>
      </c>
      <c r="T136" s="75">
        <f t="shared" si="66"/>
        <v>41.442206896551724</v>
      </c>
      <c r="U136" s="75">
        <f t="shared" si="66"/>
        <v>41.442206896551724</v>
      </c>
      <c r="V136" s="75"/>
      <c r="W136" s="76"/>
      <c r="X136" s="51"/>
    </row>
    <row r="137" spans="1:24" ht="15.75" customHeight="1" x14ac:dyDescent="0.2">
      <c r="A137" s="115" t="s">
        <v>176</v>
      </c>
      <c r="B137" s="120"/>
      <c r="C137" s="120"/>
      <c r="D137" s="13" t="s">
        <v>51</v>
      </c>
      <c r="E137" s="29">
        <f t="shared" ref="E137:U137" si="67">2*E147*E124*E66</f>
        <v>5.1591072000000002</v>
      </c>
      <c r="F137" s="29">
        <f t="shared" si="67"/>
        <v>5.1591072000000002</v>
      </c>
      <c r="G137" s="29">
        <f t="shared" si="67"/>
        <v>5.1591072000000002</v>
      </c>
      <c r="H137" s="29">
        <f t="shared" si="67"/>
        <v>5.1591072000000002</v>
      </c>
      <c r="I137" s="29">
        <f t="shared" si="67"/>
        <v>5.1591072000000002</v>
      </c>
      <c r="J137" s="29">
        <f t="shared" si="67"/>
        <v>5.1591072000000002</v>
      </c>
      <c r="K137" s="29">
        <f t="shared" si="67"/>
        <v>5.1591072000000002</v>
      </c>
      <c r="L137" s="29">
        <f t="shared" si="67"/>
        <v>5.1591072000000002</v>
      </c>
      <c r="M137" s="29">
        <f t="shared" si="67"/>
        <v>5.1591072000000002</v>
      </c>
      <c r="N137" s="29">
        <f t="shared" si="67"/>
        <v>5.1591072000000002</v>
      </c>
      <c r="O137" s="29">
        <f t="shared" si="67"/>
        <v>5.1591072000000002</v>
      </c>
      <c r="P137" s="29">
        <f t="shared" si="67"/>
        <v>5.1591072000000002</v>
      </c>
      <c r="Q137" s="29">
        <f t="shared" si="67"/>
        <v>5.1591072000000002</v>
      </c>
      <c r="R137" s="29">
        <f t="shared" si="67"/>
        <v>5.1591072000000002</v>
      </c>
      <c r="S137" s="29">
        <f t="shared" si="67"/>
        <v>5.1591072000000002</v>
      </c>
      <c r="T137" s="29">
        <f t="shared" si="67"/>
        <v>5.1591072000000002</v>
      </c>
      <c r="U137" s="29">
        <f t="shared" si="67"/>
        <v>5.1591072000000002</v>
      </c>
      <c r="V137" s="75"/>
      <c r="W137" s="68" t="s">
        <v>192</v>
      </c>
      <c r="X137" s="26"/>
    </row>
    <row r="138" spans="1:24" ht="15.75" customHeight="1" x14ac:dyDescent="0.2">
      <c r="A138" s="120"/>
      <c r="B138" s="120"/>
      <c r="C138" s="120"/>
      <c r="D138" s="13" t="s">
        <v>42</v>
      </c>
      <c r="E138" s="29">
        <f>E137/0.145</f>
        <v>35.580049655172417</v>
      </c>
      <c r="F138" s="29">
        <f t="shared" ref="F138:U138" si="68">F137/0.145</f>
        <v>35.580049655172417</v>
      </c>
      <c r="G138" s="29">
        <f t="shared" si="68"/>
        <v>35.580049655172417</v>
      </c>
      <c r="H138" s="29">
        <f t="shared" si="68"/>
        <v>35.580049655172417</v>
      </c>
      <c r="I138" s="29">
        <f t="shared" si="68"/>
        <v>35.580049655172417</v>
      </c>
      <c r="J138" s="29">
        <f t="shared" si="68"/>
        <v>35.580049655172417</v>
      </c>
      <c r="K138" s="29">
        <f t="shared" si="68"/>
        <v>35.580049655172417</v>
      </c>
      <c r="L138" s="29">
        <f t="shared" si="68"/>
        <v>35.580049655172417</v>
      </c>
      <c r="M138" s="29">
        <f t="shared" si="68"/>
        <v>35.580049655172417</v>
      </c>
      <c r="N138" s="29">
        <f t="shared" si="68"/>
        <v>35.580049655172417</v>
      </c>
      <c r="O138" s="29">
        <f t="shared" si="68"/>
        <v>35.580049655172417</v>
      </c>
      <c r="P138" s="29">
        <f t="shared" si="68"/>
        <v>35.580049655172417</v>
      </c>
      <c r="Q138" s="29">
        <f t="shared" si="68"/>
        <v>35.580049655172417</v>
      </c>
      <c r="R138" s="29">
        <f t="shared" si="68"/>
        <v>35.580049655172417</v>
      </c>
      <c r="S138" s="29">
        <f t="shared" si="68"/>
        <v>35.580049655172417</v>
      </c>
      <c r="T138" s="29">
        <f t="shared" si="68"/>
        <v>35.580049655172417</v>
      </c>
      <c r="U138" s="29">
        <f t="shared" si="68"/>
        <v>35.580049655172417</v>
      </c>
      <c r="V138" s="75"/>
      <c r="W138" s="24"/>
      <c r="X138" s="26"/>
    </row>
    <row r="139" spans="1:24" ht="15.75" customHeight="1" x14ac:dyDescent="0.2">
      <c r="A139" s="69" t="s">
        <v>150</v>
      </c>
      <c r="B139" s="120"/>
      <c r="C139" s="120"/>
      <c r="D139" s="13" t="s">
        <v>51</v>
      </c>
      <c r="E139" s="29">
        <f t="shared" ref="E139:U139" si="69">(2/SQRT(3))*(2*E50/(E36-E50)*MIN(E124,E126/1.15))</f>
        <v>6.2141089096106681</v>
      </c>
      <c r="F139" s="29">
        <f t="shared" si="69"/>
        <v>6.2141089096106681</v>
      </c>
      <c r="G139" s="29">
        <f t="shared" si="69"/>
        <v>6.2141089096106681</v>
      </c>
      <c r="H139" s="29">
        <f t="shared" si="69"/>
        <v>6.2141089096106681</v>
      </c>
      <c r="I139" s="29">
        <f t="shared" si="69"/>
        <v>6.2141089096106681</v>
      </c>
      <c r="J139" s="29">
        <f t="shared" si="69"/>
        <v>6.2141089096106681</v>
      </c>
      <c r="K139" s="29">
        <f t="shared" si="69"/>
        <v>6.2141089096106681</v>
      </c>
      <c r="L139" s="29">
        <f t="shared" si="69"/>
        <v>6.2141089096106681</v>
      </c>
      <c r="M139" s="29">
        <f t="shared" si="69"/>
        <v>6.2141089096106681</v>
      </c>
      <c r="N139" s="29">
        <f t="shared" si="69"/>
        <v>6.2141089096106681</v>
      </c>
      <c r="O139" s="29">
        <f t="shared" si="69"/>
        <v>6.2141089096106681</v>
      </c>
      <c r="P139" s="29">
        <f t="shared" si="69"/>
        <v>6.2141089096106681</v>
      </c>
      <c r="Q139" s="29">
        <f t="shared" si="69"/>
        <v>6.2141089096106681</v>
      </c>
      <c r="R139" s="29">
        <f t="shared" si="69"/>
        <v>6.2141089096106681</v>
      </c>
      <c r="S139" s="29">
        <f t="shared" si="69"/>
        <v>6.2141089096106681</v>
      </c>
      <c r="T139" s="29">
        <f t="shared" si="69"/>
        <v>6.2141089096106681</v>
      </c>
      <c r="U139" s="29">
        <f t="shared" si="69"/>
        <v>6.2141089096106681</v>
      </c>
      <c r="V139" s="75"/>
      <c r="W139" s="68" t="s">
        <v>190</v>
      </c>
      <c r="X139" s="26"/>
    </row>
    <row r="140" spans="1:24" ht="15.75" customHeight="1" x14ac:dyDescent="0.2">
      <c r="A140" s="120"/>
      <c r="B140" s="120"/>
      <c r="C140" s="120"/>
      <c r="D140" s="13" t="s">
        <v>42</v>
      </c>
      <c r="E140" s="29">
        <f>E139/0.145</f>
        <v>42.855923514556338</v>
      </c>
      <c r="F140" s="29">
        <f t="shared" ref="F140:U140" si="70">F139/0.145</f>
        <v>42.855923514556338</v>
      </c>
      <c r="G140" s="29">
        <f t="shared" si="70"/>
        <v>42.855923514556338</v>
      </c>
      <c r="H140" s="29">
        <f t="shared" si="70"/>
        <v>42.855923514556338</v>
      </c>
      <c r="I140" s="29">
        <f t="shared" si="70"/>
        <v>42.855923514556338</v>
      </c>
      <c r="J140" s="29">
        <f t="shared" si="70"/>
        <v>42.855923514556338</v>
      </c>
      <c r="K140" s="29">
        <f t="shared" si="70"/>
        <v>42.855923514556338</v>
      </c>
      <c r="L140" s="29">
        <f t="shared" si="70"/>
        <v>42.855923514556338</v>
      </c>
      <c r="M140" s="29">
        <f t="shared" si="70"/>
        <v>42.855923514556338</v>
      </c>
      <c r="N140" s="29">
        <f t="shared" si="70"/>
        <v>42.855923514556338</v>
      </c>
      <c r="O140" s="29">
        <f t="shared" si="70"/>
        <v>42.855923514556338</v>
      </c>
      <c r="P140" s="29">
        <f t="shared" si="70"/>
        <v>42.855923514556338</v>
      </c>
      <c r="Q140" s="29">
        <f t="shared" si="70"/>
        <v>42.855923514556338</v>
      </c>
      <c r="R140" s="29">
        <f t="shared" si="70"/>
        <v>42.855923514556338</v>
      </c>
      <c r="S140" s="29">
        <f t="shared" si="70"/>
        <v>42.855923514556338</v>
      </c>
      <c r="T140" s="29">
        <f t="shared" si="70"/>
        <v>42.855923514556338</v>
      </c>
      <c r="U140" s="29">
        <f t="shared" si="70"/>
        <v>42.855923514556338</v>
      </c>
      <c r="V140" s="75"/>
      <c r="W140" s="24"/>
      <c r="X140" s="26"/>
    </row>
    <row r="141" spans="1:24" ht="15.75" customHeight="1" x14ac:dyDescent="0.2">
      <c r="A141" s="54" t="s">
        <v>174</v>
      </c>
      <c r="B141" s="46"/>
      <c r="C141" s="46"/>
      <c r="D141" s="13" t="s">
        <v>51</v>
      </c>
      <c r="E141" s="75">
        <f>E164-1/3*E152</f>
        <v>3.4447412657014058</v>
      </c>
      <c r="F141" s="75">
        <f t="shared" ref="F141:U141" si="71">F164-1/3*F152</f>
        <v>3.4447412657014058</v>
      </c>
      <c r="G141" s="75">
        <f t="shared" si="71"/>
        <v>3.4447412657014058</v>
      </c>
      <c r="H141" s="75">
        <f t="shared" si="71"/>
        <v>3.4447412657014058</v>
      </c>
      <c r="I141" s="75">
        <f t="shared" si="71"/>
        <v>3.4447412657014058</v>
      </c>
      <c r="J141" s="75">
        <f t="shared" si="71"/>
        <v>3.4447412657014058</v>
      </c>
      <c r="K141" s="75">
        <f t="shared" si="71"/>
        <v>3.4447412657014058</v>
      </c>
      <c r="L141" s="75">
        <f t="shared" si="71"/>
        <v>3.4447412657014058</v>
      </c>
      <c r="M141" s="75">
        <f t="shared" si="71"/>
        <v>3.4447412657014058</v>
      </c>
      <c r="N141" s="75">
        <f t="shared" si="71"/>
        <v>3.4447412657014058</v>
      </c>
      <c r="O141" s="75">
        <f t="shared" si="71"/>
        <v>3.4447412657014058</v>
      </c>
      <c r="P141" s="75">
        <f t="shared" si="71"/>
        <v>3.4447412657014058</v>
      </c>
      <c r="Q141" s="75">
        <f t="shared" si="71"/>
        <v>3.4447412657014058</v>
      </c>
      <c r="R141" s="75">
        <f t="shared" si="71"/>
        <v>3.4447412657014058</v>
      </c>
      <c r="S141" s="75">
        <f t="shared" si="71"/>
        <v>3.4447412657014058</v>
      </c>
      <c r="T141" s="75">
        <f t="shared" si="71"/>
        <v>3.4447412657014058</v>
      </c>
      <c r="U141" s="75">
        <f t="shared" si="71"/>
        <v>3.4447412657014058</v>
      </c>
      <c r="V141" s="75"/>
      <c r="W141" s="179" t="s">
        <v>193</v>
      </c>
      <c r="X141" s="51"/>
    </row>
    <row r="142" spans="1:24" ht="15.75" customHeight="1" x14ac:dyDescent="0.2">
      <c r="A142" s="46"/>
      <c r="B142" s="46"/>
      <c r="C142" s="46"/>
      <c r="D142" s="13" t="s">
        <v>42</v>
      </c>
      <c r="E142" s="75">
        <f>E141/0.145</f>
        <v>23.75683631518211</v>
      </c>
      <c r="F142" s="75">
        <f t="shared" ref="F142:U142" si="72">F141/0.145</f>
        <v>23.75683631518211</v>
      </c>
      <c r="G142" s="75">
        <f t="shared" si="72"/>
        <v>23.75683631518211</v>
      </c>
      <c r="H142" s="75">
        <f t="shared" si="72"/>
        <v>23.75683631518211</v>
      </c>
      <c r="I142" s="75">
        <f t="shared" si="72"/>
        <v>23.75683631518211</v>
      </c>
      <c r="J142" s="75">
        <f t="shared" si="72"/>
        <v>23.75683631518211</v>
      </c>
      <c r="K142" s="75">
        <f t="shared" si="72"/>
        <v>23.75683631518211</v>
      </c>
      <c r="L142" s="75">
        <f t="shared" si="72"/>
        <v>23.75683631518211</v>
      </c>
      <c r="M142" s="75">
        <f t="shared" si="72"/>
        <v>23.75683631518211</v>
      </c>
      <c r="N142" s="75">
        <f t="shared" si="72"/>
        <v>23.75683631518211</v>
      </c>
      <c r="O142" s="75">
        <f t="shared" si="72"/>
        <v>23.75683631518211</v>
      </c>
      <c r="P142" s="75">
        <f t="shared" si="72"/>
        <v>23.75683631518211</v>
      </c>
      <c r="Q142" s="75">
        <f t="shared" si="72"/>
        <v>23.75683631518211</v>
      </c>
      <c r="R142" s="75">
        <f t="shared" si="72"/>
        <v>23.75683631518211</v>
      </c>
      <c r="S142" s="75">
        <f t="shared" si="72"/>
        <v>23.75683631518211</v>
      </c>
      <c r="T142" s="75">
        <f t="shared" si="72"/>
        <v>23.75683631518211</v>
      </c>
      <c r="U142" s="75">
        <f t="shared" si="72"/>
        <v>23.75683631518211</v>
      </c>
      <c r="V142" s="75"/>
      <c r="W142" s="76"/>
      <c r="X142" s="51"/>
    </row>
    <row r="143" spans="1:24" ht="15.75" customHeight="1" x14ac:dyDescent="0.2">
      <c r="A143" s="54" t="s">
        <v>173</v>
      </c>
      <c r="B143" s="46"/>
      <c r="C143" s="46"/>
      <c r="D143" s="13" t="s">
        <v>51</v>
      </c>
      <c r="E143" s="75">
        <f t="shared" ref="E143:U143" si="73">E180-1/3*E168</f>
        <v>2.5072185105683369</v>
      </c>
      <c r="F143" s="75">
        <f t="shared" si="73"/>
        <v>2.5072185105683369</v>
      </c>
      <c r="G143" s="75">
        <f t="shared" si="73"/>
        <v>2.5072185105683369</v>
      </c>
      <c r="H143" s="75">
        <f t="shared" si="73"/>
        <v>2.5072185105683369</v>
      </c>
      <c r="I143" s="75">
        <f t="shared" si="73"/>
        <v>2.5072185105683369</v>
      </c>
      <c r="J143" s="75">
        <f t="shared" si="73"/>
        <v>2.5072185105683369</v>
      </c>
      <c r="K143" s="75">
        <f t="shared" si="73"/>
        <v>2.5072185105683369</v>
      </c>
      <c r="L143" s="75">
        <f t="shared" si="73"/>
        <v>2.5072185105683369</v>
      </c>
      <c r="M143" s="75">
        <f t="shared" si="73"/>
        <v>2.5072185105683369</v>
      </c>
      <c r="N143" s="75">
        <f t="shared" si="73"/>
        <v>2.5072185105683369</v>
      </c>
      <c r="O143" s="75">
        <f t="shared" si="73"/>
        <v>2.5072185105683369</v>
      </c>
      <c r="P143" s="75">
        <f t="shared" si="73"/>
        <v>2.5072185105683369</v>
      </c>
      <c r="Q143" s="75">
        <f t="shared" si="73"/>
        <v>2.5072185105683369</v>
      </c>
      <c r="R143" s="75">
        <f t="shared" si="73"/>
        <v>2.5072185105683369</v>
      </c>
      <c r="S143" s="75">
        <f t="shared" si="73"/>
        <v>2.5072185105683369</v>
      </c>
      <c r="T143" s="75">
        <f t="shared" si="73"/>
        <v>2.5072185105683369</v>
      </c>
      <c r="U143" s="75">
        <f t="shared" si="73"/>
        <v>2.5072185105683369</v>
      </c>
      <c r="V143" s="75"/>
      <c r="W143" s="179" t="s">
        <v>193</v>
      </c>
      <c r="X143" s="26"/>
    </row>
    <row r="144" spans="1:24" ht="15.75" customHeight="1" x14ac:dyDescent="0.2">
      <c r="A144" s="46"/>
      <c r="B144" s="46"/>
      <c r="C144" s="46"/>
      <c r="D144" s="13" t="s">
        <v>42</v>
      </c>
      <c r="E144" s="75">
        <f>E143/0.145</f>
        <v>17.291162141850599</v>
      </c>
      <c r="F144" s="75">
        <f t="shared" ref="F144:U144" si="74">F143/0.145</f>
        <v>17.291162141850599</v>
      </c>
      <c r="G144" s="75">
        <f t="shared" si="74"/>
        <v>17.291162141850599</v>
      </c>
      <c r="H144" s="75">
        <f t="shared" si="74"/>
        <v>17.291162141850599</v>
      </c>
      <c r="I144" s="75">
        <f t="shared" si="74"/>
        <v>17.291162141850599</v>
      </c>
      <c r="J144" s="75">
        <f t="shared" si="74"/>
        <v>17.291162141850599</v>
      </c>
      <c r="K144" s="75">
        <f t="shared" si="74"/>
        <v>17.291162141850599</v>
      </c>
      <c r="L144" s="75">
        <f t="shared" si="74"/>
        <v>17.291162141850599</v>
      </c>
      <c r="M144" s="75">
        <f t="shared" si="74"/>
        <v>17.291162141850599</v>
      </c>
      <c r="N144" s="75">
        <f t="shared" si="74"/>
        <v>17.291162141850599</v>
      </c>
      <c r="O144" s="75">
        <f t="shared" si="74"/>
        <v>17.291162141850599</v>
      </c>
      <c r="P144" s="75">
        <f t="shared" si="74"/>
        <v>17.291162141850599</v>
      </c>
      <c r="Q144" s="75">
        <f t="shared" si="74"/>
        <v>17.291162141850599</v>
      </c>
      <c r="R144" s="75">
        <f t="shared" si="74"/>
        <v>17.291162141850599</v>
      </c>
      <c r="S144" s="75">
        <f t="shared" si="74"/>
        <v>17.291162141850599</v>
      </c>
      <c r="T144" s="75">
        <f t="shared" si="74"/>
        <v>17.291162141850599</v>
      </c>
      <c r="U144" s="75">
        <f t="shared" si="74"/>
        <v>17.291162141850599</v>
      </c>
      <c r="V144" s="75"/>
      <c r="W144" s="76"/>
      <c r="X144" s="26"/>
    </row>
    <row r="145" spans="1:24" ht="15.75" customHeight="1" x14ac:dyDescent="0.2">
      <c r="A145" s="46"/>
      <c r="B145" s="46"/>
      <c r="C145" s="46"/>
      <c r="D145" s="48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6"/>
      <c r="X145" s="51"/>
    </row>
    <row r="146" spans="1:24" ht="15.75" customHeight="1" x14ac:dyDescent="0.2">
      <c r="A146" s="69" t="s">
        <v>104</v>
      </c>
      <c r="B146" s="120"/>
      <c r="C146" s="120"/>
      <c r="D146" s="60" t="s">
        <v>140</v>
      </c>
      <c r="E146" s="66">
        <f t="shared" ref="E146:U146" si="75">E36/E50</f>
        <v>24.190231984324729</v>
      </c>
      <c r="F146" s="66">
        <f t="shared" si="75"/>
        <v>24.190231984324729</v>
      </c>
      <c r="G146" s="66">
        <f t="shared" si="75"/>
        <v>24.190231984324729</v>
      </c>
      <c r="H146" s="66">
        <f t="shared" si="75"/>
        <v>24.190231984324729</v>
      </c>
      <c r="I146" s="66">
        <f t="shared" si="75"/>
        <v>24.190231984324729</v>
      </c>
      <c r="J146" s="66">
        <f t="shared" si="75"/>
        <v>24.190231984324729</v>
      </c>
      <c r="K146" s="66">
        <f t="shared" si="75"/>
        <v>24.190231984324729</v>
      </c>
      <c r="L146" s="66">
        <f t="shared" si="75"/>
        <v>24.190231984324729</v>
      </c>
      <c r="M146" s="66">
        <f t="shared" si="75"/>
        <v>24.190231984324729</v>
      </c>
      <c r="N146" s="66">
        <f t="shared" si="75"/>
        <v>24.190231984324729</v>
      </c>
      <c r="O146" s="66">
        <f t="shared" si="75"/>
        <v>24.190231984324729</v>
      </c>
      <c r="P146" s="66">
        <f t="shared" si="75"/>
        <v>24.190231984324729</v>
      </c>
      <c r="Q146" s="66">
        <f t="shared" si="75"/>
        <v>24.190231984324729</v>
      </c>
      <c r="R146" s="66">
        <f t="shared" si="75"/>
        <v>24.190231984324729</v>
      </c>
      <c r="S146" s="66">
        <f t="shared" si="75"/>
        <v>24.190231984324729</v>
      </c>
      <c r="T146" s="66">
        <f t="shared" si="75"/>
        <v>24.190231984324729</v>
      </c>
      <c r="U146" s="66">
        <f t="shared" si="75"/>
        <v>24.190231984324729</v>
      </c>
      <c r="V146" s="70"/>
      <c r="W146" s="120"/>
      <c r="X146" s="120"/>
    </row>
    <row r="147" spans="1:24" ht="15.75" customHeight="1" x14ac:dyDescent="0.2">
      <c r="A147" s="68" t="s">
        <v>105</v>
      </c>
      <c r="B147" s="120"/>
      <c r="C147" s="120"/>
      <c r="D147" s="60" t="s">
        <v>140</v>
      </c>
      <c r="E147" s="39">
        <f t="shared" ref="E147:U147" si="76">1/E146</f>
        <v>4.1339000000000001E-2</v>
      </c>
      <c r="F147" s="39">
        <f t="shared" si="76"/>
        <v>4.1339000000000001E-2</v>
      </c>
      <c r="G147" s="39">
        <f t="shared" si="76"/>
        <v>4.1339000000000001E-2</v>
      </c>
      <c r="H147" s="39">
        <f t="shared" si="76"/>
        <v>4.1339000000000001E-2</v>
      </c>
      <c r="I147" s="39">
        <f t="shared" si="76"/>
        <v>4.1339000000000001E-2</v>
      </c>
      <c r="J147" s="39">
        <f t="shared" si="76"/>
        <v>4.1339000000000001E-2</v>
      </c>
      <c r="K147" s="39">
        <f t="shared" si="76"/>
        <v>4.1339000000000001E-2</v>
      </c>
      <c r="L147" s="39">
        <f t="shared" si="76"/>
        <v>4.1339000000000001E-2</v>
      </c>
      <c r="M147" s="39">
        <f t="shared" si="76"/>
        <v>4.1339000000000001E-2</v>
      </c>
      <c r="N147" s="39">
        <f t="shared" si="76"/>
        <v>4.1339000000000001E-2</v>
      </c>
      <c r="O147" s="39">
        <f t="shared" si="76"/>
        <v>4.1339000000000001E-2</v>
      </c>
      <c r="P147" s="39">
        <f t="shared" si="76"/>
        <v>4.1339000000000001E-2</v>
      </c>
      <c r="Q147" s="39">
        <f t="shared" si="76"/>
        <v>4.1339000000000001E-2</v>
      </c>
      <c r="R147" s="39">
        <f t="shared" si="76"/>
        <v>4.1339000000000001E-2</v>
      </c>
      <c r="S147" s="39">
        <f t="shared" si="76"/>
        <v>4.1339000000000001E-2</v>
      </c>
      <c r="T147" s="39">
        <f t="shared" si="76"/>
        <v>4.1339000000000001E-2</v>
      </c>
      <c r="U147" s="39">
        <f t="shared" si="76"/>
        <v>4.1339000000000001E-2</v>
      </c>
      <c r="V147" s="142"/>
      <c r="W147" s="120"/>
      <c r="X147" s="120"/>
    </row>
    <row r="148" spans="1:24" ht="15.75" customHeight="1" x14ac:dyDescent="0.2">
      <c r="A148" s="68" t="s">
        <v>103</v>
      </c>
      <c r="B148" s="120"/>
      <c r="C148" s="120"/>
      <c r="D148" s="60" t="s">
        <v>140</v>
      </c>
      <c r="E148" s="72">
        <f t="shared" ref="E148:U148" si="77">E36/E44</f>
        <v>20.768431983385256</v>
      </c>
      <c r="F148" s="72">
        <f t="shared" si="77"/>
        <v>20.768431983385256</v>
      </c>
      <c r="G148" s="72">
        <f t="shared" si="77"/>
        <v>20.768431983385256</v>
      </c>
      <c r="H148" s="72">
        <f t="shared" si="77"/>
        <v>20.768431983385256</v>
      </c>
      <c r="I148" s="72">
        <f t="shared" si="77"/>
        <v>20.768431983385256</v>
      </c>
      <c r="J148" s="72">
        <f t="shared" si="77"/>
        <v>20.768431983385256</v>
      </c>
      <c r="K148" s="72">
        <f t="shared" si="77"/>
        <v>20.768431983385256</v>
      </c>
      <c r="L148" s="72">
        <f t="shared" si="77"/>
        <v>20.768431983385256</v>
      </c>
      <c r="M148" s="72">
        <f t="shared" si="77"/>
        <v>20.768431983385256</v>
      </c>
      <c r="N148" s="72">
        <f t="shared" si="77"/>
        <v>20.768431983385256</v>
      </c>
      <c r="O148" s="72">
        <f t="shared" si="77"/>
        <v>20.768431983385256</v>
      </c>
      <c r="P148" s="72">
        <f t="shared" si="77"/>
        <v>20.768431983385256</v>
      </c>
      <c r="Q148" s="72">
        <f t="shared" si="77"/>
        <v>20.768431983385256</v>
      </c>
      <c r="R148" s="72">
        <f t="shared" si="77"/>
        <v>20.768431983385256</v>
      </c>
      <c r="S148" s="72">
        <f t="shared" si="77"/>
        <v>20.768431983385256</v>
      </c>
      <c r="T148" s="72">
        <f t="shared" si="77"/>
        <v>20.768431983385256</v>
      </c>
      <c r="U148" s="72">
        <f t="shared" si="77"/>
        <v>20.768431983385256</v>
      </c>
      <c r="V148" s="143"/>
      <c r="W148" s="120"/>
      <c r="X148" s="120"/>
    </row>
    <row r="149" spans="1:24" ht="15.75" customHeight="1" x14ac:dyDescent="0.2">
      <c r="A149" s="68" t="s">
        <v>106</v>
      </c>
      <c r="B149" s="46"/>
      <c r="C149" s="46"/>
      <c r="D149" s="60" t="s">
        <v>140</v>
      </c>
      <c r="E149" s="48">
        <f t="shared" ref="E149:U149" si="78">1/E148</f>
        <v>4.8149999999999998E-2</v>
      </c>
      <c r="F149" s="48">
        <f t="shared" si="78"/>
        <v>4.8149999999999998E-2</v>
      </c>
      <c r="G149" s="48">
        <f t="shared" si="78"/>
        <v>4.8149999999999998E-2</v>
      </c>
      <c r="H149" s="48">
        <f t="shared" si="78"/>
        <v>4.8149999999999998E-2</v>
      </c>
      <c r="I149" s="48">
        <f t="shared" si="78"/>
        <v>4.8149999999999998E-2</v>
      </c>
      <c r="J149" s="48">
        <f t="shared" si="78"/>
        <v>4.8149999999999998E-2</v>
      </c>
      <c r="K149" s="48">
        <f t="shared" si="78"/>
        <v>4.8149999999999998E-2</v>
      </c>
      <c r="L149" s="48">
        <f t="shared" si="78"/>
        <v>4.8149999999999998E-2</v>
      </c>
      <c r="M149" s="48">
        <f t="shared" si="78"/>
        <v>4.8149999999999998E-2</v>
      </c>
      <c r="N149" s="48">
        <f t="shared" si="78"/>
        <v>4.8149999999999998E-2</v>
      </c>
      <c r="O149" s="48">
        <f t="shared" si="78"/>
        <v>4.8149999999999998E-2</v>
      </c>
      <c r="P149" s="48">
        <f t="shared" si="78"/>
        <v>4.8149999999999998E-2</v>
      </c>
      <c r="Q149" s="48">
        <f t="shared" si="78"/>
        <v>4.8149999999999998E-2</v>
      </c>
      <c r="R149" s="48">
        <f t="shared" si="78"/>
        <v>4.8149999999999998E-2</v>
      </c>
      <c r="S149" s="48">
        <f t="shared" si="78"/>
        <v>4.8149999999999998E-2</v>
      </c>
      <c r="T149" s="48">
        <f t="shared" si="78"/>
        <v>4.8149999999999998E-2</v>
      </c>
      <c r="U149" s="48">
        <f t="shared" si="78"/>
        <v>4.8149999999999998E-2</v>
      </c>
      <c r="V149" s="48"/>
      <c r="W149" s="46"/>
      <c r="X149" s="120"/>
    </row>
    <row r="150" spans="1:24" ht="15.75" customHeight="1" x14ac:dyDescent="0.2">
      <c r="A150" s="71"/>
      <c r="B150" s="46"/>
      <c r="C150" s="46"/>
      <c r="D150" s="60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6"/>
      <c r="X150" s="46"/>
    </row>
    <row r="151" spans="1:24" ht="15.75" customHeight="1" x14ac:dyDescent="0.2">
      <c r="A151" s="58" t="s">
        <v>175</v>
      </c>
      <c r="B151" s="46"/>
      <c r="C151" s="46"/>
      <c r="D151" s="47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6"/>
      <c r="X151" s="46"/>
    </row>
    <row r="152" spans="1:24" ht="15.75" customHeight="1" x14ac:dyDescent="0.2">
      <c r="A152" s="58" t="s">
        <v>94</v>
      </c>
      <c r="B152" s="46"/>
      <c r="C152" s="46"/>
      <c r="D152" s="60" t="s">
        <v>45</v>
      </c>
      <c r="E152" s="171">
        <f>-E131</f>
        <v>-7.3603545082417572</v>
      </c>
      <c r="F152" s="171">
        <f t="shared" ref="F152:U152" si="79">-F131</f>
        <v>-7.3603545082417572</v>
      </c>
      <c r="G152" s="171">
        <f t="shared" si="79"/>
        <v>-7.3603545082417572</v>
      </c>
      <c r="H152" s="171">
        <f t="shared" si="79"/>
        <v>-7.3603545082417572</v>
      </c>
      <c r="I152" s="171">
        <f t="shared" si="79"/>
        <v>-7.3603545082417572</v>
      </c>
      <c r="J152" s="171">
        <f t="shared" si="79"/>
        <v>-7.3603545082417572</v>
      </c>
      <c r="K152" s="171">
        <f t="shared" si="79"/>
        <v>-7.3603545082417572</v>
      </c>
      <c r="L152" s="171">
        <f t="shared" si="79"/>
        <v>-7.3603545082417572</v>
      </c>
      <c r="M152" s="171">
        <f t="shared" si="79"/>
        <v>-7.3603545082417572</v>
      </c>
      <c r="N152" s="171">
        <f t="shared" si="79"/>
        <v>-7.3603545082417572</v>
      </c>
      <c r="O152" s="171">
        <f t="shared" si="79"/>
        <v>-7.3603545082417572</v>
      </c>
      <c r="P152" s="171">
        <f t="shared" si="79"/>
        <v>-7.3603545082417572</v>
      </c>
      <c r="Q152" s="171">
        <f t="shared" si="79"/>
        <v>-7.3603545082417572</v>
      </c>
      <c r="R152" s="171">
        <f t="shared" si="79"/>
        <v>-7.3603545082417572</v>
      </c>
      <c r="S152" s="171">
        <f t="shared" si="79"/>
        <v>-7.3603545082417572</v>
      </c>
      <c r="T152" s="171">
        <f t="shared" si="79"/>
        <v>-7.3603545082417572</v>
      </c>
      <c r="U152" s="171">
        <f t="shared" si="79"/>
        <v>-7.3603545082417572</v>
      </c>
      <c r="V152" s="48"/>
      <c r="W152" s="46"/>
      <c r="X152" s="46"/>
    </row>
    <row r="153" spans="1:24" ht="15.75" customHeight="1" x14ac:dyDescent="0.2">
      <c r="A153" s="62"/>
      <c r="B153" s="46"/>
      <c r="C153" s="46"/>
      <c r="D153" s="60" t="s">
        <v>1</v>
      </c>
      <c r="E153" s="48">
        <f>E152/0.145</f>
        <v>-50.761065574081087</v>
      </c>
      <c r="F153" s="48">
        <f t="shared" ref="F153:U153" si="80">F152/0.145</f>
        <v>-50.761065574081087</v>
      </c>
      <c r="G153" s="48">
        <f t="shared" si="80"/>
        <v>-50.761065574081087</v>
      </c>
      <c r="H153" s="48">
        <f t="shared" si="80"/>
        <v>-50.761065574081087</v>
      </c>
      <c r="I153" s="48">
        <f t="shared" si="80"/>
        <v>-50.761065574081087</v>
      </c>
      <c r="J153" s="48">
        <f t="shared" si="80"/>
        <v>-50.761065574081087</v>
      </c>
      <c r="K153" s="48">
        <f t="shared" si="80"/>
        <v>-50.761065574081087</v>
      </c>
      <c r="L153" s="48">
        <f t="shared" si="80"/>
        <v>-50.761065574081087</v>
      </c>
      <c r="M153" s="48">
        <f t="shared" si="80"/>
        <v>-50.761065574081087</v>
      </c>
      <c r="N153" s="48">
        <f t="shared" si="80"/>
        <v>-50.761065574081087</v>
      </c>
      <c r="O153" s="48">
        <f t="shared" si="80"/>
        <v>-50.761065574081087</v>
      </c>
      <c r="P153" s="48">
        <f t="shared" si="80"/>
        <v>-50.761065574081087</v>
      </c>
      <c r="Q153" s="48">
        <f t="shared" si="80"/>
        <v>-50.761065574081087</v>
      </c>
      <c r="R153" s="48">
        <f t="shared" si="80"/>
        <v>-50.761065574081087</v>
      </c>
      <c r="S153" s="48">
        <f t="shared" si="80"/>
        <v>-50.761065574081087</v>
      </c>
      <c r="T153" s="48">
        <f t="shared" si="80"/>
        <v>-50.761065574081087</v>
      </c>
      <c r="U153" s="48">
        <f t="shared" si="80"/>
        <v>-50.761065574081087</v>
      </c>
      <c r="V153" s="48"/>
      <c r="W153" s="46"/>
      <c r="X153" s="46"/>
    </row>
    <row r="154" spans="1:24" ht="15.75" customHeight="1" x14ac:dyDescent="0.2">
      <c r="A154" s="58" t="s">
        <v>95</v>
      </c>
      <c r="B154" s="46"/>
      <c r="C154" s="46"/>
      <c r="D154" s="60" t="s">
        <v>107</v>
      </c>
      <c r="E154" s="48">
        <f>-(E135^2+E135*E131*(E42/100)*E148)</f>
        <v>-63.666690453257125</v>
      </c>
      <c r="F154" s="48">
        <f t="shared" ref="F154:U154" si="81">-(F135^2+F135*F131*(F42/100)*F148)</f>
        <v>-63.666690453257125</v>
      </c>
      <c r="G154" s="48">
        <f t="shared" si="81"/>
        <v>-63.666690453257125</v>
      </c>
      <c r="H154" s="48">
        <f t="shared" si="81"/>
        <v>-63.666690453257125</v>
      </c>
      <c r="I154" s="48">
        <f t="shared" si="81"/>
        <v>-63.666690453257125</v>
      </c>
      <c r="J154" s="48">
        <f t="shared" si="81"/>
        <v>-63.666690453257125</v>
      </c>
      <c r="K154" s="48">
        <f t="shared" si="81"/>
        <v>-63.666690453257125</v>
      </c>
      <c r="L154" s="48">
        <f t="shared" si="81"/>
        <v>-63.666690453257125</v>
      </c>
      <c r="M154" s="48">
        <f t="shared" si="81"/>
        <v>-63.666690453257125</v>
      </c>
      <c r="N154" s="48">
        <f t="shared" si="81"/>
        <v>-63.666690453257125</v>
      </c>
      <c r="O154" s="48">
        <f t="shared" si="81"/>
        <v>-63.666690453257125</v>
      </c>
      <c r="P154" s="48">
        <f t="shared" si="81"/>
        <v>-63.666690453257125</v>
      </c>
      <c r="Q154" s="48">
        <f t="shared" si="81"/>
        <v>-63.666690453257125</v>
      </c>
      <c r="R154" s="48">
        <f t="shared" si="81"/>
        <v>-63.666690453257125</v>
      </c>
      <c r="S154" s="48">
        <f t="shared" si="81"/>
        <v>-63.666690453257125</v>
      </c>
      <c r="T154" s="48">
        <f t="shared" si="81"/>
        <v>-63.666690453257125</v>
      </c>
      <c r="U154" s="48">
        <f t="shared" si="81"/>
        <v>-63.666690453257125</v>
      </c>
      <c r="V154" s="48"/>
      <c r="W154" s="46"/>
      <c r="X154" s="46"/>
    </row>
    <row r="155" spans="1:24" ht="15.75" customHeight="1" x14ac:dyDescent="0.2">
      <c r="A155" s="62"/>
      <c r="B155" s="46"/>
      <c r="C155" s="46"/>
      <c r="D155" s="60" t="s">
        <v>170</v>
      </c>
      <c r="E155" s="48">
        <f>E154/0.145^2</f>
        <v>-3028.1422332108027</v>
      </c>
      <c r="F155" s="48">
        <f t="shared" ref="F155:U155" si="82">F154/0.145^2</f>
        <v>-3028.1422332108027</v>
      </c>
      <c r="G155" s="48">
        <f t="shared" si="82"/>
        <v>-3028.1422332108027</v>
      </c>
      <c r="H155" s="48">
        <f t="shared" si="82"/>
        <v>-3028.1422332108027</v>
      </c>
      <c r="I155" s="48">
        <f t="shared" si="82"/>
        <v>-3028.1422332108027</v>
      </c>
      <c r="J155" s="48">
        <f t="shared" si="82"/>
        <v>-3028.1422332108027</v>
      </c>
      <c r="K155" s="48">
        <f t="shared" si="82"/>
        <v>-3028.1422332108027</v>
      </c>
      <c r="L155" s="48">
        <f t="shared" si="82"/>
        <v>-3028.1422332108027</v>
      </c>
      <c r="M155" s="48">
        <f t="shared" si="82"/>
        <v>-3028.1422332108027</v>
      </c>
      <c r="N155" s="48">
        <f t="shared" si="82"/>
        <v>-3028.1422332108027</v>
      </c>
      <c r="O155" s="48">
        <f t="shared" si="82"/>
        <v>-3028.1422332108027</v>
      </c>
      <c r="P155" s="48">
        <f t="shared" si="82"/>
        <v>-3028.1422332108027</v>
      </c>
      <c r="Q155" s="48">
        <f t="shared" si="82"/>
        <v>-3028.1422332108027</v>
      </c>
      <c r="R155" s="48">
        <f t="shared" si="82"/>
        <v>-3028.1422332108027</v>
      </c>
      <c r="S155" s="48">
        <f t="shared" si="82"/>
        <v>-3028.1422332108027</v>
      </c>
      <c r="T155" s="48">
        <f t="shared" si="82"/>
        <v>-3028.1422332108027</v>
      </c>
      <c r="U155" s="48">
        <f t="shared" si="82"/>
        <v>-3028.1422332108027</v>
      </c>
      <c r="V155" s="48"/>
      <c r="W155" s="46"/>
      <c r="X155" s="46"/>
    </row>
    <row r="156" spans="1:24" ht="15.75" customHeight="1" x14ac:dyDescent="0.2">
      <c r="A156" s="58" t="s">
        <v>96</v>
      </c>
      <c r="B156" s="46"/>
      <c r="C156" s="46"/>
      <c r="D156" s="60" t="s">
        <v>108</v>
      </c>
      <c r="E156" s="48">
        <f>E131*E135^2</f>
        <v>265.77889168715518</v>
      </c>
      <c r="F156" s="48">
        <f t="shared" ref="F156:U156" si="83">F131*F135^2</f>
        <v>265.77889168715518</v>
      </c>
      <c r="G156" s="48">
        <f t="shared" si="83"/>
        <v>265.77889168715518</v>
      </c>
      <c r="H156" s="48">
        <f t="shared" si="83"/>
        <v>265.77889168715518</v>
      </c>
      <c r="I156" s="48">
        <f t="shared" si="83"/>
        <v>265.77889168715518</v>
      </c>
      <c r="J156" s="48">
        <f t="shared" si="83"/>
        <v>265.77889168715518</v>
      </c>
      <c r="K156" s="48">
        <f t="shared" si="83"/>
        <v>265.77889168715518</v>
      </c>
      <c r="L156" s="48">
        <f t="shared" si="83"/>
        <v>265.77889168715518</v>
      </c>
      <c r="M156" s="48">
        <f t="shared" si="83"/>
        <v>265.77889168715518</v>
      </c>
      <c r="N156" s="48">
        <f t="shared" si="83"/>
        <v>265.77889168715518</v>
      </c>
      <c r="O156" s="48">
        <f t="shared" si="83"/>
        <v>265.77889168715518</v>
      </c>
      <c r="P156" s="48">
        <f t="shared" si="83"/>
        <v>265.77889168715518</v>
      </c>
      <c r="Q156" s="48">
        <f t="shared" si="83"/>
        <v>265.77889168715518</v>
      </c>
      <c r="R156" s="48">
        <f t="shared" si="83"/>
        <v>265.77889168715518</v>
      </c>
      <c r="S156" s="48">
        <f t="shared" si="83"/>
        <v>265.77889168715518</v>
      </c>
      <c r="T156" s="48">
        <f t="shared" si="83"/>
        <v>265.77889168715518</v>
      </c>
      <c r="U156" s="48">
        <f t="shared" si="83"/>
        <v>265.77889168715518</v>
      </c>
      <c r="V156" s="48"/>
      <c r="W156" s="46"/>
      <c r="X156" s="46"/>
    </row>
    <row r="157" spans="1:24" ht="15.75" customHeight="1" x14ac:dyDescent="0.2">
      <c r="A157" s="62"/>
      <c r="B157" s="46"/>
      <c r="C157" s="46"/>
      <c r="D157" s="60" t="s">
        <v>171</v>
      </c>
      <c r="E157" s="48">
        <f>E156/0.145^3</f>
        <v>87179.922649442029</v>
      </c>
      <c r="F157" s="48">
        <f t="shared" ref="F157:U157" si="84">F156/0.145^3</f>
        <v>87179.922649442029</v>
      </c>
      <c r="G157" s="48">
        <f t="shared" si="84"/>
        <v>87179.922649442029</v>
      </c>
      <c r="H157" s="48">
        <f t="shared" si="84"/>
        <v>87179.922649442029</v>
      </c>
      <c r="I157" s="48">
        <f t="shared" si="84"/>
        <v>87179.922649442029</v>
      </c>
      <c r="J157" s="48">
        <f t="shared" si="84"/>
        <v>87179.922649442029</v>
      </c>
      <c r="K157" s="48">
        <f t="shared" si="84"/>
        <v>87179.922649442029</v>
      </c>
      <c r="L157" s="48">
        <f t="shared" si="84"/>
        <v>87179.922649442029</v>
      </c>
      <c r="M157" s="48">
        <f t="shared" si="84"/>
        <v>87179.922649442029</v>
      </c>
      <c r="N157" s="48">
        <f t="shared" si="84"/>
        <v>87179.922649442029</v>
      </c>
      <c r="O157" s="48">
        <f t="shared" si="84"/>
        <v>87179.922649442029</v>
      </c>
      <c r="P157" s="48">
        <f t="shared" si="84"/>
        <v>87179.922649442029</v>
      </c>
      <c r="Q157" s="48">
        <f t="shared" si="84"/>
        <v>87179.922649442029</v>
      </c>
      <c r="R157" s="48">
        <f t="shared" si="84"/>
        <v>87179.922649442029</v>
      </c>
      <c r="S157" s="48">
        <f t="shared" si="84"/>
        <v>87179.922649442029</v>
      </c>
      <c r="T157" s="48">
        <f t="shared" si="84"/>
        <v>87179.922649442029</v>
      </c>
      <c r="U157" s="48">
        <f t="shared" si="84"/>
        <v>87179.922649442029</v>
      </c>
      <c r="V157" s="48"/>
      <c r="W157" s="46"/>
      <c r="X157" s="46"/>
    </row>
    <row r="158" spans="1:24" ht="15.75" customHeight="1" x14ac:dyDescent="0.2">
      <c r="A158" s="62" t="s">
        <v>97</v>
      </c>
      <c r="B158" s="46"/>
      <c r="C158" s="46"/>
      <c r="D158" s="60" t="s">
        <v>107</v>
      </c>
      <c r="E158" s="48">
        <f>(1/3)*(-(1/3)*E152^2+E154)</f>
        <v>-27.241654427418457</v>
      </c>
      <c r="F158" s="48">
        <f t="shared" ref="F158:U158" si="85">(1/3)*(-(1/3)*F152^2+F154)</f>
        <v>-27.241654427418457</v>
      </c>
      <c r="G158" s="48">
        <f t="shared" si="85"/>
        <v>-27.241654427418457</v>
      </c>
      <c r="H158" s="48">
        <f t="shared" si="85"/>
        <v>-27.241654427418457</v>
      </c>
      <c r="I158" s="48">
        <f t="shared" si="85"/>
        <v>-27.241654427418457</v>
      </c>
      <c r="J158" s="48">
        <f t="shared" si="85"/>
        <v>-27.241654427418457</v>
      </c>
      <c r="K158" s="48">
        <f t="shared" si="85"/>
        <v>-27.241654427418457</v>
      </c>
      <c r="L158" s="48">
        <f t="shared" si="85"/>
        <v>-27.241654427418457</v>
      </c>
      <c r="M158" s="48">
        <f t="shared" si="85"/>
        <v>-27.241654427418457</v>
      </c>
      <c r="N158" s="48">
        <f t="shared" si="85"/>
        <v>-27.241654427418457</v>
      </c>
      <c r="O158" s="48">
        <f t="shared" si="85"/>
        <v>-27.241654427418457</v>
      </c>
      <c r="P158" s="48">
        <f t="shared" si="85"/>
        <v>-27.241654427418457</v>
      </c>
      <c r="Q158" s="48">
        <f t="shared" si="85"/>
        <v>-27.241654427418457</v>
      </c>
      <c r="R158" s="48">
        <f t="shared" si="85"/>
        <v>-27.241654427418457</v>
      </c>
      <c r="S158" s="48">
        <f t="shared" si="85"/>
        <v>-27.241654427418457</v>
      </c>
      <c r="T158" s="48">
        <f t="shared" si="85"/>
        <v>-27.241654427418457</v>
      </c>
      <c r="U158" s="48">
        <f t="shared" si="85"/>
        <v>-27.241654427418457</v>
      </c>
      <c r="V158" s="48"/>
      <c r="W158" s="46"/>
      <c r="X158" s="46"/>
    </row>
    <row r="159" spans="1:24" ht="15.75" customHeight="1" x14ac:dyDescent="0.2">
      <c r="A159" s="62"/>
      <c r="B159" s="46"/>
      <c r="C159" s="46"/>
      <c r="D159" s="60" t="s">
        <v>170</v>
      </c>
      <c r="E159" s="48">
        <f>E158/0.145^2</f>
        <v>-1295.6791642053963</v>
      </c>
      <c r="F159" s="48">
        <f t="shared" ref="F159:U159" si="86">F158/0.145^2</f>
        <v>-1295.6791642053963</v>
      </c>
      <c r="G159" s="48">
        <f t="shared" si="86"/>
        <v>-1295.6791642053963</v>
      </c>
      <c r="H159" s="48">
        <f t="shared" si="86"/>
        <v>-1295.6791642053963</v>
      </c>
      <c r="I159" s="48">
        <f t="shared" si="86"/>
        <v>-1295.6791642053963</v>
      </c>
      <c r="J159" s="48">
        <f t="shared" si="86"/>
        <v>-1295.6791642053963</v>
      </c>
      <c r="K159" s="48">
        <f t="shared" si="86"/>
        <v>-1295.6791642053963</v>
      </c>
      <c r="L159" s="48">
        <f t="shared" si="86"/>
        <v>-1295.6791642053963</v>
      </c>
      <c r="M159" s="48">
        <f t="shared" si="86"/>
        <v>-1295.6791642053963</v>
      </c>
      <c r="N159" s="48">
        <f t="shared" si="86"/>
        <v>-1295.6791642053963</v>
      </c>
      <c r="O159" s="48">
        <f t="shared" si="86"/>
        <v>-1295.6791642053963</v>
      </c>
      <c r="P159" s="48">
        <f t="shared" si="86"/>
        <v>-1295.6791642053963</v>
      </c>
      <c r="Q159" s="48">
        <f t="shared" si="86"/>
        <v>-1295.6791642053963</v>
      </c>
      <c r="R159" s="48">
        <f t="shared" si="86"/>
        <v>-1295.6791642053963</v>
      </c>
      <c r="S159" s="48">
        <f t="shared" si="86"/>
        <v>-1295.6791642053963</v>
      </c>
      <c r="T159" s="48">
        <f t="shared" si="86"/>
        <v>-1295.6791642053963</v>
      </c>
      <c r="U159" s="48">
        <f t="shared" si="86"/>
        <v>-1295.6791642053963</v>
      </c>
      <c r="V159" s="48"/>
      <c r="W159" s="46"/>
      <c r="X159" s="46"/>
    </row>
    <row r="160" spans="1:24" ht="15.75" customHeight="1" x14ac:dyDescent="0.2">
      <c r="A160" s="62" t="s">
        <v>98</v>
      </c>
      <c r="B160" s="46"/>
      <c r="C160" s="46"/>
      <c r="D160" s="60" t="s">
        <v>108</v>
      </c>
      <c r="E160" s="88">
        <f>1/2*(2/27*E152^3-1/3*E152*E154+E156)</f>
        <v>40.019511623391807</v>
      </c>
      <c r="F160" s="88">
        <f t="shared" ref="F160:U160" si="87">1/2*(2/27*F152^3-1/3*F152*F154+F156)</f>
        <v>40.019511623391807</v>
      </c>
      <c r="G160" s="88">
        <f t="shared" si="87"/>
        <v>40.019511623391807</v>
      </c>
      <c r="H160" s="88">
        <f t="shared" si="87"/>
        <v>40.019511623391807</v>
      </c>
      <c r="I160" s="88">
        <f t="shared" si="87"/>
        <v>40.019511623391807</v>
      </c>
      <c r="J160" s="88">
        <f t="shared" si="87"/>
        <v>40.019511623391807</v>
      </c>
      <c r="K160" s="88">
        <f t="shared" si="87"/>
        <v>40.019511623391807</v>
      </c>
      <c r="L160" s="88">
        <f t="shared" si="87"/>
        <v>40.019511623391807</v>
      </c>
      <c r="M160" s="88">
        <f t="shared" si="87"/>
        <v>40.019511623391807</v>
      </c>
      <c r="N160" s="88">
        <f t="shared" si="87"/>
        <v>40.019511623391807</v>
      </c>
      <c r="O160" s="88">
        <f t="shared" si="87"/>
        <v>40.019511623391807</v>
      </c>
      <c r="P160" s="88">
        <f t="shared" si="87"/>
        <v>40.019511623391807</v>
      </c>
      <c r="Q160" s="88">
        <f t="shared" si="87"/>
        <v>40.019511623391807</v>
      </c>
      <c r="R160" s="88">
        <f t="shared" si="87"/>
        <v>40.019511623391807</v>
      </c>
      <c r="S160" s="88">
        <f t="shared" si="87"/>
        <v>40.019511623391807</v>
      </c>
      <c r="T160" s="88">
        <f t="shared" si="87"/>
        <v>40.019511623391807</v>
      </c>
      <c r="U160" s="88">
        <f t="shared" si="87"/>
        <v>40.019511623391807</v>
      </c>
      <c r="V160" s="48"/>
      <c r="W160" s="46"/>
      <c r="X160" s="46"/>
    </row>
    <row r="161" spans="1:24" ht="15.75" customHeight="1" x14ac:dyDescent="0.2">
      <c r="A161" s="62"/>
      <c r="B161" s="46"/>
      <c r="C161" s="46"/>
      <c r="D161" s="60" t="s">
        <v>171</v>
      </c>
      <c r="E161" s="48">
        <f>E160/0.145^3</f>
        <v>13127.069293006458</v>
      </c>
      <c r="F161" s="48">
        <f t="shared" ref="F161:U161" si="88">F160/0.145^3</f>
        <v>13127.069293006458</v>
      </c>
      <c r="G161" s="48">
        <f t="shared" si="88"/>
        <v>13127.069293006458</v>
      </c>
      <c r="H161" s="48">
        <f t="shared" si="88"/>
        <v>13127.069293006458</v>
      </c>
      <c r="I161" s="48">
        <f t="shared" si="88"/>
        <v>13127.069293006458</v>
      </c>
      <c r="J161" s="48">
        <f t="shared" si="88"/>
        <v>13127.069293006458</v>
      </c>
      <c r="K161" s="48">
        <f t="shared" si="88"/>
        <v>13127.069293006458</v>
      </c>
      <c r="L161" s="48">
        <f t="shared" si="88"/>
        <v>13127.069293006458</v>
      </c>
      <c r="M161" s="48">
        <f t="shared" si="88"/>
        <v>13127.069293006458</v>
      </c>
      <c r="N161" s="48">
        <f t="shared" si="88"/>
        <v>13127.069293006458</v>
      </c>
      <c r="O161" s="48">
        <f t="shared" si="88"/>
        <v>13127.069293006458</v>
      </c>
      <c r="P161" s="48">
        <f t="shared" si="88"/>
        <v>13127.069293006458</v>
      </c>
      <c r="Q161" s="48">
        <f t="shared" si="88"/>
        <v>13127.069293006458</v>
      </c>
      <c r="R161" s="48">
        <f t="shared" si="88"/>
        <v>13127.069293006458</v>
      </c>
      <c r="S161" s="48">
        <f t="shared" si="88"/>
        <v>13127.069293006458</v>
      </c>
      <c r="T161" s="48">
        <f t="shared" si="88"/>
        <v>13127.069293006458</v>
      </c>
      <c r="U161" s="48">
        <f t="shared" si="88"/>
        <v>13127.069293006458</v>
      </c>
      <c r="V161" s="48"/>
      <c r="W161" s="46"/>
      <c r="X161" s="46"/>
    </row>
    <row r="162" spans="1:24" ht="15.75" customHeight="1" x14ac:dyDescent="0.2">
      <c r="A162" s="63" t="s">
        <v>99</v>
      </c>
      <c r="B162" s="46"/>
      <c r="C162" s="88"/>
      <c r="D162" s="60" t="s">
        <v>109</v>
      </c>
      <c r="E162" s="88">
        <f>ACOS(-E160/SQRT(-E158^3))</f>
        <v>1.8561149046405125</v>
      </c>
      <c r="F162" s="88">
        <f t="shared" ref="F162:U162" si="89">ACOS(-F160/SQRT(-F158^3))</f>
        <v>1.8561149046405125</v>
      </c>
      <c r="G162" s="88">
        <f t="shared" si="89"/>
        <v>1.8561149046405125</v>
      </c>
      <c r="H162" s="88">
        <f t="shared" si="89"/>
        <v>1.8561149046405125</v>
      </c>
      <c r="I162" s="88">
        <f t="shared" si="89"/>
        <v>1.8561149046405125</v>
      </c>
      <c r="J162" s="88">
        <f t="shared" si="89"/>
        <v>1.8561149046405125</v>
      </c>
      <c r="K162" s="88">
        <f t="shared" si="89"/>
        <v>1.8561149046405125</v>
      </c>
      <c r="L162" s="88">
        <f t="shared" si="89"/>
        <v>1.8561149046405125</v>
      </c>
      <c r="M162" s="88">
        <f t="shared" si="89"/>
        <v>1.8561149046405125</v>
      </c>
      <c r="N162" s="88">
        <f t="shared" si="89"/>
        <v>1.8561149046405125</v>
      </c>
      <c r="O162" s="88">
        <f t="shared" si="89"/>
        <v>1.8561149046405125</v>
      </c>
      <c r="P162" s="88">
        <f t="shared" si="89"/>
        <v>1.8561149046405125</v>
      </c>
      <c r="Q162" s="88">
        <f t="shared" si="89"/>
        <v>1.8561149046405125</v>
      </c>
      <c r="R162" s="88">
        <f t="shared" si="89"/>
        <v>1.8561149046405125</v>
      </c>
      <c r="S162" s="88">
        <f t="shared" si="89"/>
        <v>1.8561149046405125</v>
      </c>
      <c r="T162" s="88">
        <f t="shared" si="89"/>
        <v>1.8561149046405125</v>
      </c>
      <c r="U162" s="88">
        <f t="shared" si="89"/>
        <v>1.8561149046405125</v>
      </c>
      <c r="V162" s="48"/>
      <c r="W162" s="46"/>
      <c r="X162" s="46"/>
    </row>
    <row r="163" spans="1:24" ht="15.75" customHeight="1" x14ac:dyDescent="0.2">
      <c r="A163" s="63"/>
      <c r="B163" s="46"/>
      <c r="C163" s="88"/>
      <c r="D163" s="60" t="s">
        <v>109</v>
      </c>
      <c r="E163" s="59">
        <f>E162</f>
        <v>1.8561149046405125</v>
      </c>
      <c r="F163" s="59">
        <f t="shared" ref="F163:U163" si="90">F162</f>
        <v>1.8561149046405125</v>
      </c>
      <c r="G163" s="59">
        <f t="shared" si="90"/>
        <v>1.8561149046405125</v>
      </c>
      <c r="H163" s="59">
        <f t="shared" si="90"/>
        <v>1.8561149046405125</v>
      </c>
      <c r="I163" s="59">
        <f t="shared" si="90"/>
        <v>1.8561149046405125</v>
      </c>
      <c r="J163" s="59">
        <f t="shared" si="90"/>
        <v>1.8561149046405125</v>
      </c>
      <c r="K163" s="59">
        <f t="shared" si="90"/>
        <v>1.8561149046405125</v>
      </c>
      <c r="L163" s="59">
        <f t="shared" si="90"/>
        <v>1.8561149046405125</v>
      </c>
      <c r="M163" s="59">
        <f t="shared" si="90"/>
        <v>1.8561149046405125</v>
      </c>
      <c r="N163" s="59">
        <f t="shared" si="90"/>
        <v>1.8561149046405125</v>
      </c>
      <c r="O163" s="59">
        <f t="shared" si="90"/>
        <v>1.8561149046405125</v>
      </c>
      <c r="P163" s="59">
        <f t="shared" si="90"/>
        <v>1.8561149046405125</v>
      </c>
      <c r="Q163" s="59">
        <f t="shared" si="90"/>
        <v>1.8561149046405125</v>
      </c>
      <c r="R163" s="59">
        <f t="shared" si="90"/>
        <v>1.8561149046405125</v>
      </c>
      <c r="S163" s="59">
        <f t="shared" si="90"/>
        <v>1.8561149046405125</v>
      </c>
      <c r="T163" s="59">
        <f t="shared" si="90"/>
        <v>1.8561149046405125</v>
      </c>
      <c r="U163" s="59">
        <f t="shared" si="90"/>
        <v>1.8561149046405125</v>
      </c>
      <c r="V163" s="48"/>
      <c r="W163" s="46"/>
      <c r="X163" s="46"/>
    </row>
    <row r="164" spans="1:24" ht="15.75" customHeight="1" x14ac:dyDescent="0.2">
      <c r="A164" s="58" t="s">
        <v>100</v>
      </c>
      <c r="B164" s="46"/>
      <c r="C164" s="46"/>
      <c r="D164" s="60" t="s">
        <v>45</v>
      </c>
      <c r="E164" s="88">
        <f>-2*SQRT(-E158)*COS((E162/3)+(60*PI()/180))</f>
        <v>0.99128976295415383</v>
      </c>
      <c r="F164" s="88">
        <f t="shared" ref="F164:U164" si="91">-2*SQRT(-F158)*COS((F162/3)+(60*PI()/180))</f>
        <v>0.99128976295415383</v>
      </c>
      <c r="G164" s="88">
        <f t="shared" si="91"/>
        <v>0.99128976295415383</v>
      </c>
      <c r="H164" s="88">
        <f t="shared" si="91"/>
        <v>0.99128976295415383</v>
      </c>
      <c r="I164" s="88">
        <f t="shared" si="91"/>
        <v>0.99128976295415383</v>
      </c>
      <c r="J164" s="88">
        <f t="shared" si="91"/>
        <v>0.99128976295415383</v>
      </c>
      <c r="K164" s="88">
        <f t="shared" si="91"/>
        <v>0.99128976295415383</v>
      </c>
      <c r="L164" s="88">
        <f t="shared" si="91"/>
        <v>0.99128976295415383</v>
      </c>
      <c r="M164" s="88">
        <f t="shared" si="91"/>
        <v>0.99128976295415383</v>
      </c>
      <c r="N164" s="88">
        <f t="shared" si="91"/>
        <v>0.99128976295415383</v>
      </c>
      <c r="O164" s="88">
        <f t="shared" si="91"/>
        <v>0.99128976295415383</v>
      </c>
      <c r="P164" s="88">
        <f t="shared" si="91"/>
        <v>0.99128976295415383</v>
      </c>
      <c r="Q164" s="88">
        <f t="shared" si="91"/>
        <v>0.99128976295415383</v>
      </c>
      <c r="R164" s="88">
        <f t="shared" si="91"/>
        <v>0.99128976295415383</v>
      </c>
      <c r="S164" s="88">
        <f t="shared" si="91"/>
        <v>0.99128976295415383</v>
      </c>
      <c r="T164" s="88">
        <f t="shared" si="91"/>
        <v>0.99128976295415383</v>
      </c>
      <c r="U164" s="88">
        <f t="shared" si="91"/>
        <v>0.99128976295415383</v>
      </c>
      <c r="V164" s="48"/>
      <c r="W164" s="46"/>
      <c r="X164" s="46"/>
    </row>
    <row r="165" spans="1:24" ht="15.75" customHeight="1" x14ac:dyDescent="0.2">
      <c r="A165" s="62"/>
      <c r="B165" s="46"/>
      <c r="C165" s="46"/>
      <c r="D165" s="60" t="s">
        <v>1</v>
      </c>
      <c r="E165" s="88">
        <f>E164/0.145</f>
        <v>6.8364811238217511</v>
      </c>
      <c r="F165" s="88">
        <f t="shared" ref="F165:U165" si="92">F164/0.145</f>
        <v>6.8364811238217511</v>
      </c>
      <c r="G165" s="88">
        <f t="shared" si="92"/>
        <v>6.8364811238217511</v>
      </c>
      <c r="H165" s="88">
        <f t="shared" si="92"/>
        <v>6.8364811238217511</v>
      </c>
      <c r="I165" s="88">
        <f t="shared" si="92"/>
        <v>6.8364811238217511</v>
      </c>
      <c r="J165" s="88">
        <f t="shared" si="92"/>
        <v>6.8364811238217511</v>
      </c>
      <c r="K165" s="88">
        <f t="shared" si="92"/>
        <v>6.8364811238217511</v>
      </c>
      <c r="L165" s="88">
        <f t="shared" si="92"/>
        <v>6.8364811238217511</v>
      </c>
      <c r="M165" s="88">
        <f t="shared" si="92"/>
        <v>6.8364811238217511</v>
      </c>
      <c r="N165" s="88">
        <f t="shared" si="92"/>
        <v>6.8364811238217511</v>
      </c>
      <c r="O165" s="88">
        <f t="shared" si="92"/>
        <v>6.8364811238217511</v>
      </c>
      <c r="P165" s="88">
        <f t="shared" si="92"/>
        <v>6.8364811238217511</v>
      </c>
      <c r="Q165" s="88">
        <f t="shared" si="92"/>
        <v>6.8364811238217511</v>
      </c>
      <c r="R165" s="88">
        <f t="shared" si="92"/>
        <v>6.8364811238217511</v>
      </c>
      <c r="S165" s="88">
        <f t="shared" si="92"/>
        <v>6.8364811238217511</v>
      </c>
      <c r="T165" s="88">
        <f t="shared" si="92"/>
        <v>6.8364811238217511</v>
      </c>
      <c r="U165" s="88">
        <f t="shared" si="92"/>
        <v>6.8364811238217511</v>
      </c>
      <c r="V165" s="48"/>
      <c r="W165" s="46"/>
      <c r="X165" s="67"/>
    </row>
    <row r="166" spans="1:24" ht="15.75" customHeight="1" x14ac:dyDescent="0.2">
      <c r="A166" s="62"/>
      <c r="B166" s="46"/>
      <c r="C166" s="46"/>
      <c r="D166" s="60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6"/>
      <c r="X166" s="67"/>
    </row>
    <row r="167" spans="1:24" ht="15.75" customHeight="1" x14ac:dyDescent="0.2">
      <c r="A167" s="58" t="s">
        <v>181</v>
      </c>
      <c r="B167" s="46"/>
      <c r="C167" s="46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9"/>
      <c r="X167" s="46"/>
    </row>
    <row r="168" spans="1:24" ht="15.75" customHeight="1" x14ac:dyDescent="0.2">
      <c r="A168" s="58" t="s">
        <v>94</v>
      </c>
      <c r="B168" s="46"/>
      <c r="C168" s="46"/>
      <c r="D168" s="60" t="s">
        <v>45</v>
      </c>
      <c r="E168" s="59">
        <f t="shared" ref="E168:U168" si="93">-E133</f>
        <v>-4.6578956862342205</v>
      </c>
      <c r="F168" s="59">
        <f t="shared" si="93"/>
        <v>-4.6578956862342205</v>
      </c>
      <c r="G168" s="59">
        <f t="shared" si="93"/>
        <v>-4.6578956862342205</v>
      </c>
      <c r="H168" s="59">
        <f t="shared" si="93"/>
        <v>-4.6578956862342205</v>
      </c>
      <c r="I168" s="59">
        <f t="shared" si="93"/>
        <v>-4.6578956862342205</v>
      </c>
      <c r="J168" s="59">
        <f t="shared" si="93"/>
        <v>-4.6578956862342205</v>
      </c>
      <c r="K168" s="59">
        <f t="shared" si="93"/>
        <v>-4.6578956862342205</v>
      </c>
      <c r="L168" s="59">
        <f t="shared" si="93"/>
        <v>-4.6578956862342205</v>
      </c>
      <c r="M168" s="59">
        <f t="shared" si="93"/>
        <v>-4.6578956862342205</v>
      </c>
      <c r="N168" s="59">
        <f t="shared" si="93"/>
        <v>-4.6578956862342205</v>
      </c>
      <c r="O168" s="59">
        <f t="shared" si="93"/>
        <v>-4.6578956862342205</v>
      </c>
      <c r="P168" s="59">
        <f t="shared" si="93"/>
        <v>-4.6578956862342205</v>
      </c>
      <c r="Q168" s="59">
        <f t="shared" si="93"/>
        <v>-4.6578956862342205</v>
      </c>
      <c r="R168" s="59">
        <f t="shared" si="93"/>
        <v>-4.6578956862342205</v>
      </c>
      <c r="S168" s="59">
        <f t="shared" si="93"/>
        <v>-4.6578956862342205</v>
      </c>
      <c r="T168" s="59">
        <f t="shared" si="93"/>
        <v>-4.6578956862342205</v>
      </c>
      <c r="U168" s="59">
        <f t="shared" si="93"/>
        <v>-4.6578956862342205</v>
      </c>
      <c r="V168" s="59"/>
      <c r="W168" s="85"/>
      <c r="X168" s="62"/>
    </row>
    <row r="169" spans="1:24" ht="15.75" customHeight="1" x14ac:dyDescent="0.2">
      <c r="A169" s="62"/>
      <c r="B169" s="46"/>
      <c r="C169" s="46"/>
      <c r="D169" s="60" t="s">
        <v>1</v>
      </c>
      <c r="E169" s="59">
        <f>E168/0.145</f>
        <v>-32.123418525753245</v>
      </c>
      <c r="F169" s="59">
        <f t="shared" ref="F169:U169" si="94">F168/0.145</f>
        <v>-32.123418525753245</v>
      </c>
      <c r="G169" s="59">
        <f t="shared" si="94"/>
        <v>-32.123418525753245</v>
      </c>
      <c r="H169" s="59">
        <f t="shared" si="94"/>
        <v>-32.123418525753245</v>
      </c>
      <c r="I169" s="59">
        <f t="shared" si="94"/>
        <v>-32.123418525753245</v>
      </c>
      <c r="J169" s="59">
        <f t="shared" si="94"/>
        <v>-32.123418525753245</v>
      </c>
      <c r="K169" s="59">
        <f t="shared" si="94"/>
        <v>-32.123418525753245</v>
      </c>
      <c r="L169" s="59">
        <f t="shared" si="94"/>
        <v>-32.123418525753245</v>
      </c>
      <c r="M169" s="59">
        <f t="shared" si="94"/>
        <v>-32.123418525753245</v>
      </c>
      <c r="N169" s="59">
        <f t="shared" si="94"/>
        <v>-32.123418525753245</v>
      </c>
      <c r="O169" s="59">
        <f t="shared" si="94"/>
        <v>-32.123418525753245</v>
      </c>
      <c r="P169" s="59">
        <f t="shared" si="94"/>
        <v>-32.123418525753245</v>
      </c>
      <c r="Q169" s="59">
        <f t="shared" si="94"/>
        <v>-32.123418525753245</v>
      </c>
      <c r="R169" s="59">
        <f t="shared" si="94"/>
        <v>-32.123418525753245</v>
      </c>
      <c r="S169" s="59">
        <f t="shared" si="94"/>
        <v>-32.123418525753245</v>
      </c>
      <c r="T169" s="59">
        <f t="shared" si="94"/>
        <v>-32.123418525753245</v>
      </c>
      <c r="U169" s="59">
        <f t="shared" si="94"/>
        <v>-32.123418525753245</v>
      </c>
      <c r="V169" s="59"/>
      <c r="W169" s="85"/>
      <c r="X169" s="62"/>
    </row>
    <row r="170" spans="1:24" ht="15.75" customHeight="1" x14ac:dyDescent="0.2">
      <c r="A170" s="58" t="s">
        <v>95</v>
      </c>
      <c r="B170" s="46"/>
      <c r="C170" s="46"/>
      <c r="D170" s="60" t="s">
        <v>107</v>
      </c>
      <c r="E170" s="88">
        <f t="shared" ref="E170:U170" si="95">-(E137^2+E137*E133*(E42/100)*E146)</f>
        <v>-44.055548550352768</v>
      </c>
      <c r="F170" s="88">
        <f t="shared" si="95"/>
        <v>-44.055548550352768</v>
      </c>
      <c r="G170" s="88">
        <f t="shared" si="95"/>
        <v>-44.055548550352768</v>
      </c>
      <c r="H170" s="88">
        <f t="shared" si="95"/>
        <v>-44.055548550352768</v>
      </c>
      <c r="I170" s="88">
        <f t="shared" si="95"/>
        <v>-44.055548550352768</v>
      </c>
      <c r="J170" s="88">
        <f t="shared" si="95"/>
        <v>-44.055548550352768</v>
      </c>
      <c r="K170" s="88">
        <f t="shared" si="95"/>
        <v>-44.055548550352768</v>
      </c>
      <c r="L170" s="88">
        <f t="shared" si="95"/>
        <v>-44.055548550352768</v>
      </c>
      <c r="M170" s="88">
        <f t="shared" si="95"/>
        <v>-44.055548550352768</v>
      </c>
      <c r="N170" s="88">
        <f t="shared" si="95"/>
        <v>-44.055548550352768</v>
      </c>
      <c r="O170" s="88">
        <f t="shared" si="95"/>
        <v>-44.055548550352768</v>
      </c>
      <c r="P170" s="88">
        <f t="shared" si="95"/>
        <v>-44.055548550352768</v>
      </c>
      <c r="Q170" s="88">
        <f t="shared" si="95"/>
        <v>-44.055548550352768</v>
      </c>
      <c r="R170" s="88">
        <f t="shared" si="95"/>
        <v>-44.055548550352768</v>
      </c>
      <c r="S170" s="88">
        <f t="shared" si="95"/>
        <v>-44.055548550352768</v>
      </c>
      <c r="T170" s="88">
        <f t="shared" si="95"/>
        <v>-44.055548550352768</v>
      </c>
      <c r="U170" s="88">
        <f t="shared" si="95"/>
        <v>-44.055548550352768</v>
      </c>
      <c r="V170" s="88"/>
      <c r="W170" s="85"/>
      <c r="X170" s="62"/>
    </row>
    <row r="171" spans="1:24" ht="15.75" customHeight="1" x14ac:dyDescent="0.2">
      <c r="A171" s="62"/>
      <c r="B171" s="46"/>
      <c r="C171" s="46"/>
      <c r="D171" s="60" t="s">
        <v>170</v>
      </c>
      <c r="E171" s="59">
        <f>E170/0.145^2</f>
        <v>-2095.3887538812255</v>
      </c>
      <c r="F171" s="59">
        <f t="shared" ref="F171:U171" si="96">F170/0.145^2</f>
        <v>-2095.3887538812255</v>
      </c>
      <c r="G171" s="59">
        <f t="shared" si="96"/>
        <v>-2095.3887538812255</v>
      </c>
      <c r="H171" s="59">
        <f t="shared" si="96"/>
        <v>-2095.3887538812255</v>
      </c>
      <c r="I171" s="59">
        <f t="shared" si="96"/>
        <v>-2095.3887538812255</v>
      </c>
      <c r="J171" s="59">
        <f t="shared" si="96"/>
        <v>-2095.3887538812255</v>
      </c>
      <c r="K171" s="59">
        <f t="shared" si="96"/>
        <v>-2095.3887538812255</v>
      </c>
      <c r="L171" s="59">
        <f t="shared" si="96"/>
        <v>-2095.3887538812255</v>
      </c>
      <c r="M171" s="59">
        <f t="shared" si="96"/>
        <v>-2095.3887538812255</v>
      </c>
      <c r="N171" s="59">
        <f t="shared" si="96"/>
        <v>-2095.3887538812255</v>
      </c>
      <c r="O171" s="59">
        <f t="shared" si="96"/>
        <v>-2095.3887538812255</v>
      </c>
      <c r="P171" s="59">
        <f t="shared" si="96"/>
        <v>-2095.3887538812255</v>
      </c>
      <c r="Q171" s="59">
        <f t="shared" si="96"/>
        <v>-2095.3887538812255</v>
      </c>
      <c r="R171" s="59">
        <f t="shared" si="96"/>
        <v>-2095.3887538812255</v>
      </c>
      <c r="S171" s="59">
        <f t="shared" si="96"/>
        <v>-2095.3887538812255</v>
      </c>
      <c r="T171" s="59">
        <f t="shared" si="96"/>
        <v>-2095.3887538812255</v>
      </c>
      <c r="U171" s="59">
        <f t="shared" si="96"/>
        <v>-2095.3887538812255</v>
      </c>
      <c r="V171" s="59"/>
      <c r="W171" s="85"/>
      <c r="X171" s="62"/>
    </row>
    <row r="172" spans="1:24" ht="15.75" customHeight="1" x14ac:dyDescent="0.2">
      <c r="A172" s="58" t="s">
        <v>96</v>
      </c>
      <c r="B172" s="46"/>
      <c r="C172" s="46"/>
      <c r="D172" s="60" t="s">
        <v>108</v>
      </c>
      <c r="E172" s="88">
        <f t="shared" ref="E172:U172" si="97">E133*E137^2</f>
        <v>123.97635466131584</v>
      </c>
      <c r="F172" s="88">
        <f t="shared" si="97"/>
        <v>123.97635466131584</v>
      </c>
      <c r="G172" s="88">
        <f t="shared" si="97"/>
        <v>123.97635466131584</v>
      </c>
      <c r="H172" s="88">
        <f t="shared" si="97"/>
        <v>123.97635466131584</v>
      </c>
      <c r="I172" s="88">
        <f t="shared" si="97"/>
        <v>123.97635466131584</v>
      </c>
      <c r="J172" s="88">
        <f t="shared" si="97"/>
        <v>123.97635466131584</v>
      </c>
      <c r="K172" s="88">
        <f t="shared" si="97"/>
        <v>123.97635466131584</v>
      </c>
      <c r="L172" s="88">
        <f t="shared" si="97"/>
        <v>123.97635466131584</v>
      </c>
      <c r="M172" s="88">
        <f t="shared" si="97"/>
        <v>123.97635466131584</v>
      </c>
      <c r="N172" s="88">
        <f t="shared" si="97"/>
        <v>123.97635466131584</v>
      </c>
      <c r="O172" s="88">
        <f t="shared" si="97"/>
        <v>123.97635466131584</v>
      </c>
      <c r="P172" s="88">
        <f t="shared" si="97"/>
        <v>123.97635466131584</v>
      </c>
      <c r="Q172" s="88">
        <f t="shared" si="97"/>
        <v>123.97635466131584</v>
      </c>
      <c r="R172" s="88">
        <f t="shared" si="97"/>
        <v>123.97635466131584</v>
      </c>
      <c r="S172" s="88">
        <f t="shared" si="97"/>
        <v>123.97635466131584</v>
      </c>
      <c r="T172" s="88">
        <f t="shared" si="97"/>
        <v>123.97635466131584</v>
      </c>
      <c r="U172" s="88">
        <f t="shared" si="97"/>
        <v>123.97635466131584</v>
      </c>
      <c r="V172" s="88"/>
      <c r="W172" s="85"/>
      <c r="X172" s="62"/>
    </row>
    <row r="173" spans="1:24" ht="15.75" customHeight="1" x14ac:dyDescent="0.2">
      <c r="A173" s="62"/>
      <c r="B173" s="46"/>
      <c r="C173" s="46"/>
      <c r="D173" s="60" t="s">
        <v>171</v>
      </c>
      <c r="E173" s="59">
        <f>E172/0.145^3</f>
        <v>40666.318311145471</v>
      </c>
      <c r="F173" s="59">
        <f t="shared" ref="F173:U173" si="98">F172/0.145^3</f>
        <v>40666.318311145471</v>
      </c>
      <c r="G173" s="59">
        <f t="shared" si="98"/>
        <v>40666.318311145471</v>
      </c>
      <c r="H173" s="59">
        <f t="shared" si="98"/>
        <v>40666.318311145471</v>
      </c>
      <c r="I173" s="59">
        <f t="shared" si="98"/>
        <v>40666.318311145471</v>
      </c>
      <c r="J173" s="59">
        <f t="shared" si="98"/>
        <v>40666.318311145471</v>
      </c>
      <c r="K173" s="59">
        <f t="shared" si="98"/>
        <v>40666.318311145471</v>
      </c>
      <c r="L173" s="59">
        <f t="shared" si="98"/>
        <v>40666.318311145471</v>
      </c>
      <c r="M173" s="59">
        <f t="shared" si="98"/>
        <v>40666.318311145471</v>
      </c>
      <c r="N173" s="59">
        <f t="shared" si="98"/>
        <v>40666.318311145471</v>
      </c>
      <c r="O173" s="59">
        <f t="shared" si="98"/>
        <v>40666.318311145471</v>
      </c>
      <c r="P173" s="59">
        <f t="shared" si="98"/>
        <v>40666.318311145471</v>
      </c>
      <c r="Q173" s="59">
        <f t="shared" si="98"/>
        <v>40666.318311145471</v>
      </c>
      <c r="R173" s="59">
        <f t="shared" si="98"/>
        <v>40666.318311145471</v>
      </c>
      <c r="S173" s="59">
        <f t="shared" si="98"/>
        <v>40666.318311145471</v>
      </c>
      <c r="T173" s="59">
        <f t="shared" si="98"/>
        <v>40666.318311145471</v>
      </c>
      <c r="U173" s="59">
        <f t="shared" si="98"/>
        <v>40666.318311145471</v>
      </c>
      <c r="V173" s="88"/>
      <c r="W173" s="85"/>
      <c r="X173" s="62"/>
    </row>
    <row r="174" spans="1:24" ht="15.75" customHeight="1" x14ac:dyDescent="0.2">
      <c r="A174" s="62" t="s">
        <v>97</v>
      </c>
      <c r="B174" s="46"/>
      <c r="C174" s="46"/>
      <c r="D174" s="60" t="s">
        <v>107</v>
      </c>
      <c r="E174" s="88">
        <f t="shared" ref="E174:U174" si="99">1/3*(-1/3*(E168^2)+E170)</f>
        <v>-17.095848652766406</v>
      </c>
      <c r="F174" s="88">
        <f t="shared" si="99"/>
        <v>-17.095848652766406</v>
      </c>
      <c r="G174" s="88">
        <f t="shared" si="99"/>
        <v>-17.095848652766406</v>
      </c>
      <c r="H174" s="88">
        <f t="shared" si="99"/>
        <v>-17.095848652766406</v>
      </c>
      <c r="I174" s="88">
        <f t="shared" si="99"/>
        <v>-17.095848652766406</v>
      </c>
      <c r="J174" s="88">
        <f t="shared" si="99"/>
        <v>-17.095848652766406</v>
      </c>
      <c r="K174" s="88">
        <f t="shared" si="99"/>
        <v>-17.095848652766406</v>
      </c>
      <c r="L174" s="88">
        <f t="shared" si="99"/>
        <v>-17.095848652766406</v>
      </c>
      <c r="M174" s="88">
        <f t="shared" si="99"/>
        <v>-17.095848652766406</v>
      </c>
      <c r="N174" s="88">
        <f t="shared" si="99"/>
        <v>-17.095848652766406</v>
      </c>
      <c r="O174" s="88">
        <f t="shared" si="99"/>
        <v>-17.095848652766406</v>
      </c>
      <c r="P174" s="88">
        <f t="shared" si="99"/>
        <v>-17.095848652766406</v>
      </c>
      <c r="Q174" s="88">
        <f t="shared" si="99"/>
        <v>-17.095848652766406</v>
      </c>
      <c r="R174" s="88">
        <f t="shared" si="99"/>
        <v>-17.095848652766406</v>
      </c>
      <c r="S174" s="88">
        <f t="shared" si="99"/>
        <v>-17.095848652766406</v>
      </c>
      <c r="T174" s="88">
        <f t="shared" si="99"/>
        <v>-17.095848652766406</v>
      </c>
      <c r="U174" s="88">
        <f t="shared" si="99"/>
        <v>-17.095848652766406</v>
      </c>
      <c r="V174" s="88"/>
      <c r="W174" s="85"/>
      <c r="X174" s="62"/>
    </row>
    <row r="175" spans="1:24" ht="15.75" customHeight="1" x14ac:dyDescent="0.2">
      <c r="A175" s="62"/>
      <c r="B175" s="46"/>
      <c r="C175" s="46"/>
      <c r="D175" s="60" t="s">
        <v>170</v>
      </c>
      <c r="E175" s="59">
        <f>E174/0.145^2</f>
        <v>-813.1200310471537</v>
      </c>
      <c r="F175" s="59">
        <f t="shared" ref="F175:U175" si="100">F174/0.145^2</f>
        <v>-813.1200310471537</v>
      </c>
      <c r="G175" s="59">
        <f t="shared" si="100"/>
        <v>-813.1200310471537</v>
      </c>
      <c r="H175" s="59">
        <f t="shared" si="100"/>
        <v>-813.1200310471537</v>
      </c>
      <c r="I175" s="59">
        <f t="shared" si="100"/>
        <v>-813.1200310471537</v>
      </c>
      <c r="J175" s="59">
        <f t="shared" si="100"/>
        <v>-813.1200310471537</v>
      </c>
      <c r="K175" s="59">
        <f t="shared" si="100"/>
        <v>-813.1200310471537</v>
      </c>
      <c r="L175" s="59">
        <f t="shared" si="100"/>
        <v>-813.1200310471537</v>
      </c>
      <c r="M175" s="59">
        <f t="shared" si="100"/>
        <v>-813.1200310471537</v>
      </c>
      <c r="N175" s="59">
        <f t="shared" si="100"/>
        <v>-813.1200310471537</v>
      </c>
      <c r="O175" s="59">
        <f t="shared" si="100"/>
        <v>-813.1200310471537</v>
      </c>
      <c r="P175" s="59">
        <f t="shared" si="100"/>
        <v>-813.1200310471537</v>
      </c>
      <c r="Q175" s="59">
        <f t="shared" si="100"/>
        <v>-813.1200310471537</v>
      </c>
      <c r="R175" s="59">
        <f t="shared" si="100"/>
        <v>-813.1200310471537</v>
      </c>
      <c r="S175" s="59">
        <f t="shared" si="100"/>
        <v>-813.1200310471537</v>
      </c>
      <c r="T175" s="59">
        <f t="shared" si="100"/>
        <v>-813.1200310471537</v>
      </c>
      <c r="U175" s="59">
        <f t="shared" si="100"/>
        <v>-813.1200310471537</v>
      </c>
      <c r="V175" s="88"/>
      <c r="W175" s="85"/>
      <c r="X175" s="62"/>
    </row>
    <row r="176" spans="1:24" ht="15.75" customHeight="1" x14ac:dyDescent="0.2">
      <c r="A176" s="62" t="s">
        <v>98</v>
      </c>
      <c r="B176" s="46"/>
      <c r="C176" s="46"/>
      <c r="D176" s="60" t="s">
        <v>108</v>
      </c>
      <c r="E176" s="88">
        <f t="shared" ref="E176:U176" si="101">1/2*(2/27*E168^3-1/3*E168*E170+E172)</f>
        <v>24.044275791726086</v>
      </c>
      <c r="F176" s="88">
        <f t="shared" si="101"/>
        <v>24.044275791726086</v>
      </c>
      <c r="G176" s="88">
        <f t="shared" si="101"/>
        <v>24.044275791726086</v>
      </c>
      <c r="H176" s="88">
        <f t="shared" si="101"/>
        <v>24.044275791726086</v>
      </c>
      <c r="I176" s="88">
        <f t="shared" si="101"/>
        <v>24.044275791726086</v>
      </c>
      <c r="J176" s="88">
        <f t="shared" si="101"/>
        <v>24.044275791726086</v>
      </c>
      <c r="K176" s="88">
        <f t="shared" si="101"/>
        <v>24.044275791726086</v>
      </c>
      <c r="L176" s="88">
        <f t="shared" si="101"/>
        <v>24.044275791726086</v>
      </c>
      <c r="M176" s="88">
        <f t="shared" si="101"/>
        <v>24.044275791726086</v>
      </c>
      <c r="N176" s="88">
        <f t="shared" si="101"/>
        <v>24.044275791726086</v>
      </c>
      <c r="O176" s="88">
        <f t="shared" si="101"/>
        <v>24.044275791726086</v>
      </c>
      <c r="P176" s="88">
        <f t="shared" si="101"/>
        <v>24.044275791726086</v>
      </c>
      <c r="Q176" s="88">
        <f t="shared" si="101"/>
        <v>24.044275791726086</v>
      </c>
      <c r="R176" s="88">
        <f t="shared" si="101"/>
        <v>24.044275791726086</v>
      </c>
      <c r="S176" s="88">
        <f t="shared" si="101"/>
        <v>24.044275791726086</v>
      </c>
      <c r="T176" s="88">
        <f t="shared" si="101"/>
        <v>24.044275791726086</v>
      </c>
      <c r="U176" s="88">
        <f t="shared" si="101"/>
        <v>24.044275791726086</v>
      </c>
      <c r="V176" s="88"/>
      <c r="W176" s="85"/>
      <c r="X176" s="62"/>
    </row>
    <row r="177" spans="1:24" ht="15.75" customHeight="1" x14ac:dyDescent="0.2">
      <c r="A177" s="62"/>
      <c r="B177" s="46"/>
      <c r="C177" s="46"/>
      <c r="D177" s="60" t="s">
        <v>171</v>
      </c>
      <c r="E177" s="59">
        <f>E176/0.145^3</f>
        <v>7886.9246928454922</v>
      </c>
      <c r="F177" s="59">
        <f t="shared" ref="F177:U177" si="102">F176/0.145^3</f>
        <v>7886.9246928454922</v>
      </c>
      <c r="G177" s="59">
        <f t="shared" si="102"/>
        <v>7886.9246928454922</v>
      </c>
      <c r="H177" s="59">
        <f t="shared" si="102"/>
        <v>7886.9246928454922</v>
      </c>
      <c r="I177" s="59">
        <f t="shared" si="102"/>
        <v>7886.9246928454922</v>
      </c>
      <c r="J177" s="59">
        <f t="shared" si="102"/>
        <v>7886.9246928454922</v>
      </c>
      <c r="K177" s="59">
        <f t="shared" si="102"/>
        <v>7886.9246928454922</v>
      </c>
      <c r="L177" s="59">
        <f t="shared" si="102"/>
        <v>7886.9246928454922</v>
      </c>
      <c r="M177" s="59">
        <f t="shared" si="102"/>
        <v>7886.9246928454922</v>
      </c>
      <c r="N177" s="59">
        <f t="shared" si="102"/>
        <v>7886.9246928454922</v>
      </c>
      <c r="O177" s="59">
        <f t="shared" si="102"/>
        <v>7886.9246928454922</v>
      </c>
      <c r="P177" s="59">
        <f t="shared" si="102"/>
        <v>7886.9246928454922</v>
      </c>
      <c r="Q177" s="59">
        <f t="shared" si="102"/>
        <v>7886.9246928454922</v>
      </c>
      <c r="R177" s="59">
        <f t="shared" si="102"/>
        <v>7886.9246928454922</v>
      </c>
      <c r="S177" s="59">
        <f t="shared" si="102"/>
        <v>7886.9246928454922</v>
      </c>
      <c r="T177" s="59">
        <f t="shared" si="102"/>
        <v>7886.9246928454922</v>
      </c>
      <c r="U177" s="59">
        <f t="shared" si="102"/>
        <v>7886.9246928454922</v>
      </c>
      <c r="V177" s="88"/>
      <c r="W177" s="85"/>
      <c r="X177" s="62"/>
    </row>
    <row r="178" spans="1:24" ht="15.75" customHeight="1" x14ac:dyDescent="0.2">
      <c r="A178" s="63" t="s">
        <v>99</v>
      </c>
      <c r="B178" s="46"/>
      <c r="C178" s="88"/>
      <c r="D178" s="60" t="s">
        <v>109</v>
      </c>
      <c r="E178" s="88">
        <f t="shared" ref="E178:U178" si="103">ACOS(-E176/SQRT(-E174^3))</f>
        <v>1.9178770862560941</v>
      </c>
      <c r="F178" s="88">
        <f t="shared" si="103"/>
        <v>1.9178770862560941</v>
      </c>
      <c r="G178" s="88">
        <f t="shared" si="103"/>
        <v>1.9178770862560941</v>
      </c>
      <c r="H178" s="88">
        <f t="shared" si="103"/>
        <v>1.9178770862560941</v>
      </c>
      <c r="I178" s="88">
        <f t="shared" si="103"/>
        <v>1.9178770862560941</v>
      </c>
      <c r="J178" s="88">
        <f t="shared" si="103"/>
        <v>1.9178770862560941</v>
      </c>
      <c r="K178" s="88">
        <f t="shared" si="103"/>
        <v>1.9178770862560941</v>
      </c>
      <c r="L178" s="88">
        <f t="shared" si="103"/>
        <v>1.9178770862560941</v>
      </c>
      <c r="M178" s="88">
        <f t="shared" si="103"/>
        <v>1.9178770862560941</v>
      </c>
      <c r="N178" s="88">
        <f t="shared" si="103"/>
        <v>1.9178770862560941</v>
      </c>
      <c r="O178" s="88">
        <f t="shared" si="103"/>
        <v>1.9178770862560941</v>
      </c>
      <c r="P178" s="88">
        <f t="shared" si="103"/>
        <v>1.9178770862560941</v>
      </c>
      <c r="Q178" s="88">
        <f t="shared" si="103"/>
        <v>1.9178770862560941</v>
      </c>
      <c r="R178" s="88">
        <f t="shared" si="103"/>
        <v>1.9178770862560941</v>
      </c>
      <c r="S178" s="88">
        <f t="shared" si="103"/>
        <v>1.9178770862560941</v>
      </c>
      <c r="T178" s="88">
        <f t="shared" si="103"/>
        <v>1.9178770862560941</v>
      </c>
      <c r="U178" s="88">
        <f t="shared" si="103"/>
        <v>1.9178770862560941</v>
      </c>
      <c r="V178" s="88"/>
      <c r="W178" s="85"/>
      <c r="X178" s="62"/>
    </row>
    <row r="179" spans="1:24" ht="15.75" customHeight="1" x14ac:dyDescent="0.2">
      <c r="A179" s="63"/>
      <c r="B179" s="46"/>
      <c r="C179" s="88"/>
      <c r="D179" s="60" t="s">
        <v>109</v>
      </c>
      <c r="E179" s="59">
        <f>E178</f>
        <v>1.9178770862560941</v>
      </c>
      <c r="F179" s="59">
        <f t="shared" ref="F179:U179" si="104">F178</f>
        <v>1.9178770862560941</v>
      </c>
      <c r="G179" s="59">
        <f t="shared" si="104"/>
        <v>1.9178770862560941</v>
      </c>
      <c r="H179" s="59">
        <f t="shared" si="104"/>
        <v>1.9178770862560941</v>
      </c>
      <c r="I179" s="59">
        <f t="shared" si="104"/>
        <v>1.9178770862560941</v>
      </c>
      <c r="J179" s="59">
        <f t="shared" si="104"/>
        <v>1.9178770862560941</v>
      </c>
      <c r="K179" s="59">
        <f t="shared" si="104"/>
        <v>1.9178770862560941</v>
      </c>
      <c r="L179" s="59">
        <f t="shared" si="104"/>
        <v>1.9178770862560941</v>
      </c>
      <c r="M179" s="59">
        <f t="shared" si="104"/>
        <v>1.9178770862560941</v>
      </c>
      <c r="N179" s="59">
        <f t="shared" si="104"/>
        <v>1.9178770862560941</v>
      </c>
      <c r="O179" s="59">
        <f t="shared" si="104"/>
        <v>1.9178770862560941</v>
      </c>
      <c r="P179" s="59">
        <f t="shared" si="104"/>
        <v>1.9178770862560941</v>
      </c>
      <c r="Q179" s="59">
        <f t="shared" si="104"/>
        <v>1.9178770862560941</v>
      </c>
      <c r="R179" s="59">
        <f t="shared" si="104"/>
        <v>1.9178770862560941</v>
      </c>
      <c r="S179" s="59">
        <f t="shared" si="104"/>
        <v>1.9178770862560941</v>
      </c>
      <c r="T179" s="59">
        <f t="shared" si="104"/>
        <v>1.9178770862560941</v>
      </c>
      <c r="U179" s="59">
        <f t="shared" si="104"/>
        <v>1.9178770862560941</v>
      </c>
      <c r="V179" s="88"/>
      <c r="W179" s="85"/>
      <c r="X179" s="62"/>
    </row>
    <row r="180" spans="1:24" ht="15.75" customHeight="1" x14ac:dyDescent="0.2">
      <c r="A180" s="58" t="s">
        <v>100</v>
      </c>
      <c r="B180" s="46"/>
      <c r="C180" s="46"/>
      <c r="D180" s="60" t="s">
        <v>45</v>
      </c>
      <c r="E180" s="88">
        <f t="shared" ref="E180:U180" si="105">-2*SQRT(-E174)*COS((E178/3)+(60*PI()/180))</f>
        <v>0.95458661515693011</v>
      </c>
      <c r="F180" s="88">
        <f t="shared" si="105"/>
        <v>0.95458661515693011</v>
      </c>
      <c r="G180" s="88">
        <f t="shared" si="105"/>
        <v>0.95458661515693011</v>
      </c>
      <c r="H180" s="88">
        <f t="shared" si="105"/>
        <v>0.95458661515693011</v>
      </c>
      <c r="I180" s="88">
        <f t="shared" si="105"/>
        <v>0.95458661515693011</v>
      </c>
      <c r="J180" s="88">
        <f t="shared" si="105"/>
        <v>0.95458661515693011</v>
      </c>
      <c r="K180" s="88">
        <f t="shared" si="105"/>
        <v>0.95458661515693011</v>
      </c>
      <c r="L180" s="88">
        <f t="shared" si="105"/>
        <v>0.95458661515693011</v>
      </c>
      <c r="M180" s="88">
        <f t="shared" si="105"/>
        <v>0.95458661515693011</v>
      </c>
      <c r="N180" s="88">
        <f t="shared" si="105"/>
        <v>0.95458661515693011</v>
      </c>
      <c r="O180" s="88">
        <f t="shared" si="105"/>
        <v>0.95458661515693011</v>
      </c>
      <c r="P180" s="88">
        <f t="shared" si="105"/>
        <v>0.95458661515693011</v>
      </c>
      <c r="Q180" s="88">
        <f t="shared" si="105"/>
        <v>0.95458661515693011</v>
      </c>
      <c r="R180" s="88">
        <f t="shared" si="105"/>
        <v>0.95458661515693011</v>
      </c>
      <c r="S180" s="88">
        <f t="shared" si="105"/>
        <v>0.95458661515693011</v>
      </c>
      <c r="T180" s="88">
        <f t="shared" si="105"/>
        <v>0.95458661515693011</v>
      </c>
      <c r="U180" s="88">
        <f t="shared" si="105"/>
        <v>0.95458661515693011</v>
      </c>
      <c r="V180" s="88"/>
      <c r="W180" s="85"/>
      <c r="X180" s="62"/>
    </row>
    <row r="181" spans="1:24" ht="15.75" customHeight="1" x14ac:dyDescent="0.2">
      <c r="A181" s="62"/>
      <c r="B181" s="46"/>
      <c r="C181" s="46"/>
      <c r="D181" s="60" t="s">
        <v>1</v>
      </c>
      <c r="E181" s="88">
        <f>E180/0.145</f>
        <v>6.5833559665995187</v>
      </c>
      <c r="F181" s="88">
        <f t="shared" ref="F181:U181" si="106">F180/0.145</f>
        <v>6.5833559665995187</v>
      </c>
      <c r="G181" s="88">
        <f t="shared" si="106"/>
        <v>6.5833559665995187</v>
      </c>
      <c r="H181" s="88">
        <f t="shared" si="106"/>
        <v>6.5833559665995187</v>
      </c>
      <c r="I181" s="88">
        <f t="shared" si="106"/>
        <v>6.5833559665995187</v>
      </c>
      <c r="J181" s="88">
        <f t="shared" si="106"/>
        <v>6.5833559665995187</v>
      </c>
      <c r="K181" s="88">
        <f t="shared" si="106"/>
        <v>6.5833559665995187</v>
      </c>
      <c r="L181" s="88">
        <f t="shared" si="106"/>
        <v>6.5833559665995187</v>
      </c>
      <c r="M181" s="88">
        <f t="shared" si="106"/>
        <v>6.5833559665995187</v>
      </c>
      <c r="N181" s="88">
        <f t="shared" si="106"/>
        <v>6.5833559665995187</v>
      </c>
      <c r="O181" s="88">
        <f t="shared" si="106"/>
        <v>6.5833559665995187</v>
      </c>
      <c r="P181" s="88">
        <f t="shared" si="106"/>
        <v>6.5833559665995187</v>
      </c>
      <c r="Q181" s="88">
        <f t="shared" si="106"/>
        <v>6.5833559665995187</v>
      </c>
      <c r="R181" s="88">
        <f t="shared" si="106"/>
        <v>6.5833559665995187</v>
      </c>
      <c r="S181" s="88">
        <f t="shared" si="106"/>
        <v>6.5833559665995187</v>
      </c>
      <c r="T181" s="88">
        <f t="shared" si="106"/>
        <v>6.5833559665995187</v>
      </c>
      <c r="U181" s="88">
        <f t="shared" si="106"/>
        <v>6.5833559665995187</v>
      </c>
      <c r="V181" s="88"/>
      <c r="W181" s="85"/>
      <c r="X181" s="62"/>
    </row>
    <row r="183" spans="1:24" ht="15.75" customHeight="1" x14ac:dyDescent="0.2">
      <c r="A183" s="41" t="s">
        <v>81</v>
      </c>
      <c r="B183" s="120"/>
      <c r="C183" s="120"/>
      <c r="D183" s="60"/>
      <c r="E183" s="87">
        <v>0.5</v>
      </c>
      <c r="F183" s="87">
        <v>0.5</v>
      </c>
      <c r="G183" s="87">
        <v>0.5</v>
      </c>
      <c r="H183" s="87">
        <v>0.5</v>
      </c>
      <c r="I183" s="87">
        <v>0.5</v>
      </c>
      <c r="J183" s="87">
        <v>0.5</v>
      </c>
      <c r="K183" s="87">
        <v>0.5</v>
      </c>
      <c r="L183" s="87">
        <v>0.5</v>
      </c>
      <c r="M183" s="87">
        <v>0.5</v>
      </c>
      <c r="N183" s="87">
        <v>0.5</v>
      </c>
      <c r="O183" s="87">
        <v>0.5</v>
      </c>
      <c r="P183" s="87">
        <v>0.5</v>
      </c>
      <c r="Q183" s="87">
        <v>0.5</v>
      </c>
      <c r="R183" s="87">
        <v>0.5</v>
      </c>
      <c r="S183" s="87">
        <v>0.5</v>
      </c>
      <c r="T183" s="87">
        <v>0.5</v>
      </c>
      <c r="U183" s="87">
        <v>0.5</v>
      </c>
      <c r="V183" s="146"/>
      <c r="W183" s="68"/>
      <c r="X183" s="120"/>
    </row>
    <row r="184" spans="1:24" ht="15.75" customHeight="1" x14ac:dyDescent="0.2">
      <c r="A184" s="41" t="s">
        <v>82</v>
      </c>
      <c r="B184" s="120"/>
      <c r="C184" s="120"/>
      <c r="D184" s="60"/>
      <c r="E184" s="42">
        <f>(60-E146)/90</f>
        <v>0.39788631128528085</v>
      </c>
      <c r="F184" s="42">
        <f t="shared" ref="F184:U184" si="107">(60-F146)/90</f>
        <v>0.39788631128528085</v>
      </c>
      <c r="G184" s="42">
        <f t="shared" si="107"/>
        <v>0.39788631128528085</v>
      </c>
      <c r="H184" s="42">
        <f t="shared" si="107"/>
        <v>0.39788631128528085</v>
      </c>
      <c r="I184" s="42">
        <f t="shared" si="107"/>
        <v>0.39788631128528085</v>
      </c>
      <c r="J184" s="42">
        <f t="shared" si="107"/>
        <v>0.39788631128528085</v>
      </c>
      <c r="K184" s="42">
        <f t="shared" si="107"/>
        <v>0.39788631128528085</v>
      </c>
      <c r="L184" s="42">
        <f t="shared" si="107"/>
        <v>0.39788631128528085</v>
      </c>
      <c r="M184" s="42">
        <f t="shared" si="107"/>
        <v>0.39788631128528085</v>
      </c>
      <c r="N184" s="42">
        <f t="shared" si="107"/>
        <v>0.39788631128528085</v>
      </c>
      <c r="O184" s="42">
        <f t="shared" si="107"/>
        <v>0.39788631128528085</v>
      </c>
      <c r="P184" s="42">
        <f t="shared" si="107"/>
        <v>0.39788631128528085</v>
      </c>
      <c r="Q184" s="42">
        <f t="shared" si="107"/>
        <v>0.39788631128528085</v>
      </c>
      <c r="R184" s="42">
        <f t="shared" si="107"/>
        <v>0.39788631128528085</v>
      </c>
      <c r="S184" s="42">
        <f t="shared" si="107"/>
        <v>0.39788631128528085</v>
      </c>
      <c r="T184" s="42">
        <f t="shared" si="107"/>
        <v>0.39788631128528085</v>
      </c>
      <c r="U184" s="42">
        <f t="shared" si="107"/>
        <v>0.39788631128528085</v>
      </c>
      <c r="V184" s="145"/>
      <c r="W184" s="68"/>
      <c r="X184" s="120"/>
    </row>
    <row r="185" spans="1:24" ht="15.75" customHeight="1" x14ac:dyDescent="0.2">
      <c r="A185" s="41" t="s">
        <v>83</v>
      </c>
      <c r="B185" s="120"/>
      <c r="C185" s="120"/>
      <c r="D185" s="60"/>
      <c r="E185" s="43">
        <v>0</v>
      </c>
      <c r="F185" s="43">
        <v>0</v>
      </c>
      <c r="G185" s="43">
        <v>0</v>
      </c>
      <c r="H185" s="43">
        <v>0</v>
      </c>
      <c r="I185" s="43">
        <v>0</v>
      </c>
      <c r="J185" s="43">
        <v>0</v>
      </c>
      <c r="K185" s="43">
        <v>0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  <c r="U185" s="43">
        <v>0</v>
      </c>
      <c r="V185" s="147"/>
      <c r="W185" s="68"/>
      <c r="X185" s="120"/>
    </row>
    <row r="186" spans="1:24" ht="15.75" customHeight="1" x14ac:dyDescent="0.2">
      <c r="A186" s="120" t="s">
        <v>84</v>
      </c>
      <c r="B186" s="120"/>
      <c r="C186" s="120"/>
      <c r="D186" s="60"/>
      <c r="E186" s="86">
        <f t="shared" ref="E186:U186" si="108">IF(E146&lt;15,E183,IF(E146&gt;15,E184,IF(E146&lt;60,E184,E185)))</f>
        <v>0.39788631128528085</v>
      </c>
      <c r="F186" s="86">
        <f t="shared" si="108"/>
        <v>0.39788631128528085</v>
      </c>
      <c r="G186" s="86">
        <f t="shared" si="108"/>
        <v>0.39788631128528085</v>
      </c>
      <c r="H186" s="86">
        <f t="shared" si="108"/>
        <v>0.39788631128528085</v>
      </c>
      <c r="I186" s="86">
        <f t="shared" si="108"/>
        <v>0.39788631128528085</v>
      </c>
      <c r="J186" s="86">
        <f t="shared" si="108"/>
        <v>0.39788631128528085</v>
      </c>
      <c r="K186" s="86">
        <f t="shared" si="108"/>
        <v>0.39788631128528085</v>
      </c>
      <c r="L186" s="86">
        <f t="shared" si="108"/>
        <v>0.39788631128528085</v>
      </c>
      <c r="M186" s="86">
        <f t="shared" si="108"/>
        <v>0.39788631128528085</v>
      </c>
      <c r="N186" s="86">
        <f t="shared" si="108"/>
        <v>0.39788631128528085</v>
      </c>
      <c r="O186" s="86">
        <f t="shared" si="108"/>
        <v>0.39788631128528085</v>
      </c>
      <c r="P186" s="86">
        <f t="shared" si="108"/>
        <v>0.39788631128528085</v>
      </c>
      <c r="Q186" s="86">
        <f t="shared" si="108"/>
        <v>0.39788631128528085</v>
      </c>
      <c r="R186" s="86">
        <f t="shared" si="108"/>
        <v>0.39788631128528085</v>
      </c>
      <c r="S186" s="86">
        <f t="shared" si="108"/>
        <v>0.39788631128528085</v>
      </c>
      <c r="T186" s="86">
        <f t="shared" si="108"/>
        <v>0.39788631128528085</v>
      </c>
      <c r="U186" s="86">
        <f t="shared" si="108"/>
        <v>0.39788631128528085</v>
      </c>
      <c r="V186" s="59"/>
      <c r="W186" s="68"/>
      <c r="X186" s="120"/>
    </row>
    <row r="187" spans="1:24" ht="15.75" customHeight="1" x14ac:dyDescent="0.2">
      <c r="A187" s="62" t="s">
        <v>152</v>
      </c>
      <c r="B187" s="46"/>
      <c r="C187" s="46"/>
      <c r="D187" s="60"/>
      <c r="E187" s="59">
        <f t="shared" ref="E187:U187" si="109">(E91-E98)/E139</f>
        <v>0.32184823746922481</v>
      </c>
      <c r="F187" s="59">
        <f t="shared" si="109"/>
        <v>0.32184823746922481</v>
      </c>
      <c r="G187" s="59">
        <f t="shared" si="109"/>
        <v>0.32184823746922481</v>
      </c>
      <c r="H187" s="59">
        <f t="shared" si="109"/>
        <v>0.32184823746922481</v>
      </c>
      <c r="I187" s="59">
        <f t="shared" si="109"/>
        <v>0.32184823746922481</v>
      </c>
      <c r="J187" s="59">
        <f t="shared" si="109"/>
        <v>0.32184823746922481</v>
      </c>
      <c r="K187" s="59">
        <f t="shared" si="109"/>
        <v>0.32184823746922481</v>
      </c>
      <c r="L187" s="59">
        <f t="shared" si="109"/>
        <v>0.32184823746922481</v>
      </c>
      <c r="M187" s="59">
        <f t="shared" si="109"/>
        <v>0.32184823746922481</v>
      </c>
      <c r="N187" s="59">
        <f t="shared" si="109"/>
        <v>0.32184823746922481</v>
      </c>
      <c r="O187" s="59">
        <f t="shared" si="109"/>
        <v>0.32184823746922481</v>
      </c>
      <c r="P187" s="59">
        <f t="shared" si="109"/>
        <v>0.32184823746922481</v>
      </c>
      <c r="Q187" s="59">
        <f t="shared" si="109"/>
        <v>0.32184823746922481</v>
      </c>
      <c r="R187" s="59">
        <f t="shared" si="109"/>
        <v>0.32184823746922481</v>
      </c>
      <c r="S187" s="59">
        <f t="shared" si="109"/>
        <v>0.32184823746922481</v>
      </c>
      <c r="T187" s="59">
        <f t="shared" si="109"/>
        <v>0.32184823746922481</v>
      </c>
      <c r="U187" s="59">
        <f t="shared" si="109"/>
        <v>0.32184823746922481</v>
      </c>
      <c r="V187" s="59"/>
      <c r="W187" s="71"/>
      <c r="X187" s="46"/>
    </row>
    <row r="188" spans="1:24" ht="15.75" customHeight="1" x14ac:dyDescent="0.2">
      <c r="A188" s="58" t="s">
        <v>168</v>
      </c>
      <c r="B188" s="46"/>
      <c r="C188" s="46"/>
      <c r="D188" s="60"/>
      <c r="E188" s="164">
        <f>1-E186</f>
        <v>0.60211368871471915</v>
      </c>
      <c r="F188" s="164">
        <f t="shared" ref="F188:U188" si="110">1-F186</f>
        <v>0.60211368871471915</v>
      </c>
      <c r="G188" s="164">
        <f t="shared" si="110"/>
        <v>0.60211368871471915</v>
      </c>
      <c r="H188" s="164">
        <f t="shared" si="110"/>
        <v>0.60211368871471915</v>
      </c>
      <c r="I188" s="164">
        <f t="shared" si="110"/>
        <v>0.60211368871471915</v>
      </c>
      <c r="J188" s="164">
        <f t="shared" si="110"/>
        <v>0.60211368871471915</v>
      </c>
      <c r="K188" s="164">
        <f t="shared" si="110"/>
        <v>0.60211368871471915</v>
      </c>
      <c r="L188" s="164">
        <f t="shared" si="110"/>
        <v>0.60211368871471915</v>
      </c>
      <c r="M188" s="164">
        <f t="shared" si="110"/>
        <v>0.60211368871471915</v>
      </c>
      <c r="N188" s="164">
        <f t="shared" si="110"/>
        <v>0.60211368871471915</v>
      </c>
      <c r="O188" s="164">
        <f t="shared" si="110"/>
        <v>0.60211368871471915</v>
      </c>
      <c r="P188" s="164">
        <f t="shared" si="110"/>
        <v>0.60211368871471915</v>
      </c>
      <c r="Q188" s="164">
        <f t="shared" si="110"/>
        <v>0.60211368871471915</v>
      </c>
      <c r="R188" s="164">
        <f t="shared" si="110"/>
        <v>0.60211368871471915</v>
      </c>
      <c r="S188" s="164">
        <f t="shared" si="110"/>
        <v>0.60211368871471915</v>
      </c>
      <c r="T188" s="164">
        <f t="shared" si="110"/>
        <v>0.60211368871471915</v>
      </c>
      <c r="U188" s="164">
        <f t="shared" si="110"/>
        <v>0.60211368871471915</v>
      </c>
      <c r="V188" s="59"/>
      <c r="W188" s="71"/>
      <c r="X188" s="46"/>
    </row>
    <row r="189" spans="1:24" ht="15.75" customHeight="1" x14ac:dyDescent="0.2">
      <c r="A189" s="58" t="s">
        <v>169</v>
      </c>
      <c r="B189" s="46"/>
      <c r="C189" s="46"/>
      <c r="D189" s="60"/>
      <c r="E189" s="59">
        <f>1-(3*E186*E187)</f>
        <v>0.61582297599910307</v>
      </c>
      <c r="F189" s="59">
        <f t="shared" ref="F189:U189" si="111">1-(3*F186*F187)</f>
        <v>0.61582297599910307</v>
      </c>
      <c r="G189" s="59">
        <f t="shared" si="111"/>
        <v>0.61582297599910307</v>
      </c>
      <c r="H189" s="59">
        <f t="shared" si="111"/>
        <v>0.61582297599910307</v>
      </c>
      <c r="I189" s="59">
        <f t="shared" si="111"/>
        <v>0.61582297599910307</v>
      </c>
      <c r="J189" s="59">
        <f t="shared" si="111"/>
        <v>0.61582297599910307</v>
      </c>
      <c r="K189" s="59">
        <f t="shared" si="111"/>
        <v>0.61582297599910307</v>
      </c>
      <c r="L189" s="59">
        <f t="shared" si="111"/>
        <v>0.61582297599910307</v>
      </c>
      <c r="M189" s="59">
        <f t="shared" si="111"/>
        <v>0.61582297599910307</v>
      </c>
      <c r="N189" s="59">
        <f t="shared" si="111"/>
        <v>0.61582297599910307</v>
      </c>
      <c r="O189" s="59">
        <f t="shared" si="111"/>
        <v>0.61582297599910307</v>
      </c>
      <c r="P189" s="59">
        <f t="shared" si="111"/>
        <v>0.61582297599910307</v>
      </c>
      <c r="Q189" s="59">
        <f t="shared" si="111"/>
        <v>0.61582297599910307</v>
      </c>
      <c r="R189" s="59">
        <f t="shared" si="111"/>
        <v>0.61582297599910307</v>
      </c>
      <c r="S189" s="59">
        <f t="shared" si="111"/>
        <v>0.61582297599910307</v>
      </c>
      <c r="T189" s="59">
        <f t="shared" si="111"/>
        <v>0.61582297599910307</v>
      </c>
      <c r="U189" s="59">
        <f t="shared" si="111"/>
        <v>0.61582297599910307</v>
      </c>
      <c r="V189" s="59"/>
      <c r="W189" s="71"/>
      <c r="X189" s="46"/>
    </row>
    <row r="190" spans="1:24" ht="15.75" customHeight="1" x14ac:dyDescent="0.2">
      <c r="A190" s="62" t="s">
        <v>151</v>
      </c>
      <c r="B190" s="46"/>
      <c r="C190" s="46"/>
      <c r="D190" s="60"/>
      <c r="E190" s="59">
        <f>IF(E187&lt;2/3,E188,E189)</f>
        <v>0.60211368871471915</v>
      </c>
      <c r="F190" s="59">
        <f t="shared" ref="F190:U190" si="112">IF(F187&lt;2/3,F188,F189)</f>
        <v>0.60211368871471915</v>
      </c>
      <c r="G190" s="59">
        <f t="shared" si="112"/>
        <v>0.60211368871471915</v>
      </c>
      <c r="H190" s="59">
        <f t="shared" si="112"/>
        <v>0.60211368871471915</v>
      </c>
      <c r="I190" s="59">
        <f t="shared" si="112"/>
        <v>0.60211368871471915</v>
      </c>
      <c r="J190" s="59">
        <f t="shared" si="112"/>
        <v>0.60211368871471915</v>
      </c>
      <c r="K190" s="59">
        <f t="shared" si="112"/>
        <v>0.60211368871471915</v>
      </c>
      <c r="L190" s="59">
        <f t="shared" si="112"/>
        <v>0.60211368871471915</v>
      </c>
      <c r="M190" s="59">
        <f t="shared" si="112"/>
        <v>0.60211368871471915</v>
      </c>
      <c r="N190" s="59">
        <f t="shared" si="112"/>
        <v>0.60211368871471915</v>
      </c>
      <c r="O190" s="59">
        <f t="shared" si="112"/>
        <v>0.60211368871471915</v>
      </c>
      <c r="P190" s="59">
        <f t="shared" si="112"/>
        <v>0.60211368871471915</v>
      </c>
      <c r="Q190" s="59">
        <f t="shared" si="112"/>
        <v>0.60211368871471915</v>
      </c>
      <c r="R190" s="59">
        <f t="shared" si="112"/>
        <v>0.60211368871471915</v>
      </c>
      <c r="S190" s="59">
        <f t="shared" si="112"/>
        <v>0.60211368871471915</v>
      </c>
      <c r="T190" s="59">
        <f t="shared" si="112"/>
        <v>0.60211368871471915</v>
      </c>
      <c r="U190" s="59">
        <f t="shared" si="112"/>
        <v>0.60211368871471915</v>
      </c>
      <c r="V190" s="59"/>
      <c r="W190" s="71"/>
      <c r="X190" s="46"/>
    </row>
    <row r="191" spans="1:24" ht="15.75" customHeight="1" x14ac:dyDescent="0.2">
      <c r="A191" s="58" t="s">
        <v>85</v>
      </c>
      <c r="B191" s="120"/>
      <c r="C191" s="120"/>
      <c r="D191" s="60"/>
      <c r="E191" s="73">
        <f t="shared" ref="E191:U191" si="113">(1-E186)+(E186*(E126/E124))</f>
        <v>1.0734559343911287</v>
      </c>
      <c r="F191" s="73">
        <f t="shared" si="113"/>
        <v>1.0734559343911287</v>
      </c>
      <c r="G191" s="73">
        <f t="shared" si="113"/>
        <v>1.0734559343911287</v>
      </c>
      <c r="H191" s="73">
        <f t="shared" si="113"/>
        <v>1.0734559343911287</v>
      </c>
      <c r="I191" s="73">
        <f t="shared" si="113"/>
        <v>1.0734559343911287</v>
      </c>
      <c r="J191" s="73">
        <f t="shared" si="113"/>
        <v>1.0734559343911287</v>
      </c>
      <c r="K191" s="73">
        <f t="shared" si="113"/>
        <v>1.0734559343911287</v>
      </c>
      <c r="L191" s="73">
        <f t="shared" si="113"/>
        <v>1.0734559343911287</v>
      </c>
      <c r="M191" s="73">
        <f t="shared" si="113"/>
        <v>1.0734559343911287</v>
      </c>
      <c r="N191" s="73">
        <f t="shared" si="113"/>
        <v>1.0734559343911287</v>
      </c>
      <c r="O191" s="73">
        <f t="shared" si="113"/>
        <v>1.0734559343911287</v>
      </c>
      <c r="P191" s="73">
        <f t="shared" si="113"/>
        <v>1.0734559343911287</v>
      </c>
      <c r="Q191" s="73">
        <f t="shared" si="113"/>
        <v>1.0734559343911287</v>
      </c>
      <c r="R191" s="73">
        <f t="shared" si="113"/>
        <v>1.0734559343911287</v>
      </c>
      <c r="S191" s="73">
        <f t="shared" si="113"/>
        <v>1.0734559343911287</v>
      </c>
      <c r="T191" s="73">
        <f t="shared" si="113"/>
        <v>1.0734559343911287</v>
      </c>
      <c r="U191" s="73">
        <f t="shared" si="113"/>
        <v>1.0734559343911287</v>
      </c>
      <c r="V191" s="144"/>
      <c r="W191" s="68"/>
      <c r="X191" s="120"/>
    </row>
    <row r="192" spans="1:24" ht="15.75" customHeight="1" x14ac:dyDescent="0.2">
      <c r="A192" s="46"/>
      <c r="B192" s="46"/>
      <c r="C192" s="46"/>
      <c r="D192" s="48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6"/>
      <c r="X192" s="51"/>
    </row>
    <row r="193" spans="1:24" ht="15.75" customHeight="1" x14ac:dyDescent="0.2">
      <c r="A193" s="69" t="s">
        <v>161</v>
      </c>
      <c r="B193" s="120"/>
      <c r="C193" s="120"/>
      <c r="D193" s="21" t="s">
        <v>58</v>
      </c>
      <c r="E193" s="79">
        <f>(E69*E57*E63)+(E71*E58)+(E73*E59*E63)+(E75*E60*E63)</f>
        <v>-1474.0968000000003</v>
      </c>
      <c r="F193" s="79">
        <f t="shared" ref="F193:U193" si="114">(F69*F57*F63)+(F71*F58)+(F73*F59*F63)+(F75*F60*F63)</f>
        <v>-1314.4097999999999</v>
      </c>
      <c r="G193" s="79">
        <f t="shared" si="114"/>
        <v>-1164.18984</v>
      </c>
      <c r="H193" s="79">
        <f t="shared" si="114"/>
        <v>-1005.4275</v>
      </c>
      <c r="I193" s="79">
        <f t="shared" si="114"/>
        <v>0</v>
      </c>
      <c r="J193" s="79">
        <f t="shared" si="114"/>
        <v>1005.4275</v>
      </c>
      <c r="K193" s="79">
        <f t="shared" si="114"/>
        <v>1164.18984</v>
      </c>
      <c r="L193" s="79">
        <f t="shared" si="114"/>
        <v>1314.4097999999999</v>
      </c>
      <c r="M193" s="79">
        <f t="shared" si="114"/>
        <v>1474.0968000000003</v>
      </c>
      <c r="N193" s="79">
        <f t="shared" si="114"/>
        <v>1314.4097999999999</v>
      </c>
      <c r="O193" s="79">
        <f t="shared" si="114"/>
        <v>1164.18984</v>
      </c>
      <c r="P193" s="79">
        <f t="shared" si="114"/>
        <v>1005.4275</v>
      </c>
      <c r="Q193" s="79">
        <f t="shared" si="114"/>
        <v>0</v>
      </c>
      <c r="R193" s="79">
        <f t="shared" si="114"/>
        <v>-1005.4275</v>
      </c>
      <c r="S193" s="79">
        <f t="shared" si="114"/>
        <v>-1164.18984</v>
      </c>
      <c r="T193" s="79">
        <f t="shared" si="114"/>
        <v>-1314.4097999999999</v>
      </c>
      <c r="U193" s="79">
        <f t="shared" si="114"/>
        <v>-1474.0968000000003</v>
      </c>
      <c r="V193" s="79"/>
      <c r="W193" s="115" t="s">
        <v>186</v>
      </c>
    </row>
    <row r="194" spans="1:24" ht="15.75" customHeight="1" x14ac:dyDescent="0.2">
      <c r="A194" s="46"/>
      <c r="B194" s="46"/>
      <c r="C194" s="46"/>
      <c r="D194" s="11" t="s">
        <v>59</v>
      </c>
      <c r="E194" s="27">
        <f>E193/0.74</f>
        <v>-1992.0227027027031</v>
      </c>
      <c r="F194" s="27">
        <f t="shared" ref="F194:U194" si="115">F193/0.74</f>
        <v>-1776.2294594594593</v>
      </c>
      <c r="G194" s="27">
        <f t="shared" si="115"/>
        <v>-1573.2295135135134</v>
      </c>
      <c r="H194" s="27">
        <f t="shared" si="115"/>
        <v>-1358.6858108108108</v>
      </c>
      <c r="I194" s="27">
        <f t="shared" si="115"/>
        <v>0</v>
      </c>
      <c r="J194" s="27">
        <f t="shared" si="115"/>
        <v>1358.6858108108108</v>
      </c>
      <c r="K194" s="27">
        <f t="shared" si="115"/>
        <v>1573.2295135135134</v>
      </c>
      <c r="L194" s="27">
        <f t="shared" si="115"/>
        <v>1776.2294594594593</v>
      </c>
      <c r="M194" s="27">
        <f t="shared" si="115"/>
        <v>1992.0227027027031</v>
      </c>
      <c r="N194" s="27">
        <f t="shared" si="115"/>
        <v>1776.2294594594593</v>
      </c>
      <c r="O194" s="27">
        <f t="shared" si="115"/>
        <v>1573.2295135135134</v>
      </c>
      <c r="P194" s="27">
        <f t="shared" si="115"/>
        <v>1358.6858108108108</v>
      </c>
      <c r="Q194" s="27">
        <f t="shared" si="115"/>
        <v>0</v>
      </c>
      <c r="R194" s="27">
        <f t="shared" si="115"/>
        <v>-1358.6858108108108</v>
      </c>
      <c r="S194" s="27">
        <f t="shared" si="115"/>
        <v>-1573.2295135135134</v>
      </c>
      <c r="T194" s="27">
        <f t="shared" si="115"/>
        <v>-1776.2294594594593</v>
      </c>
      <c r="U194" s="27">
        <f t="shared" si="115"/>
        <v>-1992.0227027027031</v>
      </c>
      <c r="V194" s="135"/>
      <c r="X194" s="120"/>
    </row>
    <row r="195" spans="1:24" ht="15.75" customHeight="1" x14ac:dyDescent="0.2">
      <c r="A195" s="69" t="s">
        <v>162</v>
      </c>
      <c r="B195" s="120"/>
      <c r="C195" s="120"/>
      <c r="D195" s="21" t="s">
        <v>63</v>
      </c>
      <c r="E195" s="74">
        <f>(E78*E57*E63)+(E80*E58)+(E82*E59*E63)+(E84*E60*E63)</f>
        <v>0</v>
      </c>
      <c r="F195" s="74">
        <f t="shared" ref="F195:U195" si="116">(F78*F57*F63)+(F80*F58)+(F82*F59*F63)+(F84*F60*F63)</f>
        <v>999.99899999999991</v>
      </c>
      <c r="G195" s="74">
        <f t="shared" si="116"/>
        <v>1393.8869999999999</v>
      </c>
      <c r="H195" s="74">
        <f t="shared" si="116"/>
        <v>1713.9870000000001</v>
      </c>
      <c r="I195" s="74">
        <f t="shared" si="116"/>
        <v>3039.7999500000001</v>
      </c>
      <c r="J195" s="74">
        <f t="shared" si="116"/>
        <v>1713.9870000000001</v>
      </c>
      <c r="K195" s="74">
        <f t="shared" si="116"/>
        <v>1393.8869999999999</v>
      </c>
      <c r="L195" s="74">
        <f t="shared" si="116"/>
        <v>999.99899999999991</v>
      </c>
      <c r="M195" s="74">
        <f t="shared" si="116"/>
        <v>0</v>
      </c>
      <c r="N195" s="74">
        <f t="shared" si="116"/>
        <v>-999.99899999999991</v>
      </c>
      <c r="O195" s="74">
        <f t="shared" si="116"/>
        <v>-1393.8869999999999</v>
      </c>
      <c r="P195" s="74">
        <f t="shared" si="116"/>
        <v>-1713.9870000000001</v>
      </c>
      <c r="Q195" s="74">
        <f t="shared" si="116"/>
        <v>-3039.7999500000001</v>
      </c>
      <c r="R195" s="74">
        <f t="shared" si="116"/>
        <v>-1713.9870000000001</v>
      </c>
      <c r="S195" s="74">
        <f t="shared" si="116"/>
        <v>-1393.8869999999999</v>
      </c>
      <c r="T195" s="74">
        <f t="shared" si="116"/>
        <v>-999.99899999999991</v>
      </c>
      <c r="U195" s="74">
        <f t="shared" si="116"/>
        <v>0</v>
      </c>
      <c r="V195" s="74"/>
      <c r="W195" s="115" t="s">
        <v>187</v>
      </c>
      <c r="X195" s="46"/>
    </row>
    <row r="196" spans="1:24" ht="15.75" customHeight="1" x14ac:dyDescent="0.2">
      <c r="A196" s="46"/>
      <c r="B196" s="46"/>
      <c r="C196" s="46"/>
      <c r="D196" s="11" t="s">
        <v>2</v>
      </c>
      <c r="E196" s="27">
        <f>E195/0.224</f>
        <v>0</v>
      </c>
      <c r="F196" s="27">
        <f>F195/0.224</f>
        <v>4464.2812499999991</v>
      </c>
      <c r="G196" s="27">
        <f t="shared" ref="G196:U196" si="117">G195/0.224</f>
        <v>6222.7098214285706</v>
      </c>
      <c r="H196" s="27">
        <f t="shared" si="117"/>
        <v>7651.7276785714284</v>
      </c>
      <c r="I196" s="27">
        <f t="shared" si="117"/>
        <v>13570.535491071429</v>
      </c>
      <c r="J196" s="27">
        <f t="shared" si="117"/>
        <v>7651.7276785714284</v>
      </c>
      <c r="K196" s="27">
        <f t="shared" si="117"/>
        <v>6222.7098214285706</v>
      </c>
      <c r="L196" s="27">
        <f t="shared" si="117"/>
        <v>4464.2812499999991</v>
      </c>
      <c r="M196" s="27">
        <f t="shared" si="117"/>
        <v>0</v>
      </c>
      <c r="N196" s="27">
        <f t="shared" si="117"/>
        <v>-4464.2812499999991</v>
      </c>
      <c r="O196" s="27">
        <f t="shared" si="117"/>
        <v>-6222.7098214285706</v>
      </c>
      <c r="P196" s="27">
        <f t="shared" si="117"/>
        <v>-7651.7276785714284</v>
      </c>
      <c r="Q196" s="27">
        <f t="shared" si="117"/>
        <v>-13570.535491071429</v>
      </c>
      <c r="R196" s="27">
        <f t="shared" si="117"/>
        <v>-7651.7276785714284</v>
      </c>
      <c r="S196" s="27">
        <f t="shared" si="117"/>
        <v>-6222.7098214285706</v>
      </c>
      <c r="T196" s="27">
        <f t="shared" si="117"/>
        <v>-4464.2812499999991</v>
      </c>
      <c r="U196" s="27">
        <f t="shared" si="117"/>
        <v>0</v>
      </c>
      <c r="V196" s="135"/>
      <c r="X196" s="120"/>
    </row>
    <row r="197" spans="1:24" ht="15.75" customHeight="1" x14ac:dyDescent="0.2">
      <c r="A197" s="3"/>
      <c r="B197" s="120"/>
      <c r="C197" s="120"/>
      <c r="D197" s="11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148"/>
      <c r="W197" s="120"/>
      <c r="X197" s="46"/>
    </row>
    <row r="198" spans="1:24" ht="15.75" customHeight="1" x14ac:dyDescent="0.2">
      <c r="A198" s="69" t="s">
        <v>165</v>
      </c>
      <c r="B198" s="120"/>
      <c r="C198" s="120"/>
      <c r="D198" s="21"/>
      <c r="E198" s="79">
        <f t="shared" ref="E198:U198" si="118">E193/E116</f>
        <v>-7.7725109089538627E-2</v>
      </c>
      <c r="F198" s="79">
        <f t="shared" si="118"/>
        <v>-6.9305248538195474E-2</v>
      </c>
      <c r="G198" s="79">
        <f t="shared" si="118"/>
        <v>-6.1384559219538705E-2</v>
      </c>
      <c r="H198" s="79">
        <f t="shared" si="118"/>
        <v>-5.3013453471388097E-2</v>
      </c>
      <c r="I198" s="79">
        <f t="shared" si="118"/>
        <v>0</v>
      </c>
      <c r="J198" s="79">
        <f t="shared" si="118"/>
        <v>5.3013453471388097E-2</v>
      </c>
      <c r="K198" s="79">
        <f t="shared" si="118"/>
        <v>6.1384559219538705E-2</v>
      </c>
      <c r="L198" s="79">
        <f t="shared" si="118"/>
        <v>6.9305248538195474E-2</v>
      </c>
      <c r="M198" s="79">
        <f t="shared" si="118"/>
        <v>7.7725109089538627E-2</v>
      </c>
      <c r="N198" s="79">
        <f t="shared" si="118"/>
        <v>6.9305248538195474E-2</v>
      </c>
      <c r="O198" s="79">
        <f t="shared" si="118"/>
        <v>6.1384559219538705E-2</v>
      </c>
      <c r="P198" s="79">
        <f t="shared" si="118"/>
        <v>5.3013453471388097E-2</v>
      </c>
      <c r="Q198" s="79">
        <f t="shared" si="118"/>
        <v>0</v>
      </c>
      <c r="R198" s="79">
        <f t="shared" si="118"/>
        <v>-5.3013453471388097E-2</v>
      </c>
      <c r="S198" s="79">
        <f t="shared" si="118"/>
        <v>-6.1384559219538705E-2</v>
      </c>
      <c r="T198" s="79">
        <f t="shared" si="118"/>
        <v>-6.9305248538195474E-2</v>
      </c>
      <c r="U198" s="79">
        <f t="shared" si="118"/>
        <v>-7.7725109089538627E-2</v>
      </c>
      <c r="V198" s="79"/>
      <c r="W198" s="120"/>
      <c r="X198" s="15"/>
    </row>
    <row r="199" spans="1:24" ht="15.75" customHeight="1" x14ac:dyDescent="0.2">
      <c r="A199" s="46"/>
      <c r="B199" s="46"/>
      <c r="C199" s="46"/>
      <c r="D199" s="11"/>
      <c r="E199" s="27">
        <f>E198/0.74</f>
        <v>-0.10503393120207923</v>
      </c>
      <c r="F199" s="27">
        <f t="shared" ref="F199:U199" si="119">F198/0.74</f>
        <v>-9.365574126783173E-2</v>
      </c>
      <c r="G199" s="27">
        <f t="shared" si="119"/>
        <v>-8.2952107053430688E-2</v>
      </c>
      <c r="H199" s="27">
        <f t="shared" si="119"/>
        <v>-7.1639801988362298E-2</v>
      </c>
      <c r="I199" s="27">
        <f t="shared" si="119"/>
        <v>0</v>
      </c>
      <c r="J199" s="27">
        <f t="shared" si="119"/>
        <v>7.1639801988362298E-2</v>
      </c>
      <c r="K199" s="27">
        <f t="shared" si="119"/>
        <v>8.2952107053430688E-2</v>
      </c>
      <c r="L199" s="27">
        <f t="shared" si="119"/>
        <v>9.365574126783173E-2</v>
      </c>
      <c r="M199" s="27">
        <f t="shared" si="119"/>
        <v>0.10503393120207923</v>
      </c>
      <c r="N199" s="27">
        <f t="shared" si="119"/>
        <v>9.365574126783173E-2</v>
      </c>
      <c r="O199" s="27">
        <f t="shared" si="119"/>
        <v>8.2952107053430688E-2</v>
      </c>
      <c r="P199" s="27">
        <f t="shared" si="119"/>
        <v>7.1639801988362298E-2</v>
      </c>
      <c r="Q199" s="27">
        <f t="shared" si="119"/>
        <v>0</v>
      </c>
      <c r="R199" s="27">
        <f t="shared" si="119"/>
        <v>-7.1639801988362298E-2</v>
      </c>
      <c r="S199" s="27">
        <f t="shared" si="119"/>
        <v>-8.2952107053430688E-2</v>
      </c>
      <c r="T199" s="27">
        <f t="shared" si="119"/>
        <v>-9.365574126783173E-2</v>
      </c>
      <c r="U199" s="27">
        <f t="shared" si="119"/>
        <v>-0.10503393120207923</v>
      </c>
      <c r="V199" s="135"/>
      <c r="W199" s="46"/>
      <c r="X199" s="120"/>
    </row>
    <row r="200" spans="1:24" ht="15.75" customHeight="1" x14ac:dyDescent="0.2">
      <c r="A200" s="69" t="s">
        <v>164</v>
      </c>
      <c r="B200" s="120"/>
      <c r="C200" s="120"/>
      <c r="D200" s="21"/>
      <c r="E200" s="74">
        <f t="shared" ref="E200:U200" si="120">E195/E120</f>
        <v>0</v>
      </c>
      <c r="F200" s="74">
        <f t="shared" si="120"/>
        <v>0.32179558800901509</v>
      </c>
      <c r="G200" s="74">
        <f t="shared" si="120"/>
        <v>0.44854713533025736</v>
      </c>
      <c r="H200" s="74">
        <f t="shared" si="120"/>
        <v>0.55155400605881388</v>
      </c>
      <c r="I200" s="74">
        <f t="shared" si="120"/>
        <v>0.97819519053521531</v>
      </c>
      <c r="J200" s="74">
        <f t="shared" si="120"/>
        <v>0.55155400605881388</v>
      </c>
      <c r="K200" s="74">
        <f t="shared" si="120"/>
        <v>0.44854713533025736</v>
      </c>
      <c r="L200" s="74">
        <f t="shared" si="120"/>
        <v>0.32179558800901509</v>
      </c>
      <c r="M200" s="74">
        <f t="shared" si="120"/>
        <v>0</v>
      </c>
      <c r="N200" s="74">
        <f t="shared" si="120"/>
        <v>-0.32179558800901509</v>
      </c>
      <c r="O200" s="74">
        <f t="shared" si="120"/>
        <v>-0.44854713533025736</v>
      </c>
      <c r="P200" s="74">
        <f t="shared" si="120"/>
        <v>-0.55155400605881388</v>
      </c>
      <c r="Q200" s="74">
        <f t="shared" si="120"/>
        <v>-0.97819519053521531</v>
      </c>
      <c r="R200" s="74">
        <f t="shared" si="120"/>
        <v>-0.55155400605881388</v>
      </c>
      <c r="S200" s="74">
        <f t="shared" si="120"/>
        <v>-0.44854713533025736</v>
      </c>
      <c r="T200" s="74">
        <f t="shared" si="120"/>
        <v>-0.32179558800901509</v>
      </c>
      <c r="U200" s="74">
        <f t="shared" si="120"/>
        <v>0</v>
      </c>
      <c r="V200" s="74"/>
      <c r="W200" s="120"/>
      <c r="X200" s="46"/>
    </row>
    <row r="201" spans="1:24" ht="15.75" customHeight="1" x14ac:dyDescent="0.2">
      <c r="A201" s="46"/>
      <c r="B201" s="46"/>
      <c r="C201" s="46"/>
      <c r="D201" s="11"/>
      <c r="E201" s="27">
        <f>E200/0.224</f>
        <v>0</v>
      </c>
      <c r="F201" s="27">
        <f t="shared" ref="F201:U201" si="121">F200/0.224</f>
        <v>1.4365874464688173</v>
      </c>
      <c r="G201" s="27">
        <f t="shared" si="121"/>
        <v>2.0024425684386489</v>
      </c>
      <c r="H201" s="27">
        <f t="shared" si="121"/>
        <v>2.4622946699054191</v>
      </c>
      <c r="I201" s="27">
        <f t="shared" si="121"/>
        <v>4.3669428148893541</v>
      </c>
      <c r="J201" s="27">
        <f t="shared" si="121"/>
        <v>2.4622946699054191</v>
      </c>
      <c r="K201" s="27">
        <f t="shared" si="121"/>
        <v>2.0024425684386489</v>
      </c>
      <c r="L201" s="27">
        <f t="shared" si="121"/>
        <v>1.4365874464688173</v>
      </c>
      <c r="M201" s="27">
        <f t="shared" si="121"/>
        <v>0</v>
      </c>
      <c r="N201" s="27">
        <f t="shared" si="121"/>
        <v>-1.4365874464688173</v>
      </c>
      <c r="O201" s="27">
        <f t="shared" si="121"/>
        <v>-2.0024425684386489</v>
      </c>
      <c r="P201" s="27">
        <f t="shared" si="121"/>
        <v>-2.4622946699054191</v>
      </c>
      <c r="Q201" s="27">
        <f t="shared" si="121"/>
        <v>-4.3669428148893541</v>
      </c>
      <c r="R201" s="27">
        <f t="shared" si="121"/>
        <v>-2.4622946699054191</v>
      </c>
      <c r="S201" s="27">
        <f t="shared" si="121"/>
        <v>-2.0024425684386489</v>
      </c>
      <c r="T201" s="27">
        <f t="shared" si="121"/>
        <v>-1.4365874464688173</v>
      </c>
      <c r="U201" s="27">
        <f t="shared" si="121"/>
        <v>0</v>
      </c>
      <c r="V201" s="135"/>
      <c r="W201" s="46"/>
      <c r="X201" s="120"/>
    </row>
    <row r="202" spans="1:24" ht="15.75" customHeight="1" x14ac:dyDescent="0.2">
      <c r="A202" s="46"/>
      <c r="B202" s="46"/>
      <c r="C202" s="46"/>
      <c r="D202" s="47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46"/>
      <c r="X202" s="46"/>
    </row>
    <row r="203" spans="1:24" ht="15.75" customHeight="1" x14ac:dyDescent="0.2">
      <c r="A203" s="181" t="s">
        <v>200</v>
      </c>
      <c r="B203" s="46"/>
      <c r="C203" s="46"/>
      <c r="D203" s="47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46"/>
      <c r="X203" s="46"/>
    </row>
    <row r="204" spans="1:24" ht="15.75" customHeight="1" x14ac:dyDescent="0.2">
      <c r="A204" s="46"/>
      <c r="B204" s="46"/>
      <c r="C204" s="46"/>
      <c r="D204" s="47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69" t="s">
        <v>205</v>
      </c>
      <c r="X204" s="46"/>
    </row>
    <row r="205" spans="1:24" ht="15.75" customHeight="1" x14ac:dyDescent="0.2">
      <c r="A205" s="46"/>
      <c r="B205" s="62" t="s">
        <v>201</v>
      </c>
      <c r="C205" s="46"/>
      <c r="D205" s="47"/>
      <c r="E205" s="135">
        <f>E98-E93</f>
        <v>1</v>
      </c>
      <c r="F205" s="135">
        <f t="shared" ref="F205:U205" si="122">F98-F93</f>
        <v>1</v>
      </c>
      <c r="G205" s="135">
        <f t="shared" si="122"/>
        <v>1</v>
      </c>
      <c r="H205" s="135">
        <f t="shared" si="122"/>
        <v>1</v>
      </c>
      <c r="I205" s="135">
        <f t="shared" si="122"/>
        <v>1</v>
      </c>
      <c r="J205" s="135">
        <f t="shared" si="122"/>
        <v>1</v>
      </c>
      <c r="K205" s="135">
        <f t="shared" si="122"/>
        <v>1</v>
      </c>
      <c r="L205" s="135">
        <f t="shared" si="122"/>
        <v>1</v>
      </c>
      <c r="M205" s="135">
        <f t="shared" si="122"/>
        <v>1</v>
      </c>
      <c r="N205" s="135">
        <f t="shared" si="122"/>
        <v>1</v>
      </c>
      <c r="O205" s="135">
        <f t="shared" si="122"/>
        <v>1</v>
      </c>
      <c r="P205" s="135">
        <f t="shared" si="122"/>
        <v>1</v>
      </c>
      <c r="Q205" s="135">
        <f t="shared" si="122"/>
        <v>1</v>
      </c>
      <c r="R205" s="135">
        <f t="shared" si="122"/>
        <v>1</v>
      </c>
      <c r="S205" s="135">
        <f t="shared" si="122"/>
        <v>1</v>
      </c>
      <c r="T205" s="135">
        <f t="shared" si="122"/>
        <v>1</v>
      </c>
      <c r="U205" s="135">
        <f t="shared" si="122"/>
        <v>1</v>
      </c>
      <c r="V205" s="135"/>
      <c r="X205" s="46"/>
    </row>
    <row r="206" spans="1:24" ht="15.75" customHeight="1" x14ac:dyDescent="0.2">
      <c r="A206" s="46"/>
      <c r="B206" s="62" t="s">
        <v>202</v>
      </c>
      <c r="C206" s="46"/>
      <c r="D206" s="47"/>
      <c r="E206" s="135">
        <f>E141/(E61*E62)</f>
        <v>3.2932516880510572</v>
      </c>
      <c r="F206" s="135">
        <f t="shared" ref="F206:U206" si="123">F141/(F61*F62)</f>
        <v>3.2932516880510572</v>
      </c>
      <c r="G206" s="135">
        <f t="shared" si="123"/>
        <v>3.2932516880510572</v>
      </c>
      <c r="H206" s="135">
        <f t="shared" si="123"/>
        <v>3.2932516880510572</v>
      </c>
      <c r="I206" s="135">
        <f t="shared" si="123"/>
        <v>3.2932516880510572</v>
      </c>
      <c r="J206" s="135">
        <f t="shared" si="123"/>
        <v>3.2932516880510572</v>
      </c>
      <c r="K206" s="135">
        <f t="shared" si="123"/>
        <v>3.2932516880510572</v>
      </c>
      <c r="L206" s="135">
        <f t="shared" si="123"/>
        <v>3.2932516880510572</v>
      </c>
      <c r="M206" s="135">
        <f t="shared" si="123"/>
        <v>3.2932516880510572</v>
      </c>
      <c r="N206" s="135">
        <f t="shared" si="123"/>
        <v>3.2932516880510572</v>
      </c>
      <c r="O206" s="135">
        <f t="shared" si="123"/>
        <v>3.2932516880510572</v>
      </c>
      <c r="P206" s="135">
        <f t="shared" si="123"/>
        <v>3.2932516880510572</v>
      </c>
      <c r="Q206" s="135">
        <f t="shared" si="123"/>
        <v>3.2932516880510572</v>
      </c>
      <c r="R206" s="135">
        <f t="shared" si="123"/>
        <v>3.2932516880510572</v>
      </c>
      <c r="S206" s="135">
        <f t="shared" si="123"/>
        <v>3.2932516880510572</v>
      </c>
      <c r="T206" s="135">
        <f t="shared" si="123"/>
        <v>3.2932516880510572</v>
      </c>
      <c r="U206" s="135">
        <f t="shared" si="123"/>
        <v>3.2932516880510572</v>
      </c>
      <c r="V206" s="135"/>
      <c r="W206" s="46"/>
      <c r="X206" s="46"/>
    </row>
    <row r="207" spans="1:24" ht="15.75" customHeight="1" x14ac:dyDescent="0.2">
      <c r="A207" s="46"/>
      <c r="B207" s="62" t="s">
        <v>203</v>
      </c>
      <c r="C207" s="46"/>
      <c r="D207" s="47"/>
      <c r="E207" s="135" t="str">
        <f>IF(E205&lt;E206,"Accepted for Calculation",IF(E205=E206,"Accepted for Calculation","Not Accepted for Calculation"))</f>
        <v>Accepted for Calculation</v>
      </c>
      <c r="F207" s="135" t="str">
        <f t="shared" ref="F207:U207" si="124">IF(F205&lt;F206,"Accepted for Calculation",IF(F205=F206,"Accepted for Calculation","Not Accepted for Calculation"))</f>
        <v>Accepted for Calculation</v>
      </c>
      <c r="G207" s="135" t="str">
        <f t="shared" si="124"/>
        <v>Accepted for Calculation</v>
      </c>
      <c r="H207" s="135" t="str">
        <f t="shared" si="124"/>
        <v>Accepted for Calculation</v>
      </c>
      <c r="I207" s="135" t="str">
        <f t="shared" si="124"/>
        <v>Accepted for Calculation</v>
      </c>
      <c r="J207" s="135" t="str">
        <f t="shared" si="124"/>
        <v>Accepted for Calculation</v>
      </c>
      <c r="K207" s="135" t="str">
        <f t="shared" si="124"/>
        <v>Accepted for Calculation</v>
      </c>
      <c r="L207" s="135" t="str">
        <f t="shared" si="124"/>
        <v>Accepted for Calculation</v>
      </c>
      <c r="M207" s="135" t="str">
        <f t="shared" si="124"/>
        <v>Accepted for Calculation</v>
      </c>
      <c r="N207" s="135" t="str">
        <f t="shared" si="124"/>
        <v>Accepted for Calculation</v>
      </c>
      <c r="O207" s="135" t="str">
        <f t="shared" si="124"/>
        <v>Accepted for Calculation</v>
      </c>
      <c r="P207" s="135" t="str">
        <f t="shared" si="124"/>
        <v>Accepted for Calculation</v>
      </c>
      <c r="Q207" s="135" t="str">
        <f t="shared" si="124"/>
        <v>Accepted for Calculation</v>
      </c>
      <c r="R207" s="135" t="str">
        <f t="shared" si="124"/>
        <v>Accepted for Calculation</v>
      </c>
      <c r="S207" s="135" t="str">
        <f t="shared" si="124"/>
        <v>Accepted for Calculation</v>
      </c>
      <c r="T207" s="135" t="str">
        <f t="shared" si="124"/>
        <v>Accepted for Calculation</v>
      </c>
      <c r="U207" s="135" t="str">
        <f t="shared" si="124"/>
        <v>Accepted for Calculation</v>
      </c>
      <c r="V207" s="135"/>
      <c r="W207" s="46"/>
      <c r="X207" s="46"/>
    </row>
    <row r="208" spans="1:24" ht="15.75" customHeight="1" x14ac:dyDescent="0.2">
      <c r="A208" s="46"/>
      <c r="B208" s="46"/>
      <c r="C208" s="46"/>
      <c r="D208" s="47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46"/>
      <c r="X208" s="46"/>
    </row>
    <row r="209" spans="1:29" ht="15.75" customHeight="1" x14ac:dyDescent="0.2">
      <c r="A209" s="46"/>
      <c r="B209" s="46"/>
      <c r="C209" s="46"/>
      <c r="D209" s="47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46"/>
      <c r="X209" s="46"/>
    </row>
    <row r="210" spans="1:29" ht="15.75" customHeight="1" x14ac:dyDescent="0.2">
      <c r="A210" s="44" t="s">
        <v>4</v>
      </c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X210" s="120"/>
      <c r="Y210" s="120"/>
      <c r="Z210" s="120"/>
      <c r="AA210" s="120"/>
      <c r="AB210" s="120"/>
      <c r="AC210" s="120"/>
    </row>
    <row r="211" spans="1:29" ht="15.75" customHeight="1" x14ac:dyDescent="0.2">
      <c r="A211" s="120" t="s">
        <v>86</v>
      </c>
      <c r="B211" s="120"/>
      <c r="C211" s="120"/>
      <c r="D211" s="120"/>
      <c r="E211" s="69"/>
      <c r="F211" s="69" t="s">
        <v>101</v>
      </c>
      <c r="G211" s="69" t="s">
        <v>101</v>
      </c>
      <c r="H211" s="69" t="s">
        <v>101</v>
      </c>
      <c r="I211" s="69" t="s">
        <v>101</v>
      </c>
      <c r="J211" s="69" t="s">
        <v>101</v>
      </c>
      <c r="K211" s="69" t="s">
        <v>101</v>
      </c>
      <c r="L211" s="69" t="s">
        <v>101</v>
      </c>
      <c r="M211" s="69" t="s">
        <v>101</v>
      </c>
      <c r="N211" s="69" t="s">
        <v>101</v>
      </c>
      <c r="O211" s="69" t="s">
        <v>101</v>
      </c>
      <c r="P211" s="69" t="s">
        <v>101</v>
      </c>
      <c r="Q211" s="69" t="s">
        <v>101</v>
      </c>
      <c r="R211" s="69" t="s">
        <v>101</v>
      </c>
      <c r="S211" s="69" t="s">
        <v>101</v>
      </c>
      <c r="T211" s="69" t="s">
        <v>101</v>
      </c>
      <c r="U211" s="69" t="s">
        <v>101</v>
      </c>
      <c r="V211" s="62"/>
      <c r="W211" s="54"/>
      <c r="X211" s="120"/>
      <c r="Y211" s="120"/>
      <c r="Z211" s="120"/>
      <c r="AA211" s="120"/>
      <c r="AB211" s="120"/>
      <c r="AC211" s="120"/>
    </row>
    <row r="212" spans="1:29" ht="15.75" customHeight="1" x14ac:dyDescent="0.2">
      <c r="A212" s="120" t="s">
        <v>87</v>
      </c>
      <c r="B212" s="120"/>
      <c r="C212" s="120"/>
      <c r="D212" s="65" t="s">
        <v>45</v>
      </c>
      <c r="E212" s="124">
        <f>((E61*E62*ABS(E193)/(E191*E117))+(E61*E62*E195/(E191*E120))^2)^2+(E61*E62*(E98-E93)/(E143))^2</f>
        <v>1.0000520906235351</v>
      </c>
      <c r="F212" s="124">
        <f t="shared" ref="F212:U212" si="125">((F61*F62*ABS(F193)/(F191*F117))+(F61*F62*F195/(F191*F120))^2)^2+(F61*F62*(F98-F93)/(F143))^2</f>
        <v>0.99981388046162045</v>
      </c>
      <c r="G212" s="124">
        <f t="shared" si="125"/>
        <v>0.99998470339919565</v>
      </c>
      <c r="H212" s="124">
        <f t="shared" si="125"/>
        <v>0.99985919231302356</v>
      </c>
      <c r="I212" s="124">
        <f t="shared" si="125"/>
        <v>0.99950422353684609</v>
      </c>
      <c r="J212" s="124">
        <f t="shared" si="125"/>
        <v>0.99985919231302356</v>
      </c>
      <c r="K212" s="124">
        <f t="shared" si="125"/>
        <v>0.99998470339919565</v>
      </c>
      <c r="L212" s="124">
        <f t="shared" si="125"/>
        <v>0.99981388046162045</v>
      </c>
      <c r="M212" s="124">
        <f t="shared" si="125"/>
        <v>1.0000520906235351</v>
      </c>
      <c r="N212" s="124">
        <f t="shared" si="125"/>
        <v>0.99981388046162045</v>
      </c>
      <c r="O212" s="124">
        <f t="shared" si="125"/>
        <v>0.99998470339919565</v>
      </c>
      <c r="P212" s="124">
        <f t="shared" si="125"/>
        <v>0.99985919231302356</v>
      </c>
      <c r="Q212" s="124">
        <f t="shared" si="125"/>
        <v>0.99950422353684609</v>
      </c>
      <c r="R212" s="124">
        <f t="shared" si="125"/>
        <v>0.99985919231302356</v>
      </c>
      <c r="S212" s="124">
        <f t="shared" si="125"/>
        <v>0.99998470339919565</v>
      </c>
      <c r="T212" s="124">
        <f t="shared" si="125"/>
        <v>0.99981388046162045</v>
      </c>
      <c r="U212" s="124">
        <f t="shared" si="125"/>
        <v>1.0000520906235351</v>
      </c>
      <c r="V212" s="54"/>
      <c r="W212" s="115" t="s">
        <v>196</v>
      </c>
      <c r="X212" s="30"/>
      <c r="Y212" s="120"/>
      <c r="Z212" s="120"/>
      <c r="AA212" s="120"/>
      <c r="AB212" s="120"/>
      <c r="AC212" s="120"/>
    </row>
    <row r="213" spans="1:29" ht="15.75" customHeight="1" x14ac:dyDescent="0.2">
      <c r="A213" s="46"/>
      <c r="B213" s="46"/>
      <c r="C213" s="46"/>
      <c r="D213" s="65" t="s">
        <v>1</v>
      </c>
      <c r="E213" s="93">
        <f>E212</f>
        <v>1.0000520906235351</v>
      </c>
      <c r="F213" s="93">
        <f t="shared" ref="F213:U213" si="126">F212</f>
        <v>0.99981388046162045</v>
      </c>
      <c r="G213" s="93">
        <f t="shared" si="126"/>
        <v>0.99998470339919565</v>
      </c>
      <c r="H213" s="93">
        <f t="shared" si="126"/>
        <v>0.99985919231302356</v>
      </c>
      <c r="I213" s="93">
        <f t="shared" si="126"/>
        <v>0.99950422353684609</v>
      </c>
      <c r="J213" s="93">
        <f t="shared" si="126"/>
        <v>0.99985919231302356</v>
      </c>
      <c r="K213" s="93">
        <f t="shared" si="126"/>
        <v>0.99998470339919565</v>
      </c>
      <c r="L213" s="93">
        <f t="shared" si="126"/>
        <v>0.99981388046162045</v>
      </c>
      <c r="M213" s="93">
        <f t="shared" si="126"/>
        <v>1.0000520906235351</v>
      </c>
      <c r="N213" s="93">
        <f t="shared" si="126"/>
        <v>0.99981388046162045</v>
      </c>
      <c r="O213" s="93">
        <f t="shared" si="126"/>
        <v>0.99998470339919565</v>
      </c>
      <c r="P213" s="93">
        <f t="shared" si="126"/>
        <v>0.99985919231302356</v>
      </c>
      <c r="Q213" s="93">
        <f t="shared" si="126"/>
        <v>0.99950422353684609</v>
      </c>
      <c r="R213" s="93">
        <f t="shared" si="126"/>
        <v>0.99985919231302356</v>
      </c>
      <c r="S213" s="93">
        <f t="shared" si="126"/>
        <v>0.99998470339919565</v>
      </c>
      <c r="T213" s="93">
        <f t="shared" si="126"/>
        <v>0.99981388046162045</v>
      </c>
      <c r="U213" s="93">
        <f t="shared" si="126"/>
        <v>1.0000520906235351</v>
      </c>
      <c r="V213" s="149"/>
      <c r="W213" s="46"/>
      <c r="X213" s="67"/>
      <c r="Y213" s="46"/>
      <c r="Z213" s="46"/>
      <c r="AA213" s="46"/>
      <c r="AB213" s="46"/>
      <c r="AC213" s="46"/>
    </row>
    <row r="214" spans="1:29" ht="15.75" customHeight="1" x14ac:dyDescent="0.2">
      <c r="A214" s="120"/>
      <c r="B214" s="120"/>
      <c r="C214" s="120"/>
      <c r="D214" s="84" t="s">
        <v>129</v>
      </c>
      <c r="E214" s="113">
        <v>1</v>
      </c>
      <c r="F214" s="113">
        <v>1</v>
      </c>
      <c r="G214" s="113">
        <v>1</v>
      </c>
      <c r="H214" s="113">
        <v>1</v>
      </c>
      <c r="I214" s="113">
        <v>1</v>
      </c>
      <c r="J214" s="113">
        <v>1</v>
      </c>
      <c r="K214" s="113">
        <v>1</v>
      </c>
      <c r="L214" s="113">
        <v>1</v>
      </c>
      <c r="M214" s="113">
        <v>1</v>
      </c>
      <c r="N214" s="113">
        <v>1</v>
      </c>
      <c r="O214" s="113">
        <v>1</v>
      </c>
      <c r="P214" s="113">
        <v>1</v>
      </c>
      <c r="Q214" s="113">
        <v>1</v>
      </c>
      <c r="R214" s="113">
        <v>1</v>
      </c>
      <c r="S214" s="113">
        <v>1</v>
      </c>
      <c r="T214" s="113">
        <v>1</v>
      </c>
      <c r="U214" s="113">
        <v>1</v>
      </c>
      <c r="V214" s="113"/>
      <c r="W214" s="120"/>
      <c r="X214" s="120"/>
      <c r="Y214" s="120"/>
      <c r="Z214" s="120"/>
      <c r="AA214" s="120"/>
      <c r="AB214" s="120"/>
      <c r="AC214" s="120"/>
    </row>
    <row r="215" spans="1:29" ht="15.75" customHeight="1" x14ac:dyDescent="0.2">
      <c r="D215" s="108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149"/>
      <c r="W215" s="120"/>
      <c r="X215" s="120"/>
      <c r="Y215" s="120"/>
      <c r="Z215" s="120"/>
      <c r="AA215" s="120"/>
      <c r="AB215" s="120"/>
      <c r="AC215" s="120"/>
    </row>
    <row r="216" spans="1:29" ht="15.75" customHeight="1" x14ac:dyDescent="0.2">
      <c r="E216" s="94" t="str">
        <f t="shared" ref="E216:U216" si="127">IF(E212&lt;E214,"ACCEPTED",IF(E212=E214,"ACCEPTED","NOTACCEPTED"))</f>
        <v>NOTACCEPTED</v>
      </c>
      <c r="F216" s="94" t="str">
        <f t="shared" si="127"/>
        <v>ACCEPTED</v>
      </c>
      <c r="G216" s="94" t="str">
        <f t="shared" si="127"/>
        <v>ACCEPTED</v>
      </c>
      <c r="H216" s="94" t="str">
        <f t="shared" si="127"/>
        <v>ACCEPTED</v>
      </c>
      <c r="I216" s="94" t="str">
        <f t="shared" si="127"/>
        <v>ACCEPTED</v>
      </c>
      <c r="J216" s="94" t="str">
        <f t="shared" si="127"/>
        <v>ACCEPTED</v>
      </c>
      <c r="K216" s="94" t="str">
        <f t="shared" si="127"/>
        <v>ACCEPTED</v>
      </c>
      <c r="L216" s="94" t="str">
        <f t="shared" si="127"/>
        <v>ACCEPTED</v>
      </c>
      <c r="M216" s="94" t="str">
        <f t="shared" si="127"/>
        <v>NOTACCEPTED</v>
      </c>
      <c r="N216" s="94" t="str">
        <f t="shared" si="127"/>
        <v>ACCEPTED</v>
      </c>
      <c r="O216" s="94" t="str">
        <f t="shared" si="127"/>
        <v>ACCEPTED</v>
      </c>
      <c r="P216" s="94" t="str">
        <f t="shared" si="127"/>
        <v>ACCEPTED</v>
      </c>
      <c r="Q216" s="94" t="str">
        <f t="shared" si="127"/>
        <v>ACCEPTED</v>
      </c>
      <c r="R216" s="94" t="str">
        <f t="shared" si="127"/>
        <v>ACCEPTED</v>
      </c>
      <c r="S216" s="94" t="str">
        <f t="shared" si="127"/>
        <v>ACCEPTED</v>
      </c>
      <c r="T216" s="94" t="str">
        <f t="shared" si="127"/>
        <v>ACCEPTED</v>
      </c>
      <c r="U216" s="94" t="str">
        <f t="shared" si="127"/>
        <v>NOTACCEPTED</v>
      </c>
      <c r="V216" s="94"/>
      <c r="W216" s="120"/>
      <c r="X216" s="120"/>
      <c r="Y216" s="120"/>
      <c r="Z216" s="120"/>
      <c r="AA216" s="120"/>
      <c r="AB216" s="120"/>
      <c r="AC216" s="120"/>
    </row>
    <row r="217" spans="1:29" ht="15.75" customHeight="1" x14ac:dyDescent="0.2">
      <c r="D217" s="120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</row>
    <row r="218" spans="1:29" ht="15.75" customHeight="1" x14ac:dyDescent="0.2">
      <c r="A218" s="94"/>
    </row>
    <row r="219" spans="1:29" ht="15.75" customHeight="1" x14ac:dyDescent="0.2">
      <c r="A219" s="94"/>
    </row>
    <row r="220" spans="1:29" ht="15.75" customHeight="1" x14ac:dyDescent="0.2">
      <c r="A220" s="94" t="s">
        <v>127</v>
      </c>
      <c r="C220" s="84" t="s">
        <v>136</v>
      </c>
      <c r="D220" s="84" t="s">
        <v>133</v>
      </c>
      <c r="E220" s="74">
        <f t="shared" ref="E220:Q220" si="128">E88*1000</f>
        <v>3000</v>
      </c>
      <c r="F220" s="74">
        <f t="shared" si="128"/>
        <v>3000</v>
      </c>
      <c r="G220" s="74">
        <f t="shared" si="128"/>
        <v>3000</v>
      </c>
      <c r="H220" s="74">
        <f>H88*1000</f>
        <v>3000</v>
      </c>
      <c r="I220" s="74">
        <f>I88*1000</f>
        <v>3000</v>
      </c>
      <c r="J220" s="74">
        <f>J88*1000</f>
        <v>3000</v>
      </c>
      <c r="K220" s="74">
        <f t="shared" si="128"/>
        <v>3000</v>
      </c>
      <c r="L220" s="74">
        <f t="shared" si="128"/>
        <v>3000</v>
      </c>
      <c r="M220" s="74">
        <f t="shared" si="128"/>
        <v>3000</v>
      </c>
      <c r="N220" s="74">
        <f t="shared" si="128"/>
        <v>3000</v>
      </c>
      <c r="O220" s="74">
        <f t="shared" si="128"/>
        <v>3000</v>
      </c>
      <c r="P220" s="74">
        <f t="shared" si="128"/>
        <v>3000</v>
      </c>
      <c r="Q220" s="74">
        <f t="shared" si="128"/>
        <v>3000</v>
      </c>
      <c r="R220" s="74">
        <f>R88*1000</f>
        <v>3000</v>
      </c>
      <c r="S220" s="74">
        <f>S88*1000</f>
        <v>3000</v>
      </c>
      <c r="T220" s="74">
        <f t="shared" ref="T220:U220" si="129">T88*1000</f>
        <v>3000</v>
      </c>
      <c r="U220" s="74">
        <f t="shared" si="129"/>
        <v>3000</v>
      </c>
      <c r="V220" s="74"/>
    </row>
    <row r="221" spans="1:29" ht="15.75" customHeight="1" x14ac:dyDescent="0.2">
      <c r="A221" s="94"/>
      <c r="C221" s="84"/>
      <c r="D221" s="8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</row>
    <row r="222" spans="1:29" ht="15.75" customHeight="1" x14ac:dyDescent="0.2">
      <c r="A222" s="94"/>
      <c r="C222" s="84" t="s">
        <v>130</v>
      </c>
      <c r="D222" s="84" t="s">
        <v>132</v>
      </c>
      <c r="E222" s="79">
        <f>E193</f>
        <v>-1474.0968000000003</v>
      </c>
      <c r="F222" s="79">
        <f>F193</f>
        <v>-1314.4097999999999</v>
      </c>
      <c r="G222" s="79">
        <f t="shared" ref="G222" si="130">G193</f>
        <v>-1164.18984</v>
      </c>
      <c r="H222" s="79">
        <f>H193</f>
        <v>-1005.4275</v>
      </c>
      <c r="I222" s="79">
        <f t="shared" ref="I222:O222" si="131">I193</f>
        <v>0</v>
      </c>
      <c r="J222" s="79">
        <f t="shared" si="131"/>
        <v>1005.4275</v>
      </c>
      <c r="K222" s="79">
        <f t="shared" si="131"/>
        <v>1164.18984</v>
      </c>
      <c r="L222" s="79">
        <f t="shared" si="131"/>
        <v>1314.4097999999999</v>
      </c>
      <c r="M222" s="79">
        <f t="shared" si="131"/>
        <v>1474.0968000000003</v>
      </c>
      <c r="N222" s="79">
        <f t="shared" si="131"/>
        <v>1314.4097999999999</v>
      </c>
      <c r="O222" s="79">
        <f t="shared" si="131"/>
        <v>1164.18984</v>
      </c>
      <c r="P222" s="79">
        <f>P193</f>
        <v>1005.4275</v>
      </c>
      <c r="Q222" s="79">
        <f t="shared" ref="Q222" si="132">Q193</f>
        <v>0</v>
      </c>
      <c r="R222" s="79">
        <f>R193</f>
        <v>-1005.4275</v>
      </c>
      <c r="S222" s="79">
        <f>S193</f>
        <v>-1164.18984</v>
      </c>
      <c r="T222" s="79">
        <f t="shared" ref="T222:U222" si="133">T193</f>
        <v>-1314.4097999999999</v>
      </c>
      <c r="U222" s="79">
        <f t="shared" si="133"/>
        <v>-1474.0968000000003</v>
      </c>
      <c r="V222" s="79"/>
    </row>
    <row r="223" spans="1:29" ht="15.75" customHeight="1" x14ac:dyDescent="0.2">
      <c r="A223" s="94"/>
      <c r="C223" s="84"/>
      <c r="D223" s="84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</row>
    <row r="224" spans="1:29" ht="15.75" customHeight="1" x14ac:dyDescent="0.2">
      <c r="A224" s="94"/>
      <c r="C224" s="84" t="s">
        <v>131</v>
      </c>
      <c r="D224" s="84" t="s">
        <v>134</v>
      </c>
      <c r="E224" s="74">
        <f t="shared" ref="E224:G224" si="134">E195</f>
        <v>0</v>
      </c>
      <c r="F224" s="74">
        <f t="shared" si="134"/>
        <v>999.99899999999991</v>
      </c>
      <c r="G224" s="74">
        <f t="shared" si="134"/>
        <v>1393.8869999999999</v>
      </c>
      <c r="H224" s="74">
        <f>H195</f>
        <v>1713.9870000000001</v>
      </c>
      <c r="I224" s="74">
        <f t="shared" ref="I224:Q224" si="135">I195</f>
        <v>3039.7999500000001</v>
      </c>
      <c r="J224" s="74">
        <f t="shared" si="135"/>
        <v>1713.9870000000001</v>
      </c>
      <c r="K224" s="74">
        <f t="shared" si="135"/>
        <v>1393.8869999999999</v>
      </c>
      <c r="L224" s="74">
        <f t="shared" si="135"/>
        <v>999.99899999999991</v>
      </c>
      <c r="M224" s="74">
        <f t="shared" si="135"/>
        <v>0</v>
      </c>
      <c r="N224" s="74">
        <f t="shared" si="135"/>
        <v>-999.99899999999991</v>
      </c>
      <c r="O224" s="74">
        <f t="shared" si="135"/>
        <v>-1393.8869999999999</v>
      </c>
      <c r="P224" s="74">
        <f t="shared" si="135"/>
        <v>-1713.9870000000001</v>
      </c>
      <c r="Q224" s="74">
        <f t="shared" si="135"/>
        <v>-3039.7999500000001</v>
      </c>
      <c r="R224" s="74">
        <f>R195</f>
        <v>-1713.9870000000001</v>
      </c>
      <c r="S224" s="74">
        <f>S195</f>
        <v>-1393.8869999999999</v>
      </c>
      <c r="T224" s="74">
        <f t="shared" ref="T224:U224" si="136">T195</f>
        <v>-999.99899999999991</v>
      </c>
      <c r="U224" s="74">
        <f t="shared" si="136"/>
        <v>0</v>
      </c>
      <c r="V224" s="74"/>
    </row>
    <row r="225" spans="1:22" ht="15.75" customHeight="1" x14ac:dyDescent="0.2">
      <c r="A225" s="94"/>
      <c r="C225" s="84"/>
      <c r="D225" s="8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</row>
    <row r="226" spans="1:22" ht="15.75" customHeight="1" x14ac:dyDescent="0.2">
      <c r="C226" s="84" t="s">
        <v>128</v>
      </c>
      <c r="D226" s="84" t="s">
        <v>135</v>
      </c>
      <c r="E226" s="106">
        <f>E212/E214</f>
        <v>1.0000520906235351</v>
      </c>
      <c r="F226" s="106">
        <f t="shared" ref="F226:U226" si="137">F212/F214</f>
        <v>0.99981388046162045</v>
      </c>
      <c r="G226" s="106">
        <f t="shared" si="137"/>
        <v>0.99998470339919565</v>
      </c>
      <c r="H226" s="106">
        <f t="shared" si="137"/>
        <v>0.99985919231302356</v>
      </c>
      <c r="I226" s="106">
        <f t="shared" si="137"/>
        <v>0.99950422353684609</v>
      </c>
      <c r="J226" s="106">
        <f t="shared" si="137"/>
        <v>0.99985919231302356</v>
      </c>
      <c r="K226" s="106">
        <f t="shared" si="137"/>
        <v>0.99998470339919565</v>
      </c>
      <c r="L226" s="106">
        <f t="shared" si="137"/>
        <v>0.99981388046162045</v>
      </c>
      <c r="M226" s="106">
        <f t="shared" si="137"/>
        <v>1.0000520906235351</v>
      </c>
      <c r="N226" s="106">
        <f t="shared" si="137"/>
        <v>0.99981388046162045</v>
      </c>
      <c r="O226" s="106">
        <f t="shared" si="137"/>
        <v>0.99998470339919565</v>
      </c>
      <c r="P226" s="106">
        <f t="shared" si="137"/>
        <v>0.99985919231302356</v>
      </c>
      <c r="Q226" s="106">
        <f t="shared" si="137"/>
        <v>0.99950422353684609</v>
      </c>
      <c r="R226" s="106">
        <f t="shared" si="137"/>
        <v>0.99985919231302356</v>
      </c>
      <c r="S226" s="106">
        <f t="shared" si="137"/>
        <v>0.99998470339919565</v>
      </c>
      <c r="T226" s="106">
        <f t="shared" si="137"/>
        <v>0.99981388046162045</v>
      </c>
      <c r="U226" s="106">
        <f t="shared" si="137"/>
        <v>1.0000520906235351</v>
      </c>
      <c r="V226" s="106"/>
    </row>
    <row r="227" spans="1:22" ht="15.75" customHeight="1" x14ac:dyDescent="0.2">
      <c r="A227" s="94"/>
      <c r="C227" s="84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</row>
  </sheetData>
  <mergeCells count="5">
    <mergeCell ref="A20:E20"/>
    <mergeCell ref="A21:A22"/>
    <mergeCell ref="B21:C21"/>
    <mergeCell ref="D21:E21"/>
    <mergeCell ref="E33:U33"/>
  </mergeCells>
  <dataValidations count="8">
    <dataValidation type="list" showErrorMessage="1" sqref="D57:D60">
      <formula1>$A$2:$A$5</formula1>
    </dataValidation>
    <dataValidation type="list" showErrorMessage="1" sqref="D61">
      <formula1>$A$8:$A$13</formula1>
    </dataValidation>
    <dataValidation type="list" showErrorMessage="1" sqref="D62">
      <formula1>$C$8:$C$9</formula1>
    </dataValidation>
    <dataValidation type="list" showErrorMessage="1" sqref="D63">
      <formula1>$E$16:$E$18</formula1>
    </dataValidation>
    <dataValidation type="list" showErrorMessage="1" sqref="D64">
      <formula1>$E$8:$E$9</formula1>
    </dataValidation>
    <dataValidation type="list" sqref="D65">
      <formula1>$A$16:$A$18</formula1>
    </dataValidation>
    <dataValidation type="list" showErrorMessage="1" sqref="D66">
      <formula1>$C$16:$C$18</formula1>
    </dataValidation>
    <dataValidation type="list" allowBlank="1" showInputMessage="1" showErrorMessage="1" sqref="E110:V110 V113">
      <formula1>$A$23:$A$30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7"/>
  <sheetViews>
    <sheetView topLeftCell="P188" workbookViewId="0">
      <selection activeCell="W202" sqref="W202"/>
    </sheetView>
  </sheetViews>
  <sheetFormatPr defaultColWidth="17.28515625" defaultRowHeight="15.75" customHeight="1" x14ac:dyDescent="0.2"/>
  <cols>
    <col min="1" max="1" width="41.5703125" style="122" customWidth="1"/>
    <col min="2" max="2" width="27.140625" style="122" customWidth="1"/>
    <col min="3" max="3" width="22.7109375" style="122" customWidth="1"/>
    <col min="4" max="4" width="23.85546875" style="122" customWidth="1"/>
    <col min="5" max="5" width="19.5703125" style="122" customWidth="1"/>
    <col min="6" max="22" width="14.42578125" style="122" customWidth="1"/>
    <col min="23" max="23" width="25.5703125" style="122" customWidth="1"/>
    <col min="24" max="24" width="23.85546875" style="122" customWidth="1"/>
    <col min="25" max="25" width="4.85546875" style="122" customWidth="1"/>
    <col min="26" max="26" width="27.5703125" style="122" customWidth="1"/>
    <col min="27" max="27" width="33.85546875" style="122" customWidth="1"/>
    <col min="28" max="30" width="14.42578125" style="122" customWidth="1"/>
    <col min="31" max="16384" width="17.28515625" style="122"/>
  </cols>
  <sheetData>
    <row r="1" spans="1:27" ht="15.75" customHeight="1" x14ac:dyDescent="0.2">
      <c r="A1" s="172" t="s">
        <v>5</v>
      </c>
      <c r="B1" s="172" t="s">
        <v>6</v>
      </c>
      <c r="C1" s="172" t="s">
        <v>7</v>
      </c>
      <c r="D1" s="172" t="s">
        <v>160</v>
      </c>
      <c r="E1" s="172" t="s">
        <v>8</v>
      </c>
      <c r="F1" s="120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3" t="s">
        <v>9</v>
      </c>
      <c r="X1" s="1"/>
      <c r="AA1" s="83"/>
    </row>
    <row r="2" spans="1:27" ht="15.75" customHeight="1" x14ac:dyDescent="0.2">
      <c r="A2" s="172" t="s">
        <v>157</v>
      </c>
      <c r="B2" s="4">
        <v>1.2</v>
      </c>
      <c r="C2" s="4">
        <v>0.7</v>
      </c>
      <c r="D2" s="4"/>
      <c r="E2" s="4"/>
      <c r="F2" s="120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5" t="s">
        <v>10</v>
      </c>
      <c r="X2" s="1"/>
      <c r="AA2" s="84"/>
    </row>
    <row r="3" spans="1:27" ht="15.75" customHeight="1" x14ac:dyDescent="0.2">
      <c r="A3" s="172" t="s">
        <v>156</v>
      </c>
      <c r="B3" s="163">
        <v>1.1000000000000001</v>
      </c>
      <c r="C3" s="163">
        <v>1.3</v>
      </c>
      <c r="D3" s="163">
        <v>1.1000000000000001</v>
      </c>
      <c r="E3" s="163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9"/>
      <c r="X3" s="95"/>
      <c r="AA3" s="84"/>
    </row>
    <row r="4" spans="1:27" ht="15.75" customHeight="1" x14ac:dyDescent="0.2">
      <c r="A4" s="172" t="s">
        <v>11</v>
      </c>
      <c r="B4" s="4">
        <v>1</v>
      </c>
      <c r="C4" s="4">
        <v>1</v>
      </c>
      <c r="D4" s="4">
        <v>1</v>
      </c>
      <c r="E4" s="4"/>
      <c r="F4" s="120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X4" s="1"/>
    </row>
    <row r="5" spans="1:27" ht="15.75" customHeight="1" x14ac:dyDescent="0.2">
      <c r="A5" s="172" t="s">
        <v>155</v>
      </c>
      <c r="B5" s="4">
        <v>1</v>
      </c>
      <c r="C5" s="4">
        <v>1</v>
      </c>
      <c r="D5" s="4">
        <v>1</v>
      </c>
      <c r="E5" s="4">
        <v>1</v>
      </c>
      <c r="F5" s="120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X5" s="1"/>
    </row>
    <row r="6" spans="1:27" ht="15.75" customHeight="1" x14ac:dyDescent="0.2">
      <c r="A6" s="120"/>
      <c r="B6" s="120"/>
      <c r="C6" s="120"/>
      <c r="D6" s="120"/>
      <c r="E6" s="120"/>
      <c r="F6" s="120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X6" s="1"/>
    </row>
    <row r="7" spans="1:27" ht="15.75" customHeight="1" x14ac:dyDescent="0.2">
      <c r="A7" s="158" t="s">
        <v>12</v>
      </c>
      <c r="B7" s="159"/>
      <c r="C7" s="155" t="s">
        <v>13</v>
      </c>
      <c r="D7" s="156"/>
      <c r="E7" s="172" t="s">
        <v>14</v>
      </c>
      <c r="F7" s="120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X7" s="1"/>
    </row>
    <row r="8" spans="1:27" ht="15.75" customHeight="1" x14ac:dyDescent="0.2">
      <c r="A8" s="158" t="s">
        <v>145</v>
      </c>
      <c r="B8" s="160">
        <v>1.046</v>
      </c>
      <c r="C8" s="155" t="s">
        <v>16</v>
      </c>
      <c r="D8" s="157">
        <v>1.1499999999999999</v>
      </c>
      <c r="E8" s="172" t="s">
        <v>17</v>
      </c>
      <c r="F8" s="6">
        <v>0.96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55" t="s">
        <v>182</v>
      </c>
      <c r="X8" s="1"/>
    </row>
    <row r="9" spans="1:27" ht="15.75" customHeight="1" x14ac:dyDescent="0.2">
      <c r="A9" s="158" t="s">
        <v>146</v>
      </c>
      <c r="B9" s="160">
        <v>1.1379999999999999</v>
      </c>
      <c r="C9" s="155" t="s">
        <v>18</v>
      </c>
      <c r="D9" s="157">
        <v>1</v>
      </c>
      <c r="E9" s="114" t="s">
        <v>19</v>
      </c>
      <c r="F9" s="6">
        <v>1</v>
      </c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X9" s="1"/>
    </row>
    <row r="10" spans="1:27" ht="15.75" customHeight="1" x14ac:dyDescent="0.2">
      <c r="A10" s="158" t="s">
        <v>147</v>
      </c>
      <c r="B10" s="160">
        <v>1.3080000000000001</v>
      </c>
      <c r="C10" s="54"/>
      <c r="D10" s="54"/>
      <c r="E10" s="54"/>
      <c r="F10" s="54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X10" s="1"/>
    </row>
    <row r="11" spans="1:27" ht="15.75" customHeight="1" x14ac:dyDescent="0.2">
      <c r="A11" s="161" t="s">
        <v>142</v>
      </c>
      <c r="B11" s="162">
        <v>1.04</v>
      </c>
      <c r="C11" s="54"/>
      <c r="D11" s="54"/>
      <c r="E11" s="54"/>
      <c r="F11" s="54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X11" s="95"/>
    </row>
    <row r="12" spans="1:27" ht="15.75" customHeight="1" x14ac:dyDescent="0.2">
      <c r="A12" s="161" t="s">
        <v>143</v>
      </c>
      <c r="B12" s="162">
        <v>1.1399999999999999</v>
      </c>
      <c r="C12" s="54"/>
      <c r="D12" s="54"/>
      <c r="E12" s="54"/>
      <c r="F12" s="54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X12" s="95"/>
    </row>
    <row r="13" spans="1:27" ht="15.75" customHeight="1" x14ac:dyDescent="0.2">
      <c r="A13" s="161" t="s">
        <v>144</v>
      </c>
      <c r="B13" s="162">
        <v>1.26</v>
      </c>
      <c r="C13" s="54"/>
      <c r="D13" s="54"/>
      <c r="E13" s="54"/>
      <c r="F13" s="54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X13" s="95"/>
    </row>
    <row r="14" spans="1:27" ht="15.75" customHeight="1" x14ac:dyDescent="0.2">
      <c r="A14" s="120"/>
      <c r="B14" s="120"/>
      <c r="C14" s="120"/>
      <c r="D14" s="120"/>
      <c r="E14" s="120"/>
      <c r="F14" s="120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X14" s="1"/>
    </row>
    <row r="15" spans="1:27" ht="15.75" customHeight="1" x14ac:dyDescent="0.2">
      <c r="A15" s="172" t="s">
        <v>21</v>
      </c>
      <c r="B15" s="120"/>
      <c r="C15" s="172" t="s">
        <v>22</v>
      </c>
      <c r="D15" s="120"/>
      <c r="E15" s="172" t="s">
        <v>23</v>
      </c>
      <c r="F15" s="120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55" t="s">
        <v>183</v>
      </c>
      <c r="X15" s="1"/>
    </row>
    <row r="16" spans="1:27" ht="15.75" customHeight="1" x14ac:dyDescent="0.2">
      <c r="A16" s="172" t="s">
        <v>15</v>
      </c>
      <c r="B16" s="6">
        <v>0.83</v>
      </c>
      <c r="C16" s="172" t="s">
        <v>24</v>
      </c>
      <c r="D16" s="6">
        <v>1</v>
      </c>
      <c r="E16" s="172" t="s">
        <v>25</v>
      </c>
      <c r="F16" s="6">
        <v>0.9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5"/>
      <c r="X16" s="1"/>
    </row>
    <row r="17" spans="1:26" ht="15.75" customHeight="1" x14ac:dyDescent="0.2">
      <c r="A17" s="172" t="s">
        <v>17</v>
      </c>
      <c r="B17" s="6">
        <v>0.79</v>
      </c>
      <c r="C17" s="172" t="s">
        <v>148</v>
      </c>
      <c r="D17" s="6">
        <v>0.93</v>
      </c>
      <c r="E17" s="104" t="s">
        <v>26</v>
      </c>
      <c r="F17" s="6">
        <v>1</v>
      </c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X17" s="1"/>
    </row>
    <row r="18" spans="1:26" ht="15.75" customHeight="1" x14ac:dyDescent="0.2">
      <c r="A18" s="172" t="s">
        <v>20</v>
      </c>
      <c r="B18" s="6">
        <v>0.75</v>
      </c>
      <c r="C18" s="172" t="s">
        <v>149</v>
      </c>
      <c r="D18" s="6">
        <v>0.85</v>
      </c>
      <c r="E18" s="104" t="s">
        <v>27</v>
      </c>
      <c r="F18" s="6">
        <v>1.05</v>
      </c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X18" s="1"/>
    </row>
    <row r="19" spans="1:26" ht="15.75" customHeight="1" x14ac:dyDescent="0.2">
      <c r="A19" s="1"/>
      <c r="B19" s="1"/>
      <c r="C19" s="1"/>
      <c r="D19" s="7"/>
      <c r="E19" s="120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X19" s="1"/>
    </row>
    <row r="20" spans="1:26" ht="15.75" customHeight="1" x14ac:dyDescent="0.2">
      <c r="A20" s="184" t="s">
        <v>112</v>
      </c>
      <c r="B20" s="184"/>
      <c r="C20" s="184"/>
      <c r="D20" s="184"/>
      <c r="E20" s="184"/>
      <c r="W20" s="122" t="s">
        <v>184</v>
      </c>
      <c r="X20" s="95"/>
    </row>
    <row r="21" spans="1:26" ht="15.75" customHeight="1" x14ac:dyDescent="0.2">
      <c r="A21" s="185" t="s">
        <v>113</v>
      </c>
      <c r="B21" s="184" t="s">
        <v>114</v>
      </c>
      <c r="C21" s="184"/>
      <c r="D21" s="184" t="s">
        <v>0</v>
      </c>
      <c r="E21" s="184"/>
      <c r="X21" s="95"/>
    </row>
    <row r="22" spans="1:26" ht="15.75" customHeight="1" x14ac:dyDescent="0.2">
      <c r="A22" s="185"/>
      <c r="B22" s="172" t="s">
        <v>45</v>
      </c>
      <c r="C22" s="172" t="s">
        <v>1</v>
      </c>
      <c r="D22" s="172" t="s">
        <v>45</v>
      </c>
      <c r="E22" s="172" t="s">
        <v>1</v>
      </c>
      <c r="X22" s="95"/>
    </row>
    <row r="23" spans="1:26" ht="15.75" customHeight="1" x14ac:dyDescent="0.2">
      <c r="A23" s="172" t="s">
        <v>115</v>
      </c>
      <c r="B23" s="2">
        <v>42</v>
      </c>
      <c r="C23" s="2">
        <v>289</v>
      </c>
      <c r="D23" s="2">
        <v>60</v>
      </c>
      <c r="E23" s="2">
        <v>413</v>
      </c>
      <c r="X23" s="95"/>
    </row>
    <row r="24" spans="1:26" ht="15.75" customHeight="1" x14ac:dyDescent="0.2">
      <c r="A24" s="172" t="s">
        <v>116</v>
      </c>
      <c r="B24" s="2">
        <v>46</v>
      </c>
      <c r="C24" s="2">
        <v>317</v>
      </c>
      <c r="D24" s="2">
        <v>63</v>
      </c>
      <c r="E24" s="2">
        <v>434</v>
      </c>
      <c r="X24" s="95"/>
    </row>
    <row r="25" spans="1:26" ht="15.75" customHeight="1" x14ac:dyDescent="0.2">
      <c r="A25" s="172" t="s">
        <v>117</v>
      </c>
      <c r="B25" s="2">
        <v>52</v>
      </c>
      <c r="C25" s="2">
        <v>358</v>
      </c>
      <c r="D25" s="2">
        <v>66</v>
      </c>
      <c r="E25" s="2">
        <v>455</v>
      </c>
      <c r="X25" s="95"/>
    </row>
    <row r="26" spans="1:26" ht="15.75" customHeight="1" x14ac:dyDescent="0.2">
      <c r="A26" s="172" t="s">
        <v>118</v>
      </c>
      <c r="B26" s="2">
        <v>56</v>
      </c>
      <c r="C26" s="2">
        <v>386</v>
      </c>
      <c r="D26" s="2">
        <v>71</v>
      </c>
      <c r="E26" s="2">
        <v>489</v>
      </c>
      <c r="X26" s="95"/>
    </row>
    <row r="27" spans="1:26" ht="15.75" customHeight="1" x14ac:dyDescent="0.2">
      <c r="A27" s="172" t="s">
        <v>119</v>
      </c>
      <c r="B27" s="2">
        <v>60</v>
      </c>
      <c r="C27" s="2">
        <v>413</v>
      </c>
      <c r="D27" s="2">
        <v>75</v>
      </c>
      <c r="E27" s="2">
        <v>517</v>
      </c>
      <c r="X27" s="95"/>
    </row>
    <row r="28" spans="1:26" ht="15.75" customHeight="1" x14ac:dyDescent="0.2">
      <c r="A28" s="172" t="s">
        <v>120</v>
      </c>
      <c r="B28" s="2">
        <v>65</v>
      </c>
      <c r="C28" s="2">
        <v>448</v>
      </c>
      <c r="D28" s="2">
        <v>77</v>
      </c>
      <c r="E28" s="2">
        <v>530</v>
      </c>
      <c r="X28" s="95"/>
    </row>
    <row r="29" spans="1:26" ht="15.75" customHeight="1" x14ac:dyDescent="0.2">
      <c r="A29" s="172" t="s">
        <v>121</v>
      </c>
      <c r="B29" s="2">
        <v>70</v>
      </c>
      <c r="C29" s="2">
        <v>482</v>
      </c>
      <c r="D29" s="2">
        <v>82</v>
      </c>
      <c r="E29" s="2">
        <v>565</v>
      </c>
      <c r="X29" s="95"/>
    </row>
    <row r="30" spans="1:26" ht="15.75" customHeight="1" x14ac:dyDescent="0.2">
      <c r="A30" s="172" t="s">
        <v>122</v>
      </c>
      <c r="B30" s="2">
        <v>80</v>
      </c>
      <c r="C30" s="2">
        <v>551</v>
      </c>
      <c r="D30" s="2">
        <v>90</v>
      </c>
      <c r="E30" s="2">
        <v>620</v>
      </c>
      <c r="X30" s="95"/>
    </row>
    <row r="31" spans="1:26" ht="15.75" customHeight="1" x14ac:dyDescent="0.2">
      <c r="A31" s="1"/>
      <c r="B31" s="1"/>
      <c r="C31" s="1"/>
      <c r="D31" s="7"/>
      <c r="E31" s="120"/>
      <c r="X31" s="1"/>
    </row>
    <row r="32" spans="1:26" ht="15.75" customHeight="1" x14ac:dyDescent="0.2">
      <c r="A32" s="8" t="s">
        <v>28</v>
      </c>
      <c r="B32" s="8"/>
      <c r="C32" s="8"/>
      <c r="D32" s="9" t="s">
        <v>29</v>
      </c>
      <c r="E32" s="10"/>
      <c r="W32" s="3" t="s">
        <v>9</v>
      </c>
      <c r="X32" s="1" t="s">
        <v>30</v>
      </c>
      <c r="Z32" s="1" t="s">
        <v>31</v>
      </c>
    </row>
    <row r="33" spans="1:29" ht="15.75" customHeight="1" x14ac:dyDescent="0.2">
      <c r="A33" s="1" t="s">
        <v>33</v>
      </c>
      <c r="B33" s="120"/>
      <c r="C33" s="120"/>
      <c r="D33" s="11"/>
      <c r="E33" s="186" t="s">
        <v>138</v>
      </c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25"/>
    </row>
    <row r="34" spans="1:29" ht="15.75" customHeight="1" x14ac:dyDescent="0.2">
      <c r="A34" s="120" t="s">
        <v>34</v>
      </c>
      <c r="B34" s="120"/>
      <c r="C34" s="120"/>
      <c r="D34" s="13" t="s">
        <v>35</v>
      </c>
      <c r="E34" s="14">
        <v>1.0629999999999999</v>
      </c>
      <c r="F34" s="14">
        <v>1.0629999999999999</v>
      </c>
      <c r="G34" s="14">
        <v>1.0629999999999999</v>
      </c>
      <c r="H34" s="14">
        <v>1.0629999999999999</v>
      </c>
      <c r="I34" s="14">
        <v>1.0629999999999999</v>
      </c>
      <c r="J34" s="14">
        <v>1.0629999999999999</v>
      </c>
      <c r="K34" s="14">
        <v>1.0629999999999999</v>
      </c>
      <c r="L34" s="14">
        <v>1.0629999999999999</v>
      </c>
      <c r="M34" s="14">
        <v>1.0629999999999999</v>
      </c>
      <c r="N34" s="14">
        <v>1.0629999999999999</v>
      </c>
      <c r="O34" s="14">
        <v>1.0629999999999999</v>
      </c>
      <c r="P34" s="14">
        <v>1.0629999999999999</v>
      </c>
      <c r="Q34" s="14">
        <v>1.0629999999999999</v>
      </c>
      <c r="R34" s="14">
        <v>1.0629999999999999</v>
      </c>
      <c r="S34" s="14">
        <v>1.0629999999999999</v>
      </c>
      <c r="T34" s="14">
        <v>1.0629999999999999</v>
      </c>
      <c r="U34" s="14">
        <v>1.0629999999999999</v>
      </c>
      <c r="V34" s="126"/>
      <c r="W34" s="5"/>
      <c r="X34" s="15"/>
    </row>
    <row r="35" spans="1:29" ht="15.75" customHeight="1" x14ac:dyDescent="0.2">
      <c r="B35" s="120"/>
      <c r="C35" s="120"/>
      <c r="D35" s="53" t="s">
        <v>89</v>
      </c>
      <c r="E35" s="16">
        <f t="shared" ref="E35:U35" si="0">E34*0.0254</f>
        <v>2.7000199999999999E-2</v>
      </c>
      <c r="F35" s="16">
        <f t="shared" si="0"/>
        <v>2.7000199999999999E-2</v>
      </c>
      <c r="G35" s="16">
        <f t="shared" si="0"/>
        <v>2.7000199999999999E-2</v>
      </c>
      <c r="H35" s="16">
        <f t="shared" si="0"/>
        <v>2.7000199999999999E-2</v>
      </c>
      <c r="I35" s="16">
        <f t="shared" si="0"/>
        <v>2.7000199999999999E-2</v>
      </c>
      <c r="J35" s="16">
        <f t="shared" si="0"/>
        <v>2.7000199999999999E-2</v>
      </c>
      <c r="K35" s="16">
        <f t="shared" si="0"/>
        <v>2.7000199999999999E-2</v>
      </c>
      <c r="L35" s="16">
        <f t="shared" si="0"/>
        <v>2.7000199999999999E-2</v>
      </c>
      <c r="M35" s="16">
        <f t="shared" si="0"/>
        <v>2.7000199999999999E-2</v>
      </c>
      <c r="N35" s="16">
        <f t="shared" si="0"/>
        <v>2.7000199999999999E-2</v>
      </c>
      <c r="O35" s="16">
        <f t="shared" si="0"/>
        <v>2.7000199999999999E-2</v>
      </c>
      <c r="P35" s="16">
        <f t="shared" si="0"/>
        <v>2.7000199999999999E-2</v>
      </c>
      <c r="Q35" s="16">
        <f t="shared" si="0"/>
        <v>2.7000199999999999E-2</v>
      </c>
      <c r="R35" s="16">
        <f t="shared" si="0"/>
        <v>2.7000199999999999E-2</v>
      </c>
      <c r="S35" s="16">
        <f t="shared" si="0"/>
        <v>2.7000199999999999E-2</v>
      </c>
      <c r="T35" s="16">
        <f t="shared" si="0"/>
        <v>2.7000199999999999E-2</v>
      </c>
      <c r="U35" s="16">
        <f t="shared" si="0"/>
        <v>2.7000199999999999E-2</v>
      </c>
      <c r="V35" s="127"/>
      <c r="X35" s="15"/>
    </row>
    <row r="36" spans="1:29" ht="15.75" customHeight="1" x14ac:dyDescent="0.2">
      <c r="A36" s="120" t="s">
        <v>36</v>
      </c>
      <c r="B36" s="120"/>
      <c r="C36" s="120"/>
      <c r="D36" s="13" t="s">
        <v>35</v>
      </c>
      <c r="E36" s="14">
        <v>20</v>
      </c>
      <c r="F36" s="14">
        <v>20</v>
      </c>
      <c r="G36" s="14">
        <v>20</v>
      </c>
      <c r="H36" s="14">
        <v>20</v>
      </c>
      <c r="I36" s="14">
        <v>20</v>
      </c>
      <c r="J36" s="14">
        <v>20</v>
      </c>
      <c r="K36" s="14">
        <v>20</v>
      </c>
      <c r="L36" s="14">
        <v>20</v>
      </c>
      <c r="M36" s="14">
        <v>20</v>
      </c>
      <c r="N36" s="14">
        <v>20</v>
      </c>
      <c r="O36" s="14">
        <v>20</v>
      </c>
      <c r="P36" s="14">
        <v>20</v>
      </c>
      <c r="Q36" s="14">
        <v>20</v>
      </c>
      <c r="R36" s="14">
        <v>20</v>
      </c>
      <c r="S36" s="14">
        <v>20</v>
      </c>
      <c r="T36" s="14">
        <v>20</v>
      </c>
      <c r="U36" s="14">
        <v>20</v>
      </c>
      <c r="V36" s="126"/>
      <c r="X36" s="15"/>
    </row>
    <row r="37" spans="1:29" ht="15.75" customHeight="1" x14ac:dyDescent="0.2">
      <c r="B37" s="120"/>
      <c r="C37" s="120"/>
      <c r="D37" s="53" t="s">
        <v>89</v>
      </c>
      <c r="E37" s="16">
        <f t="shared" ref="E37:U37" si="1">E36*0.0254</f>
        <v>0.50800000000000001</v>
      </c>
      <c r="F37" s="16">
        <f t="shared" si="1"/>
        <v>0.50800000000000001</v>
      </c>
      <c r="G37" s="16">
        <f t="shared" si="1"/>
        <v>0.50800000000000001</v>
      </c>
      <c r="H37" s="16">
        <f t="shared" si="1"/>
        <v>0.50800000000000001</v>
      </c>
      <c r="I37" s="16">
        <f t="shared" si="1"/>
        <v>0.50800000000000001</v>
      </c>
      <c r="J37" s="16">
        <f t="shared" si="1"/>
        <v>0.50800000000000001</v>
      </c>
      <c r="K37" s="16">
        <f t="shared" si="1"/>
        <v>0.50800000000000001</v>
      </c>
      <c r="L37" s="16">
        <f t="shared" si="1"/>
        <v>0.50800000000000001</v>
      </c>
      <c r="M37" s="16">
        <f t="shared" si="1"/>
        <v>0.50800000000000001</v>
      </c>
      <c r="N37" s="16">
        <f t="shared" si="1"/>
        <v>0.50800000000000001</v>
      </c>
      <c r="O37" s="16">
        <f t="shared" si="1"/>
        <v>0.50800000000000001</v>
      </c>
      <c r="P37" s="16">
        <f t="shared" si="1"/>
        <v>0.50800000000000001</v>
      </c>
      <c r="Q37" s="16">
        <f t="shared" si="1"/>
        <v>0.50800000000000001</v>
      </c>
      <c r="R37" s="16">
        <f t="shared" si="1"/>
        <v>0.50800000000000001</v>
      </c>
      <c r="S37" s="16">
        <f t="shared" si="1"/>
        <v>0.50800000000000001</v>
      </c>
      <c r="T37" s="16">
        <f t="shared" si="1"/>
        <v>0.50800000000000001</v>
      </c>
      <c r="U37" s="16">
        <f t="shared" si="1"/>
        <v>0.50800000000000001</v>
      </c>
      <c r="V37" s="127"/>
      <c r="X37" s="15"/>
    </row>
    <row r="38" spans="1:29" ht="15.75" customHeight="1" x14ac:dyDescent="0.2">
      <c r="A38" s="122" t="s">
        <v>88</v>
      </c>
      <c r="B38" s="46"/>
      <c r="C38" s="46"/>
      <c r="D38" s="52" t="s">
        <v>38</v>
      </c>
      <c r="E38" s="14">
        <v>0.1</v>
      </c>
      <c r="F38" s="14">
        <v>0.1</v>
      </c>
      <c r="G38" s="14">
        <v>0.1</v>
      </c>
      <c r="H38" s="14">
        <v>0.1</v>
      </c>
      <c r="I38" s="14">
        <v>0.1</v>
      </c>
      <c r="J38" s="14">
        <v>0.1</v>
      </c>
      <c r="K38" s="14">
        <v>0.1</v>
      </c>
      <c r="L38" s="14">
        <v>0.1</v>
      </c>
      <c r="M38" s="14">
        <v>0.1</v>
      </c>
      <c r="N38" s="14">
        <v>0.1</v>
      </c>
      <c r="O38" s="14">
        <v>0.1</v>
      </c>
      <c r="P38" s="14">
        <v>0.1</v>
      </c>
      <c r="Q38" s="14">
        <v>0.1</v>
      </c>
      <c r="R38" s="14">
        <v>0.1</v>
      </c>
      <c r="S38" s="14">
        <v>0.1</v>
      </c>
      <c r="T38" s="14">
        <v>0.1</v>
      </c>
      <c r="U38" s="14">
        <v>0.1</v>
      </c>
      <c r="V38" s="126"/>
      <c r="W38" s="81"/>
      <c r="X38" s="15"/>
    </row>
    <row r="39" spans="1:29" ht="15.75" customHeight="1" x14ac:dyDescent="0.2">
      <c r="B39" s="46"/>
      <c r="C39" s="46"/>
      <c r="D39" s="53" t="s">
        <v>89</v>
      </c>
      <c r="E39" s="16">
        <f t="shared" ref="E39:U39" si="2">E38*0.0254</f>
        <v>2.5400000000000002E-3</v>
      </c>
      <c r="F39" s="16">
        <f t="shared" si="2"/>
        <v>2.5400000000000002E-3</v>
      </c>
      <c r="G39" s="16">
        <f t="shared" si="2"/>
        <v>2.5400000000000002E-3</v>
      </c>
      <c r="H39" s="16">
        <f t="shared" si="2"/>
        <v>2.5400000000000002E-3</v>
      </c>
      <c r="I39" s="16">
        <f t="shared" si="2"/>
        <v>2.5400000000000002E-3</v>
      </c>
      <c r="J39" s="16">
        <f t="shared" si="2"/>
        <v>2.5400000000000002E-3</v>
      </c>
      <c r="K39" s="16">
        <f t="shared" si="2"/>
        <v>2.5400000000000002E-3</v>
      </c>
      <c r="L39" s="16">
        <f t="shared" si="2"/>
        <v>2.5400000000000002E-3</v>
      </c>
      <c r="M39" s="16">
        <f t="shared" si="2"/>
        <v>2.5400000000000002E-3</v>
      </c>
      <c r="N39" s="16">
        <f t="shared" si="2"/>
        <v>2.5400000000000002E-3</v>
      </c>
      <c r="O39" s="16">
        <f t="shared" si="2"/>
        <v>2.5400000000000002E-3</v>
      </c>
      <c r="P39" s="16">
        <f t="shared" si="2"/>
        <v>2.5400000000000002E-3</v>
      </c>
      <c r="Q39" s="16">
        <f t="shared" si="2"/>
        <v>2.5400000000000002E-3</v>
      </c>
      <c r="R39" s="16">
        <f t="shared" si="2"/>
        <v>2.5400000000000002E-3</v>
      </c>
      <c r="S39" s="16">
        <f t="shared" si="2"/>
        <v>2.5400000000000002E-3</v>
      </c>
      <c r="T39" s="16">
        <f t="shared" si="2"/>
        <v>2.5400000000000002E-3</v>
      </c>
      <c r="U39" s="16">
        <f t="shared" si="2"/>
        <v>2.5400000000000002E-3</v>
      </c>
      <c r="V39" s="127"/>
      <c r="X39" s="15"/>
    </row>
    <row r="40" spans="1:29" ht="15.75" customHeight="1" x14ac:dyDescent="0.2">
      <c r="A40" s="120" t="s">
        <v>37</v>
      </c>
      <c r="B40" s="120"/>
      <c r="C40" s="120"/>
      <c r="D40" s="13" t="s">
        <v>35</v>
      </c>
      <c r="E40" s="80">
        <v>0.23622000000000001</v>
      </c>
      <c r="F40" s="80">
        <v>0.23622000000000001</v>
      </c>
      <c r="G40" s="80">
        <v>0.23622000000000001</v>
      </c>
      <c r="H40" s="80">
        <v>0.23622000000000001</v>
      </c>
      <c r="I40" s="80">
        <v>0.23622000000000001</v>
      </c>
      <c r="J40" s="80">
        <v>0.23622000000000001</v>
      </c>
      <c r="K40" s="80">
        <v>0.23622000000000001</v>
      </c>
      <c r="L40" s="80">
        <v>0.23622000000000001</v>
      </c>
      <c r="M40" s="80">
        <v>0.23622000000000001</v>
      </c>
      <c r="N40" s="80">
        <v>0.23622000000000001</v>
      </c>
      <c r="O40" s="80">
        <v>0.23622000000000001</v>
      </c>
      <c r="P40" s="80">
        <v>0.23622000000000001</v>
      </c>
      <c r="Q40" s="80">
        <v>0.23622000000000001</v>
      </c>
      <c r="R40" s="80">
        <v>0.23622000000000001</v>
      </c>
      <c r="S40" s="80">
        <v>0.23622000000000001</v>
      </c>
      <c r="T40" s="80">
        <v>0.23622000000000001</v>
      </c>
      <c r="U40" s="80">
        <v>0.23622000000000001</v>
      </c>
      <c r="V40" s="128"/>
      <c r="X40" s="15"/>
    </row>
    <row r="41" spans="1:29" ht="15.75" customHeight="1" x14ac:dyDescent="0.2">
      <c r="B41" s="120"/>
      <c r="C41" s="120"/>
      <c r="D41" s="53" t="s">
        <v>89</v>
      </c>
      <c r="E41" s="16">
        <f t="shared" ref="E41:U41" si="3">E40*0.0254</f>
        <v>5.9999880000000004E-3</v>
      </c>
      <c r="F41" s="16">
        <f t="shared" si="3"/>
        <v>5.9999880000000004E-3</v>
      </c>
      <c r="G41" s="16">
        <f t="shared" si="3"/>
        <v>5.9999880000000004E-3</v>
      </c>
      <c r="H41" s="16">
        <f t="shared" si="3"/>
        <v>5.9999880000000004E-3</v>
      </c>
      <c r="I41" s="16">
        <f t="shared" si="3"/>
        <v>5.9999880000000004E-3</v>
      </c>
      <c r="J41" s="16">
        <f t="shared" si="3"/>
        <v>5.9999880000000004E-3</v>
      </c>
      <c r="K41" s="16">
        <f t="shared" si="3"/>
        <v>5.9999880000000004E-3</v>
      </c>
      <c r="L41" s="16">
        <f t="shared" si="3"/>
        <v>5.9999880000000004E-3</v>
      </c>
      <c r="M41" s="16">
        <f t="shared" si="3"/>
        <v>5.9999880000000004E-3</v>
      </c>
      <c r="N41" s="16">
        <f t="shared" si="3"/>
        <v>5.9999880000000004E-3</v>
      </c>
      <c r="O41" s="16">
        <f t="shared" si="3"/>
        <v>5.9999880000000004E-3</v>
      </c>
      <c r="P41" s="16">
        <f t="shared" si="3"/>
        <v>5.9999880000000004E-3</v>
      </c>
      <c r="Q41" s="16">
        <f t="shared" si="3"/>
        <v>5.9999880000000004E-3</v>
      </c>
      <c r="R41" s="16">
        <f t="shared" si="3"/>
        <v>5.9999880000000004E-3</v>
      </c>
      <c r="S41" s="16">
        <f t="shared" si="3"/>
        <v>5.9999880000000004E-3</v>
      </c>
      <c r="T41" s="16">
        <f t="shared" si="3"/>
        <v>5.9999880000000004E-3</v>
      </c>
      <c r="U41" s="16">
        <f t="shared" si="3"/>
        <v>5.9999880000000004E-3</v>
      </c>
      <c r="V41" s="127"/>
      <c r="X41" s="15"/>
    </row>
    <row r="42" spans="1:29" ht="15.75" customHeight="1" x14ac:dyDescent="0.2">
      <c r="A42" s="69" t="s">
        <v>124</v>
      </c>
      <c r="B42" s="120"/>
      <c r="C42" s="120"/>
      <c r="D42" s="11" t="s">
        <v>38</v>
      </c>
      <c r="E42" s="17">
        <v>3</v>
      </c>
      <c r="F42" s="17">
        <v>3</v>
      </c>
      <c r="G42" s="17">
        <v>3</v>
      </c>
      <c r="H42" s="17">
        <v>3</v>
      </c>
      <c r="I42" s="17">
        <v>3</v>
      </c>
      <c r="J42" s="17">
        <v>3</v>
      </c>
      <c r="K42" s="17">
        <v>3</v>
      </c>
      <c r="L42" s="17">
        <v>3</v>
      </c>
      <c r="M42" s="17">
        <v>3</v>
      </c>
      <c r="N42" s="17">
        <v>3</v>
      </c>
      <c r="O42" s="17">
        <v>3</v>
      </c>
      <c r="P42" s="17">
        <v>3</v>
      </c>
      <c r="Q42" s="17">
        <v>3</v>
      </c>
      <c r="R42" s="17">
        <v>3</v>
      </c>
      <c r="S42" s="17">
        <v>3</v>
      </c>
      <c r="T42" s="17">
        <v>3</v>
      </c>
      <c r="U42" s="17">
        <v>3</v>
      </c>
      <c r="V42" s="99"/>
      <c r="W42" s="120"/>
      <c r="X42" s="15"/>
      <c r="Y42" s="120"/>
      <c r="Z42" s="120"/>
      <c r="AA42" s="120"/>
      <c r="AB42" s="120"/>
      <c r="AC42" s="120"/>
    </row>
    <row r="43" spans="1:29" ht="15.75" customHeight="1" x14ac:dyDescent="0.2">
      <c r="A43" s="62"/>
      <c r="B43" s="46"/>
      <c r="C43" s="46"/>
      <c r="D43" s="47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46"/>
      <c r="X43" s="96"/>
      <c r="Y43" s="46"/>
      <c r="Z43" s="46"/>
      <c r="AA43" s="46"/>
      <c r="AB43" s="46"/>
      <c r="AC43" s="46"/>
    </row>
    <row r="44" spans="1:29" ht="15.75" customHeight="1" x14ac:dyDescent="0.2">
      <c r="A44" s="26" t="s">
        <v>76</v>
      </c>
      <c r="B44" s="120"/>
      <c r="C44" s="120"/>
      <c r="D44" s="52" t="s">
        <v>35</v>
      </c>
      <c r="E44" s="38">
        <f t="shared" ref="E44:U45" si="4">E34-E38</f>
        <v>0.96299999999999997</v>
      </c>
      <c r="F44" s="38">
        <f t="shared" si="4"/>
        <v>0.96299999999999997</v>
      </c>
      <c r="G44" s="38">
        <f t="shared" si="4"/>
        <v>0.96299999999999997</v>
      </c>
      <c r="H44" s="38">
        <f t="shared" si="4"/>
        <v>0.96299999999999997</v>
      </c>
      <c r="I44" s="38">
        <f t="shared" si="4"/>
        <v>0.96299999999999997</v>
      </c>
      <c r="J44" s="38">
        <f t="shared" si="4"/>
        <v>0.96299999999999997</v>
      </c>
      <c r="K44" s="38">
        <f t="shared" si="4"/>
        <v>0.96299999999999997</v>
      </c>
      <c r="L44" s="38">
        <f t="shared" si="4"/>
        <v>0.96299999999999997</v>
      </c>
      <c r="M44" s="38">
        <f t="shared" si="4"/>
        <v>0.96299999999999997</v>
      </c>
      <c r="N44" s="38">
        <f t="shared" si="4"/>
        <v>0.96299999999999997</v>
      </c>
      <c r="O44" s="38">
        <f t="shared" si="4"/>
        <v>0.96299999999999997</v>
      </c>
      <c r="P44" s="38">
        <f t="shared" si="4"/>
        <v>0.96299999999999997</v>
      </c>
      <c r="Q44" s="38">
        <f t="shared" si="4"/>
        <v>0.96299999999999997</v>
      </c>
      <c r="R44" s="38">
        <f t="shared" si="4"/>
        <v>0.96299999999999997</v>
      </c>
      <c r="S44" s="38">
        <f t="shared" si="4"/>
        <v>0.96299999999999997</v>
      </c>
      <c r="T44" s="38">
        <f t="shared" si="4"/>
        <v>0.96299999999999997</v>
      </c>
      <c r="U44" s="38">
        <f t="shared" si="4"/>
        <v>0.96299999999999997</v>
      </c>
      <c r="V44" s="50"/>
      <c r="W44" s="68" t="s">
        <v>185</v>
      </c>
      <c r="X44" s="120"/>
      <c r="Z44" s="46"/>
      <c r="AA44" s="46"/>
      <c r="AB44" s="46"/>
      <c r="AC44" s="46"/>
    </row>
    <row r="45" spans="1:29" ht="15.75" customHeight="1" x14ac:dyDescent="0.2">
      <c r="A45" s="51"/>
      <c r="B45" s="46"/>
      <c r="C45" s="46"/>
      <c r="D45" s="53" t="s">
        <v>89</v>
      </c>
      <c r="E45" s="50">
        <f t="shared" si="4"/>
        <v>2.4460199999999998E-2</v>
      </c>
      <c r="F45" s="50">
        <f t="shared" si="4"/>
        <v>2.4460199999999998E-2</v>
      </c>
      <c r="G45" s="50">
        <f t="shared" si="4"/>
        <v>2.4460199999999998E-2</v>
      </c>
      <c r="H45" s="50">
        <f t="shared" si="4"/>
        <v>2.4460199999999998E-2</v>
      </c>
      <c r="I45" s="50">
        <f t="shared" si="4"/>
        <v>2.4460199999999998E-2</v>
      </c>
      <c r="J45" s="50">
        <f t="shared" si="4"/>
        <v>2.4460199999999998E-2</v>
      </c>
      <c r="K45" s="50">
        <f t="shared" si="4"/>
        <v>2.4460199999999998E-2</v>
      </c>
      <c r="L45" s="50">
        <f t="shared" si="4"/>
        <v>2.4460199999999998E-2</v>
      </c>
      <c r="M45" s="50">
        <f t="shared" si="4"/>
        <v>2.4460199999999998E-2</v>
      </c>
      <c r="N45" s="50">
        <f t="shared" si="4"/>
        <v>2.4460199999999998E-2</v>
      </c>
      <c r="O45" s="50">
        <f t="shared" si="4"/>
        <v>2.4460199999999998E-2</v>
      </c>
      <c r="P45" s="50">
        <f t="shared" si="4"/>
        <v>2.4460199999999998E-2</v>
      </c>
      <c r="Q45" s="50">
        <f t="shared" si="4"/>
        <v>2.4460199999999998E-2</v>
      </c>
      <c r="R45" s="50">
        <f t="shared" si="4"/>
        <v>2.4460199999999998E-2</v>
      </c>
      <c r="S45" s="50">
        <f t="shared" si="4"/>
        <v>2.4460199999999998E-2</v>
      </c>
      <c r="T45" s="50">
        <f t="shared" si="4"/>
        <v>2.4460199999999998E-2</v>
      </c>
      <c r="U45" s="50">
        <f t="shared" si="4"/>
        <v>2.4460199999999998E-2</v>
      </c>
      <c r="V45" s="50"/>
      <c r="W45" s="46"/>
      <c r="X45" s="120"/>
      <c r="Z45" s="46"/>
      <c r="AA45" s="46"/>
      <c r="AB45" s="46"/>
      <c r="AC45" s="46"/>
    </row>
    <row r="46" spans="1:29" ht="15.75" customHeight="1" x14ac:dyDescent="0.2">
      <c r="A46" s="26" t="s">
        <v>77</v>
      </c>
      <c r="B46" s="120"/>
      <c r="C46" s="120"/>
      <c r="D46" s="52" t="s">
        <v>35</v>
      </c>
      <c r="E46" s="38">
        <f t="shared" ref="E46:U47" si="5">E34-E38-E40</f>
        <v>0.72677999999999998</v>
      </c>
      <c r="F46" s="38">
        <f t="shared" si="5"/>
        <v>0.72677999999999998</v>
      </c>
      <c r="G46" s="38">
        <f t="shared" si="5"/>
        <v>0.72677999999999998</v>
      </c>
      <c r="H46" s="38">
        <f t="shared" si="5"/>
        <v>0.72677999999999998</v>
      </c>
      <c r="I46" s="38">
        <f t="shared" si="5"/>
        <v>0.72677999999999998</v>
      </c>
      <c r="J46" s="38">
        <f t="shared" si="5"/>
        <v>0.72677999999999998</v>
      </c>
      <c r="K46" s="38">
        <f t="shared" si="5"/>
        <v>0.72677999999999998</v>
      </c>
      <c r="L46" s="38">
        <f t="shared" si="5"/>
        <v>0.72677999999999998</v>
      </c>
      <c r="M46" s="38">
        <f t="shared" si="5"/>
        <v>0.72677999999999998</v>
      </c>
      <c r="N46" s="38">
        <f t="shared" si="5"/>
        <v>0.72677999999999998</v>
      </c>
      <c r="O46" s="38">
        <f t="shared" si="5"/>
        <v>0.72677999999999998</v>
      </c>
      <c r="P46" s="38">
        <f t="shared" si="5"/>
        <v>0.72677999999999998</v>
      </c>
      <c r="Q46" s="38">
        <f t="shared" si="5"/>
        <v>0.72677999999999998</v>
      </c>
      <c r="R46" s="38">
        <f t="shared" si="5"/>
        <v>0.72677999999999998</v>
      </c>
      <c r="S46" s="38">
        <f t="shared" si="5"/>
        <v>0.72677999999999998</v>
      </c>
      <c r="T46" s="38">
        <f t="shared" si="5"/>
        <v>0.72677999999999998</v>
      </c>
      <c r="U46" s="38">
        <f t="shared" si="5"/>
        <v>0.72677999999999998</v>
      </c>
      <c r="V46" s="50"/>
      <c r="W46" s="68" t="s">
        <v>185</v>
      </c>
      <c r="X46" s="120"/>
      <c r="Z46" s="46"/>
      <c r="AA46" s="46"/>
      <c r="AB46" s="46"/>
      <c r="AC46" s="46"/>
    </row>
    <row r="47" spans="1:29" ht="15.75" customHeight="1" x14ac:dyDescent="0.2">
      <c r="A47" s="51"/>
      <c r="B47" s="46"/>
      <c r="C47" s="46"/>
      <c r="D47" s="53" t="s">
        <v>89</v>
      </c>
      <c r="E47" s="50">
        <f t="shared" si="5"/>
        <v>1.8460211999999997E-2</v>
      </c>
      <c r="F47" s="50">
        <f t="shared" si="5"/>
        <v>1.8460211999999997E-2</v>
      </c>
      <c r="G47" s="50">
        <f t="shared" si="5"/>
        <v>1.8460211999999997E-2</v>
      </c>
      <c r="H47" s="50">
        <f t="shared" si="5"/>
        <v>1.8460211999999997E-2</v>
      </c>
      <c r="I47" s="50">
        <f t="shared" si="5"/>
        <v>1.8460211999999997E-2</v>
      </c>
      <c r="J47" s="50">
        <f t="shared" si="5"/>
        <v>1.8460211999999997E-2</v>
      </c>
      <c r="K47" s="50">
        <f t="shared" si="5"/>
        <v>1.8460211999999997E-2</v>
      </c>
      <c r="L47" s="50">
        <f t="shared" si="5"/>
        <v>1.8460211999999997E-2</v>
      </c>
      <c r="M47" s="50">
        <f t="shared" si="5"/>
        <v>1.8460211999999997E-2</v>
      </c>
      <c r="N47" s="50">
        <f t="shared" si="5"/>
        <v>1.8460211999999997E-2</v>
      </c>
      <c r="O47" s="50">
        <f t="shared" si="5"/>
        <v>1.8460211999999997E-2</v>
      </c>
      <c r="P47" s="50">
        <f t="shared" si="5"/>
        <v>1.8460211999999997E-2</v>
      </c>
      <c r="Q47" s="50">
        <f t="shared" si="5"/>
        <v>1.8460211999999997E-2</v>
      </c>
      <c r="R47" s="50">
        <f t="shared" si="5"/>
        <v>1.8460211999999997E-2</v>
      </c>
      <c r="S47" s="50">
        <f t="shared" si="5"/>
        <v>1.8460211999999997E-2</v>
      </c>
      <c r="T47" s="50">
        <f t="shared" si="5"/>
        <v>1.8460211999999997E-2</v>
      </c>
      <c r="U47" s="50">
        <f t="shared" si="5"/>
        <v>1.8460211999999997E-2</v>
      </c>
      <c r="V47" s="50"/>
      <c r="W47" s="46"/>
      <c r="X47" s="120"/>
      <c r="Z47" s="46"/>
      <c r="AA47" s="46"/>
      <c r="AB47" s="46"/>
      <c r="AC47" s="46"/>
    </row>
    <row r="48" spans="1:29" ht="15.75" customHeight="1" x14ac:dyDescent="0.2">
      <c r="A48" s="54" t="s">
        <v>90</v>
      </c>
      <c r="B48" s="46"/>
      <c r="C48" s="46"/>
      <c r="D48" s="52" t="s">
        <v>35</v>
      </c>
      <c r="E48" s="50">
        <f t="shared" ref="E48:U49" si="6">E34</f>
        <v>1.0629999999999999</v>
      </c>
      <c r="F48" s="50">
        <f t="shared" si="6"/>
        <v>1.0629999999999999</v>
      </c>
      <c r="G48" s="50">
        <f t="shared" si="6"/>
        <v>1.0629999999999999</v>
      </c>
      <c r="H48" s="50">
        <f t="shared" si="6"/>
        <v>1.0629999999999999</v>
      </c>
      <c r="I48" s="50">
        <f t="shared" si="6"/>
        <v>1.0629999999999999</v>
      </c>
      <c r="J48" s="50">
        <f t="shared" si="6"/>
        <v>1.0629999999999999</v>
      </c>
      <c r="K48" s="50">
        <f t="shared" si="6"/>
        <v>1.0629999999999999</v>
      </c>
      <c r="L48" s="50">
        <f t="shared" si="6"/>
        <v>1.0629999999999999</v>
      </c>
      <c r="M48" s="50">
        <f t="shared" si="6"/>
        <v>1.0629999999999999</v>
      </c>
      <c r="N48" s="50">
        <f t="shared" si="6"/>
        <v>1.0629999999999999</v>
      </c>
      <c r="O48" s="50">
        <f t="shared" si="6"/>
        <v>1.0629999999999999</v>
      </c>
      <c r="P48" s="50">
        <f t="shared" si="6"/>
        <v>1.0629999999999999</v>
      </c>
      <c r="Q48" s="50">
        <f t="shared" si="6"/>
        <v>1.0629999999999999</v>
      </c>
      <c r="R48" s="50">
        <f t="shared" si="6"/>
        <v>1.0629999999999999</v>
      </c>
      <c r="S48" s="50">
        <f t="shared" si="6"/>
        <v>1.0629999999999999</v>
      </c>
      <c r="T48" s="50">
        <f t="shared" si="6"/>
        <v>1.0629999999999999</v>
      </c>
      <c r="U48" s="50">
        <f t="shared" si="6"/>
        <v>1.0629999999999999</v>
      </c>
      <c r="V48" s="50"/>
      <c r="W48" s="68" t="s">
        <v>185</v>
      </c>
      <c r="X48" s="120"/>
      <c r="Z48" s="46"/>
      <c r="AA48" s="46"/>
      <c r="AB48" s="46"/>
      <c r="AC48" s="46"/>
    </row>
    <row r="49" spans="1:29" ht="15.75" customHeight="1" x14ac:dyDescent="0.2">
      <c r="A49" s="46"/>
      <c r="B49" s="46"/>
      <c r="C49" s="46"/>
      <c r="D49" s="53" t="s">
        <v>89</v>
      </c>
      <c r="E49" s="50">
        <f t="shared" si="6"/>
        <v>2.7000199999999999E-2</v>
      </c>
      <c r="F49" s="50">
        <f t="shared" si="6"/>
        <v>2.7000199999999999E-2</v>
      </c>
      <c r="G49" s="50">
        <f t="shared" si="6"/>
        <v>2.7000199999999999E-2</v>
      </c>
      <c r="H49" s="50">
        <f t="shared" si="6"/>
        <v>2.7000199999999999E-2</v>
      </c>
      <c r="I49" s="50">
        <f t="shared" si="6"/>
        <v>2.7000199999999999E-2</v>
      </c>
      <c r="J49" s="50">
        <f t="shared" si="6"/>
        <v>2.7000199999999999E-2</v>
      </c>
      <c r="K49" s="50">
        <f t="shared" si="6"/>
        <v>2.7000199999999999E-2</v>
      </c>
      <c r="L49" s="50">
        <f t="shared" si="6"/>
        <v>2.7000199999999999E-2</v>
      </c>
      <c r="M49" s="50">
        <f t="shared" si="6"/>
        <v>2.7000199999999999E-2</v>
      </c>
      <c r="N49" s="50">
        <f t="shared" si="6"/>
        <v>2.7000199999999999E-2</v>
      </c>
      <c r="O49" s="50">
        <f t="shared" si="6"/>
        <v>2.7000199999999999E-2</v>
      </c>
      <c r="P49" s="50">
        <f t="shared" si="6"/>
        <v>2.7000199999999999E-2</v>
      </c>
      <c r="Q49" s="50">
        <f t="shared" si="6"/>
        <v>2.7000199999999999E-2</v>
      </c>
      <c r="R49" s="50">
        <f t="shared" si="6"/>
        <v>2.7000199999999999E-2</v>
      </c>
      <c r="S49" s="50">
        <f t="shared" si="6"/>
        <v>2.7000199999999999E-2</v>
      </c>
      <c r="T49" s="50">
        <f t="shared" si="6"/>
        <v>2.7000199999999999E-2</v>
      </c>
      <c r="U49" s="50">
        <f t="shared" si="6"/>
        <v>2.7000199999999999E-2</v>
      </c>
      <c r="V49" s="50"/>
      <c r="W49" s="46"/>
      <c r="X49" s="120"/>
      <c r="Z49" s="46"/>
      <c r="AA49" s="46"/>
      <c r="AB49" s="46"/>
      <c r="AC49" s="46"/>
    </row>
    <row r="50" spans="1:29" ht="15.75" customHeight="1" x14ac:dyDescent="0.2">
      <c r="A50" s="55" t="s">
        <v>91</v>
      </c>
      <c r="B50" s="120"/>
      <c r="C50" s="120"/>
      <c r="D50" s="11" t="s">
        <v>35</v>
      </c>
      <c r="E50" s="16">
        <f t="shared" ref="E50:U51" si="7">E34-E40</f>
        <v>0.82677999999999996</v>
      </c>
      <c r="F50" s="16">
        <f t="shared" si="7"/>
        <v>0.82677999999999996</v>
      </c>
      <c r="G50" s="16">
        <f t="shared" si="7"/>
        <v>0.82677999999999996</v>
      </c>
      <c r="H50" s="16">
        <f t="shared" si="7"/>
        <v>0.82677999999999996</v>
      </c>
      <c r="I50" s="16">
        <f t="shared" si="7"/>
        <v>0.82677999999999996</v>
      </c>
      <c r="J50" s="16">
        <f t="shared" si="7"/>
        <v>0.82677999999999996</v>
      </c>
      <c r="K50" s="16">
        <f t="shared" si="7"/>
        <v>0.82677999999999996</v>
      </c>
      <c r="L50" s="16">
        <f t="shared" si="7"/>
        <v>0.82677999999999996</v>
      </c>
      <c r="M50" s="16">
        <f t="shared" si="7"/>
        <v>0.82677999999999996</v>
      </c>
      <c r="N50" s="16">
        <f t="shared" si="7"/>
        <v>0.82677999999999996</v>
      </c>
      <c r="O50" s="16">
        <f t="shared" si="7"/>
        <v>0.82677999999999996</v>
      </c>
      <c r="P50" s="16">
        <f t="shared" si="7"/>
        <v>0.82677999999999996</v>
      </c>
      <c r="Q50" s="16">
        <f t="shared" si="7"/>
        <v>0.82677999999999996</v>
      </c>
      <c r="R50" s="16">
        <f t="shared" si="7"/>
        <v>0.82677999999999996</v>
      </c>
      <c r="S50" s="16">
        <f t="shared" si="7"/>
        <v>0.82677999999999996</v>
      </c>
      <c r="T50" s="16">
        <f t="shared" si="7"/>
        <v>0.82677999999999996</v>
      </c>
      <c r="U50" s="16">
        <f t="shared" si="7"/>
        <v>0.82677999999999996</v>
      </c>
      <c r="V50" s="127"/>
      <c r="W50" s="68" t="s">
        <v>185</v>
      </c>
      <c r="X50" s="120"/>
      <c r="Z50" s="46"/>
      <c r="AA50" s="46"/>
      <c r="AB50" s="46"/>
      <c r="AC50" s="46"/>
    </row>
    <row r="51" spans="1:29" ht="15.75" customHeight="1" x14ac:dyDescent="0.2">
      <c r="A51" s="120"/>
      <c r="B51" s="120"/>
      <c r="C51" s="120"/>
      <c r="D51" s="11" t="s">
        <v>78</v>
      </c>
      <c r="E51" s="64">
        <f t="shared" si="7"/>
        <v>2.1000211999999997E-2</v>
      </c>
      <c r="F51" s="64">
        <f t="shared" si="7"/>
        <v>2.1000211999999997E-2</v>
      </c>
      <c r="G51" s="64">
        <f t="shared" si="7"/>
        <v>2.1000211999999997E-2</v>
      </c>
      <c r="H51" s="64">
        <f t="shared" si="7"/>
        <v>2.1000211999999997E-2</v>
      </c>
      <c r="I51" s="64">
        <f t="shared" si="7"/>
        <v>2.1000211999999997E-2</v>
      </c>
      <c r="J51" s="64">
        <f t="shared" si="7"/>
        <v>2.1000211999999997E-2</v>
      </c>
      <c r="K51" s="64">
        <f t="shared" si="7"/>
        <v>2.1000211999999997E-2</v>
      </c>
      <c r="L51" s="64">
        <f t="shared" si="7"/>
        <v>2.1000211999999997E-2</v>
      </c>
      <c r="M51" s="64">
        <f t="shared" si="7"/>
        <v>2.1000211999999997E-2</v>
      </c>
      <c r="N51" s="64">
        <f t="shared" si="7"/>
        <v>2.1000211999999997E-2</v>
      </c>
      <c r="O51" s="64">
        <f t="shared" si="7"/>
        <v>2.1000211999999997E-2</v>
      </c>
      <c r="P51" s="64">
        <f t="shared" si="7"/>
        <v>2.1000211999999997E-2</v>
      </c>
      <c r="Q51" s="64">
        <f t="shared" si="7"/>
        <v>2.1000211999999997E-2</v>
      </c>
      <c r="R51" s="64">
        <f t="shared" si="7"/>
        <v>2.1000211999999997E-2</v>
      </c>
      <c r="S51" s="64">
        <f t="shared" si="7"/>
        <v>2.1000211999999997E-2</v>
      </c>
      <c r="T51" s="64">
        <f t="shared" si="7"/>
        <v>2.1000211999999997E-2</v>
      </c>
      <c r="U51" s="64">
        <f t="shared" si="7"/>
        <v>2.1000211999999997E-2</v>
      </c>
      <c r="V51" s="129"/>
      <c r="W51" s="120"/>
      <c r="X51" s="120"/>
      <c r="Z51" s="46"/>
      <c r="AA51" s="46"/>
      <c r="AB51" s="46"/>
      <c r="AC51" s="46"/>
    </row>
    <row r="52" spans="1:29" ht="15.75" customHeight="1" x14ac:dyDescent="0.2">
      <c r="A52" s="54" t="s">
        <v>92</v>
      </c>
      <c r="B52" s="46"/>
      <c r="C52" s="46"/>
      <c r="D52" s="52" t="s">
        <v>35</v>
      </c>
      <c r="E52" s="56">
        <f t="shared" ref="E52:U52" si="8">E34</f>
        <v>1.0629999999999999</v>
      </c>
      <c r="F52" s="56">
        <f t="shared" si="8"/>
        <v>1.0629999999999999</v>
      </c>
      <c r="G52" s="56">
        <f t="shared" si="8"/>
        <v>1.0629999999999999</v>
      </c>
      <c r="H52" s="56">
        <f t="shared" si="8"/>
        <v>1.0629999999999999</v>
      </c>
      <c r="I52" s="56">
        <f t="shared" si="8"/>
        <v>1.0629999999999999</v>
      </c>
      <c r="J52" s="56">
        <f t="shared" si="8"/>
        <v>1.0629999999999999</v>
      </c>
      <c r="K52" s="56">
        <f t="shared" si="8"/>
        <v>1.0629999999999999</v>
      </c>
      <c r="L52" s="56">
        <f t="shared" si="8"/>
        <v>1.0629999999999999</v>
      </c>
      <c r="M52" s="56">
        <f t="shared" si="8"/>
        <v>1.0629999999999999</v>
      </c>
      <c r="N52" s="56">
        <f t="shared" si="8"/>
        <v>1.0629999999999999</v>
      </c>
      <c r="O52" s="56">
        <f t="shared" si="8"/>
        <v>1.0629999999999999</v>
      </c>
      <c r="P52" s="56">
        <f t="shared" si="8"/>
        <v>1.0629999999999999</v>
      </c>
      <c r="Q52" s="56">
        <f t="shared" si="8"/>
        <v>1.0629999999999999</v>
      </c>
      <c r="R52" s="56">
        <f t="shared" si="8"/>
        <v>1.0629999999999999</v>
      </c>
      <c r="S52" s="56">
        <f t="shared" si="8"/>
        <v>1.0629999999999999</v>
      </c>
      <c r="T52" s="56">
        <f t="shared" si="8"/>
        <v>1.0629999999999999</v>
      </c>
      <c r="U52" s="56">
        <f t="shared" si="8"/>
        <v>1.0629999999999999</v>
      </c>
      <c r="V52" s="56"/>
      <c r="W52" s="68" t="s">
        <v>185</v>
      </c>
      <c r="X52" s="120"/>
      <c r="Z52" s="46"/>
      <c r="AA52" s="46"/>
      <c r="AB52" s="46"/>
      <c r="AC52" s="46"/>
    </row>
    <row r="53" spans="1:29" ht="15.75" customHeight="1" x14ac:dyDescent="0.2">
      <c r="A53" s="46"/>
      <c r="B53" s="46"/>
      <c r="C53" s="46"/>
      <c r="D53" s="53" t="s">
        <v>89</v>
      </c>
      <c r="E53" s="56">
        <f t="shared" ref="E53:U53" si="9">E35-0.5*E41</f>
        <v>2.4000206E-2</v>
      </c>
      <c r="F53" s="56">
        <f t="shared" si="9"/>
        <v>2.4000206E-2</v>
      </c>
      <c r="G53" s="56">
        <f t="shared" si="9"/>
        <v>2.4000206E-2</v>
      </c>
      <c r="H53" s="56">
        <f t="shared" si="9"/>
        <v>2.4000206E-2</v>
      </c>
      <c r="I53" s="56">
        <f t="shared" si="9"/>
        <v>2.4000206E-2</v>
      </c>
      <c r="J53" s="56">
        <f t="shared" si="9"/>
        <v>2.4000206E-2</v>
      </c>
      <c r="K53" s="56">
        <f t="shared" si="9"/>
        <v>2.4000206E-2</v>
      </c>
      <c r="L53" s="56">
        <f t="shared" si="9"/>
        <v>2.4000206E-2</v>
      </c>
      <c r="M53" s="56">
        <f t="shared" si="9"/>
        <v>2.4000206E-2</v>
      </c>
      <c r="N53" s="56">
        <f t="shared" si="9"/>
        <v>2.4000206E-2</v>
      </c>
      <c r="O53" s="56">
        <f t="shared" si="9"/>
        <v>2.4000206E-2</v>
      </c>
      <c r="P53" s="56">
        <f t="shared" si="9"/>
        <v>2.4000206E-2</v>
      </c>
      <c r="Q53" s="56">
        <f t="shared" si="9"/>
        <v>2.4000206E-2</v>
      </c>
      <c r="R53" s="56">
        <f t="shared" si="9"/>
        <v>2.4000206E-2</v>
      </c>
      <c r="S53" s="56">
        <f t="shared" si="9"/>
        <v>2.4000206E-2</v>
      </c>
      <c r="T53" s="56">
        <f t="shared" si="9"/>
        <v>2.4000206E-2</v>
      </c>
      <c r="U53" s="56">
        <f t="shared" si="9"/>
        <v>2.4000206E-2</v>
      </c>
      <c r="V53" s="56"/>
      <c r="W53" s="46"/>
      <c r="X53" s="120"/>
      <c r="Z53" s="46"/>
      <c r="AA53" s="46"/>
      <c r="AB53" s="46"/>
      <c r="AC53" s="46"/>
    </row>
    <row r="54" spans="1:29" ht="15.75" customHeight="1" x14ac:dyDescent="0.2">
      <c r="A54" s="54" t="s">
        <v>93</v>
      </c>
      <c r="B54" s="46"/>
      <c r="C54" s="46"/>
      <c r="D54" s="11" t="s">
        <v>35</v>
      </c>
      <c r="E54" s="56">
        <f t="shared" ref="E54:U54" si="10">E34-0.5*E40</f>
        <v>0.9448899999999999</v>
      </c>
      <c r="F54" s="56">
        <f t="shared" si="10"/>
        <v>0.9448899999999999</v>
      </c>
      <c r="G54" s="56">
        <f t="shared" si="10"/>
        <v>0.9448899999999999</v>
      </c>
      <c r="H54" s="56">
        <f t="shared" si="10"/>
        <v>0.9448899999999999</v>
      </c>
      <c r="I54" s="56">
        <f t="shared" si="10"/>
        <v>0.9448899999999999</v>
      </c>
      <c r="J54" s="56">
        <f t="shared" si="10"/>
        <v>0.9448899999999999</v>
      </c>
      <c r="K54" s="56">
        <f t="shared" si="10"/>
        <v>0.9448899999999999</v>
      </c>
      <c r="L54" s="56">
        <f t="shared" si="10"/>
        <v>0.9448899999999999</v>
      </c>
      <c r="M54" s="56">
        <f t="shared" si="10"/>
        <v>0.9448899999999999</v>
      </c>
      <c r="N54" s="56">
        <f t="shared" si="10"/>
        <v>0.9448899999999999</v>
      </c>
      <c r="O54" s="56">
        <f t="shared" si="10"/>
        <v>0.9448899999999999</v>
      </c>
      <c r="P54" s="56">
        <f t="shared" si="10"/>
        <v>0.9448899999999999</v>
      </c>
      <c r="Q54" s="56">
        <f t="shared" si="10"/>
        <v>0.9448899999999999</v>
      </c>
      <c r="R54" s="56">
        <f t="shared" si="10"/>
        <v>0.9448899999999999</v>
      </c>
      <c r="S54" s="56">
        <f t="shared" si="10"/>
        <v>0.9448899999999999</v>
      </c>
      <c r="T54" s="56">
        <f t="shared" si="10"/>
        <v>0.9448899999999999</v>
      </c>
      <c r="U54" s="56">
        <f t="shared" si="10"/>
        <v>0.9448899999999999</v>
      </c>
      <c r="V54" s="56"/>
      <c r="W54" s="68" t="s">
        <v>185</v>
      </c>
      <c r="X54" s="120"/>
      <c r="Z54" s="46"/>
      <c r="AA54" s="46"/>
      <c r="AB54" s="46"/>
      <c r="AC54" s="46"/>
    </row>
    <row r="55" spans="1:29" ht="15.75" customHeight="1" x14ac:dyDescent="0.2">
      <c r="A55" s="46"/>
      <c r="B55" s="46"/>
      <c r="C55" s="46"/>
      <c r="D55" s="11" t="s">
        <v>78</v>
      </c>
      <c r="E55" s="56">
        <f t="shared" ref="E55:U55" si="11">E35</f>
        <v>2.7000199999999999E-2</v>
      </c>
      <c r="F55" s="56">
        <f t="shared" si="11"/>
        <v>2.7000199999999999E-2</v>
      </c>
      <c r="G55" s="56">
        <f t="shared" si="11"/>
        <v>2.7000199999999999E-2</v>
      </c>
      <c r="H55" s="56">
        <f t="shared" si="11"/>
        <v>2.7000199999999999E-2</v>
      </c>
      <c r="I55" s="56">
        <f t="shared" si="11"/>
        <v>2.7000199999999999E-2</v>
      </c>
      <c r="J55" s="56">
        <f t="shared" si="11"/>
        <v>2.7000199999999999E-2</v>
      </c>
      <c r="K55" s="56">
        <f t="shared" si="11"/>
        <v>2.7000199999999999E-2</v>
      </c>
      <c r="L55" s="56">
        <f t="shared" si="11"/>
        <v>2.7000199999999999E-2</v>
      </c>
      <c r="M55" s="56">
        <f t="shared" si="11"/>
        <v>2.7000199999999999E-2</v>
      </c>
      <c r="N55" s="56">
        <f t="shared" si="11"/>
        <v>2.7000199999999999E-2</v>
      </c>
      <c r="O55" s="56">
        <f t="shared" si="11"/>
        <v>2.7000199999999999E-2</v>
      </c>
      <c r="P55" s="56">
        <f t="shared" si="11"/>
        <v>2.7000199999999999E-2</v>
      </c>
      <c r="Q55" s="56">
        <f t="shared" si="11"/>
        <v>2.7000199999999999E-2</v>
      </c>
      <c r="R55" s="56">
        <f t="shared" si="11"/>
        <v>2.7000199999999999E-2</v>
      </c>
      <c r="S55" s="56">
        <f t="shared" si="11"/>
        <v>2.7000199999999999E-2</v>
      </c>
      <c r="T55" s="56">
        <f t="shared" si="11"/>
        <v>2.7000199999999999E-2</v>
      </c>
      <c r="U55" s="56">
        <f t="shared" si="11"/>
        <v>2.7000199999999999E-2</v>
      </c>
      <c r="V55" s="56"/>
      <c r="W55" s="46"/>
      <c r="X55" s="120"/>
      <c r="Z55" s="46"/>
      <c r="AA55" s="46"/>
      <c r="AB55" s="46"/>
      <c r="AC55" s="46"/>
    </row>
    <row r="56" spans="1:29" ht="15.75" customHeight="1" x14ac:dyDescent="0.2">
      <c r="A56" s="167" t="s">
        <v>172</v>
      </c>
      <c r="B56" s="120"/>
      <c r="C56" s="120"/>
      <c r="D56" s="5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130"/>
      <c r="X56" s="120"/>
      <c r="Z56" s="46"/>
      <c r="AA56" s="46"/>
      <c r="AB56" s="46"/>
      <c r="AC56" s="46"/>
    </row>
    <row r="57" spans="1:29" ht="15.75" customHeight="1" x14ac:dyDescent="0.2">
      <c r="A57" s="120" t="s">
        <v>66</v>
      </c>
      <c r="B57" s="120"/>
      <c r="C57" s="120"/>
      <c r="D57" s="34" t="s">
        <v>157</v>
      </c>
      <c r="E57" s="150">
        <f>VLOOKUP(D57,A1:E5,2,FALSE)</f>
        <v>1.2</v>
      </c>
      <c r="F57" s="150">
        <f>E57</f>
        <v>1.2</v>
      </c>
      <c r="G57" s="150">
        <f>F57</f>
        <v>1.2</v>
      </c>
      <c r="H57" s="150">
        <f t="shared" ref="H57:H66" si="12">I57</f>
        <v>1.2</v>
      </c>
      <c r="I57" s="150">
        <f t="shared" ref="I57:J66" si="13">G57</f>
        <v>1.2</v>
      </c>
      <c r="J57" s="150">
        <f t="shared" si="13"/>
        <v>1.2</v>
      </c>
      <c r="K57" s="150">
        <f t="shared" ref="K57:K66" si="14">G57</f>
        <v>1.2</v>
      </c>
      <c r="L57" s="150">
        <f t="shared" ref="L57:U66" si="15">K57</f>
        <v>1.2</v>
      </c>
      <c r="M57" s="150">
        <f t="shared" si="15"/>
        <v>1.2</v>
      </c>
      <c r="N57" s="150">
        <f t="shared" si="15"/>
        <v>1.2</v>
      </c>
      <c r="O57" s="150">
        <f t="shared" si="15"/>
        <v>1.2</v>
      </c>
      <c r="P57" s="150">
        <f>O57</f>
        <v>1.2</v>
      </c>
      <c r="Q57" s="150">
        <f>P57</f>
        <v>1.2</v>
      </c>
      <c r="R57" s="150">
        <f t="shared" ref="R57:R66" si="16">S57</f>
        <v>1.2</v>
      </c>
      <c r="S57" s="150">
        <f t="shared" ref="S57:T66" si="17">Q57</f>
        <v>1.2</v>
      </c>
      <c r="T57" s="150">
        <f t="shared" si="17"/>
        <v>1.2</v>
      </c>
      <c r="U57" s="150">
        <f t="shared" ref="U57:U66" si="18">Q57</f>
        <v>1.2</v>
      </c>
      <c r="V57" s="130"/>
      <c r="X57" s="120"/>
      <c r="Z57" s="46"/>
      <c r="AA57" s="46"/>
      <c r="AB57" s="46"/>
      <c r="AC57" s="46"/>
    </row>
    <row r="58" spans="1:29" ht="15.75" customHeight="1" x14ac:dyDescent="0.2">
      <c r="A58" s="120" t="s">
        <v>67</v>
      </c>
      <c r="B58" s="120"/>
      <c r="C58" s="120"/>
      <c r="D58" s="34" t="s">
        <v>156</v>
      </c>
      <c r="E58" s="150">
        <f>VLOOKUP(D58,A2:E6,2,FALSE)</f>
        <v>1.1000000000000001</v>
      </c>
      <c r="F58" s="150">
        <f t="shared" ref="F58:K66" si="19">E58</f>
        <v>1.1000000000000001</v>
      </c>
      <c r="G58" s="150">
        <f t="shared" si="19"/>
        <v>1.1000000000000001</v>
      </c>
      <c r="H58" s="150">
        <f t="shared" si="12"/>
        <v>1.1000000000000001</v>
      </c>
      <c r="I58" s="150">
        <f t="shared" si="13"/>
        <v>1.1000000000000001</v>
      </c>
      <c r="J58" s="150">
        <f t="shared" si="13"/>
        <v>1.1000000000000001</v>
      </c>
      <c r="K58" s="150">
        <f t="shared" si="14"/>
        <v>1.1000000000000001</v>
      </c>
      <c r="L58" s="150">
        <f t="shared" si="15"/>
        <v>1.1000000000000001</v>
      </c>
      <c r="M58" s="150">
        <f t="shared" si="15"/>
        <v>1.1000000000000001</v>
      </c>
      <c r="N58" s="150">
        <f t="shared" si="15"/>
        <v>1.1000000000000001</v>
      </c>
      <c r="O58" s="150">
        <f t="shared" si="15"/>
        <v>1.1000000000000001</v>
      </c>
      <c r="P58" s="150">
        <f t="shared" si="15"/>
        <v>1.1000000000000001</v>
      </c>
      <c r="Q58" s="150">
        <f t="shared" si="15"/>
        <v>1.1000000000000001</v>
      </c>
      <c r="R58" s="150">
        <f t="shared" si="16"/>
        <v>1.1000000000000001</v>
      </c>
      <c r="S58" s="150">
        <f t="shared" si="17"/>
        <v>1.1000000000000001</v>
      </c>
      <c r="T58" s="150">
        <f t="shared" si="17"/>
        <v>1.1000000000000001</v>
      </c>
      <c r="U58" s="150">
        <f t="shared" si="18"/>
        <v>1.1000000000000001</v>
      </c>
      <c r="V58" s="130"/>
      <c r="W58" s="120"/>
      <c r="X58" s="120"/>
      <c r="Z58" s="46"/>
      <c r="AA58" s="46"/>
      <c r="AB58" s="46"/>
      <c r="AC58" s="46"/>
    </row>
    <row r="59" spans="1:29" ht="15.75" customHeight="1" x14ac:dyDescent="0.2">
      <c r="A59" s="69" t="s">
        <v>159</v>
      </c>
      <c r="B59" s="46"/>
      <c r="C59" s="46"/>
      <c r="D59" s="34" t="s">
        <v>11</v>
      </c>
      <c r="E59" s="150">
        <f>VLOOKUP(D59,A3:E7,2,FALSE)</f>
        <v>1</v>
      </c>
      <c r="F59" s="150">
        <f t="shared" si="19"/>
        <v>1</v>
      </c>
      <c r="G59" s="150">
        <f t="shared" si="19"/>
        <v>1</v>
      </c>
      <c r="H59" s="150">
        <f t="shared" si="19"/>
        <v>1</v>
      </c>
      <c r="I59" s="150">
        <f t="shared" si="19"/>
        <v>1</v>
      </c>
      <c r="J59" s="150">
        <f t="shared" si="19"/>
        <v>1</v>
      </c>
      <c r="K59" s="150">
        <f t="shared" si="19"/>
        <v>1</v>
      </c>
      <c r="L59" s="150">
        <f t="shared" si="15"/>
        <v>1</v>
      </c>
      <c r="M59" s="150">
        <f t="shared" si="15"/>
        <v>1</v>
      </c>
      <c r="N59" s="150">
        <f t="shared" si="15"/>
        <v>1</v>
      </c>
      <c r="O59" s="150">
        <f t="shared" si="15"/>
        <v>1</v>
      </c>
      <c r="P59" s="150">
        <f t="shared" si="15"/>
        <v>1</v>
      </c>
      <c r="Q59" s="150">
        <f t="shared" si="15"/>
        <v>1</v>
      </c>
      <c r="R59" s="150">
        <f t="shared" si="15"/>
        <v>1</v>
      </c>
      <c r="S59" s="150">
        <f t="shared" si="15"/>
        <v>1</v>
      </c>
      <c r="T59" s="150">
        <f t="shared" si="15"/>
        <v>1</v>
      </c>
      <c r="U59" s="150">
        <f t="shared" si="15"/>
        <v>1</v>
      </c>
      <c r="V59" s="130"/>
      <c r="W59" s="46"/>
      <c r="X59" s="46"/>
      <c r="Z59" s="46"/>
      <c r="AA59" s="46"/>
      <c r="AB59" s="46"/>
      <c r="AC59" s="46"/>
    </row>
    <row r="60" spans="1:29" ht="15.75" customHeight="1" x14ac:dyDescent="0.2">
      <c r="A60" s="120" t="s">
        <v>68</v>
      </c>
      <c r="B60" s="120"/>
      <c r="C60" s="120"/>
      <c r="D60" s="34" t="s">
        <v>155</v>
      </c>
      <c r="E60" s="150">
        <f>VLOOKUP(D60,A4:E8,2,FALSE)</f>
        <v>1</v>
      </c>
      <c r="F60" s="150">
        <f t="shared" si="19"/>
        <v>1</v>
      </c>
      <c r="G60" s="150">
        <f t="shared" si="19"/>
        <v>1</v>
      </c>
      <c r="H60" s="150">
        <f t="shared" si="12"/>
        <v>1</v>
      </c>
      <c r="I60" s="150">
        <f t="shared" si="13"/>
        <v>1</v>
      </c>
      <c r="J60" s="150">
        <f t="shared" si="13"/>
        <v>1</v>
      </c>
      <c r="K60" s="150">
        <f t="shared" si="14"/>
        <v>1</v>
      </c>
      <c r="L60" s="150">
        <f t="shared" si="15"/>
        <v>1</v>
      </c>
      <c r="M60" s="150">
        <f t="shared" si="15"/>
        <v>1</v>
      </c>
      <c r="N60" s="150">
        <f t="shared" si="15"/>
        <v>1</v>
      </c>
      <c r="O60" s="150">
        <f t="shared" si="15"/>
        <v>1</v>
      </c>
      <c r="P60" s="150">
        <f t="shared" si="15"/>
        <v>1</v>
      </c>
      <c r="Q60" s="150">
        <f t="shared" si="15"/>
        <v>1</v>
      </c>
      <c r="R60" s="150">
        <f t="shared" si="16"/>
        <v>1</v>
      </c>
      <c r="S60" s="150">
        <f t="shared" si="17"/>
        <v>1</v>
      </c>
      <c r="T60" s="150">
        <f t="shared" si="17"/>
        <v>1</v>
      </c>
      <c r="U60" s="150">
        <f t="shared" si="18"/>
        <v>1</v>
      </c>
      <c r="V60" s="130"/>
      <c r="W60" s="120"/>
      <c r="X60" s="120"/>
      <c r="Z60" s="46"/>
      <c r="AA60" s="46"/>
      <c r="AB60" s="46"/>
      <c r="AC60" s="46"/>
    </row>
    <row r="61" spans="1:29" ht="15.75" customHeight="1" x14ac:dyDescent="0.2">
      <c r="A61" s="120" t="s">
        <v>69</v>
      </c>
      <c r="B61" s="120"/>
      <c r="C61" s="120"/>
      <c r="D61" s="34" t="s">
        <v>145</v>
      </c>
      <c r="E61" s="151">
        <f>VLOOKUP(D61,A8:B13,2,FALSE)</f>
        <v>1.046</v>
      </c>
      <c r="F61" s="151">
        <f t="shared" si="19"/>
        <v>1.046</v>
      </c>
      <c r="G61" s="151">
        <f t="shared" si="19"/>
        <v>1.046</v>
      </c>
      <c r="H61" s="151">
        <f t="shared" si="12"/>
        <v>1.046</v>
      </c>
      <c r="I61" s="151">
        <f t="shared" si="13"/>
        <v>1.046</v>
      </c>
      <c r="J61" s="151">
        <f t="shared" si="13"/>
        <v>1.046</v>
      </c>
      <c r="K61" s="151">
        <f t="shared" si="14"/>
        <v>1.046</v>
      </c>
      <c r="L61" s="151">
        <f t="shared" si="15"/>
        <v>1.046</v>
      </c>
      <c r="M61" s="151">
        <f t="shared" si="15"/>
        <v>1.046</v>
      </c>
      <c r="N61" s="151">
        <f t="shared" si="15"/>
        <v>1.046</v>
      </c>
      <c r="O61" s="151">
        <f t="shared" si="15"/>
        <v>1.046</v>
      </c>
      <c r="P61" s="151">
        <f t="shared" si="15"/>
        <v>1.046</v>
      </c>
      <c r="Q61" s="151">
        <f t="shared" si="15"/>
        <v>1.046</v>
      </c>
      <c r="R61" s="151">
        <f t="shared" si="16"/>
        <v>1.046</v>
      </c>
      <c r="S61" s="151">
        <f t="shared" si="17"/>
        <v>1.046</v>
      </c>
      <c r="T61" s="151">
        <f t="shared" si="17"/>
        <v>1.046</v>
      </c>
      <c r="U61" s="151">
        <f t="shared" si="18"/>
        <v>1.046</v>
      </c>
      <c r="V61" s="131"/>
      <c r="W61" s="120"/>
      <c r="X61" s="120"/>
      <c r="Z61" s="46"/>
      <c r="AA61" s="46"/>
      <c r="AB61" s="46"/>
      <c r="AC61" s="46"/>
    </row>
    <row r="62" spans="1:29" ht="15.75" customHeight="1" x14ac:dyDescent="0.2">
      <c r="A62" s="120" t="s">
        <v>70</v>
      </c>
      <c r="B62" s="120"/>
      <c r="C62" s="120"/>
      <c r="D62" s="34" t="s">
        <v>18</v>
      </c>
      <c r="E62" s="151">
        <f>VLOOKUP(D62,C7:D9,2,FALSE)</f>
        <v>1</v>
      </c>
      <c r="F62" s="151">
        <f t="shared" si="19"/>
        <v>1</v>
      </c>
      <c r="G62" s="151">
        <f t="shared" si="19"/>
        <v>1</v>
      </c>
      <c r="H62" s="151">
        <f t="shared" si="12"/>
        <v>1</v>
      </c>
      <c r="I62" s="151">
        <f t="shared" si="13"/>
        <v>1</v>
      </c>
      <c r="J62" s="151">
        <f t="shared" si="13"/>
        <v>1</v>
      </c>
      <c r="K62" s="151">
        <f t="shared" si="14"/>
        <v>1</v>
      </c>
      <c r="L62" s="151">
        <f t="shared" si="15"/>
        <v>1</v>
      </c>
      <c r="M62" s="151">
        <f t="shared" si="15"/>
        <v>1</v>
      </c>
      <c r="N62" s="151">
        <f t="shared" si="15"/>
        <v>1</v>
      </c>
      <c r="O62" s="151">
        <f t="shared" si="15"/>
        <v>1</v>
      </c>
      <c r="P62" s="151">
        <f t="shared" si="15"/>
        <v>1</v>
      </c>
      <c r="Q62" s="151">
        <f t="shared" si="15"/>
        <v>1</v>
      </c>
      <c r="R62" s="151">
        <f t="shared" si="16"/>
        <v>1</v>
      </c>
      <c r="S62" s="151">
        <f t="shared" si="17"/>
        <v>1</v>
      </c>
      <c r="T62" s="151">
        <f t="shared" si="17"/>
        <v>1</v>
      </c>
      <c r="U62" s="151">
        <f t="shared" si="18"/>
        <v>1</v>
      </c>
      <c r="V62" s="131"/>
      <c r="W62" s="120"/>
      <c r="X62" s="120"/>
      <c r="Z62" s="46"/>
      <c r="AA62" s="46"/>
      <c r="AB62" s="46"/>
      <c r="AC62" s="46"/>
    </row>
    <row r="63" spans="1:29" ht="15.75" customHeight="1" x14ac:dyDescent="0.2">
      <c r="A63" s="120" t="s">
        <v>71</v>
      </c>
      <c r="B63" s="120"/>
      <c r="C63" s="120"/>
      <c r="D63" s="35" t="s">
        <v>26</v>
      </c>
      <c r="E63" s="150">
        <f>VLOOKUP(D63,E16:F18,2,FALSE)</f>
        <v>1</v>
      </c>
      <c r="F63" s="150">
        <f t="shared" si="19"/>
        <v>1</v>
      </c>
      <c r="G63" s="150">
        <f t="shared" si="19"/>
        <v>1</v>
      </c>
      <c r="H63" s="150">
        <f t="shared" si="12"/>
        <v>1</v>
      </c>
      <c r="I63" s="150">
        <f t="shared" si="13"/>
        <v>1</v>
      </c>
      <c r="J63" s="150">
        <f t="shared" si="13"/>
        <v>1</v>
      </c>
      <c r="K63" s="150">
        <f t="shared" si="14"/>
        <v>1</v>
      </c>
      <c r="L63" s="150">
        <f t="shared" si="15"/>
        <v>1</v>
      </c>
      <c r="M63" s="150">
        <f t="shared" si="15"/>
        <v>1</v>
      </c>
      <c r="N63" s="150">
        <f t="shared" si="15"/>
        <v>1</v>
      </c>
      <c r="O63" s="150">
        <f t="shared" si="15"/>
        <v>1</v>
      </c>
      <c r="P63" s="150">
        <f t="shared" si="15"/>
        <v>1</v>
      </c>
      <c r="Q63" s="150">
        <f t="shared" si="15"/>
        <v>1</v>
      </c>
      <c r="R63" s="150">
        <f t="shared" si="16"/>
        <v>1</v>
      </c>
      <c r="S63" s="150">
        <f t="shared" si="17"/>
        <v>1</v>
      </c>
      <c r="T63" s="150">
        <f t="shared" si="17"/>
        <v>1</v>
      </c>
      <c r="U63" s="150">
        <f t="shared" si="18"/>
        <v>1</v>
      </c>
      <c r="V63" s="130"/>
      <c r="W63" s="120"/>
      <c r="X63" s="120"/>
      <c r="Z63" s="46"/>
      <c r="AA63" s="46"/>
      <c r="AB63" s="46"/>
      <c r="AC63" s="46"/>
    </row>
    <row r="64" spans="1:29" ht="15.75" customHeight="1" x14ac:dyDescent="0.2">
      <c r="A64" s="120" t="s">
        <v>72</v>
      </c>
      <c r="B64" s="120"/>
      <c r="C64" s="120"/>
      <c r="D64" s="34" t="s">
        <v>17</v>
      </c>
      <c r="E64" s="151">
        <f>VLOOKUP(D64,E7:F9,2,FALSE)</f>
        <v>0.96</v>
      </c>
      <c r="F64" s="151">
        <f t="shared" si="19"/>
        <v>0.96</v>
      </c>
      <c r="G64" s="151">
        <f t="shared" si="19"/>
        <v>0.96</v>
      </c>
      <c r="H64" s="151">
        <f t="shared" si="12"/>
        <v>0.96</v>
      </c>
      <c r="I64" s="151">
        <f t="shared" si="13"/>
        <v>0.96</v>
      </c>
      <c r="J64" s="151">
        <f t="shared" si="13"/>
        <v>0.96</v>
      </c>
      <c r="K64" s="151">
        <f t="shared" si="14"/>
        <v>0.96</v>
      </c>
      <c r="L64" s="151">
        <f t="shared" si="15"/>
        <v>0.96</v>
      </c>
      <c r="M64" s="151">
        <f t="shared" si="15"/>
        <v>0.96</v>
      </c>
      <c r="N64" s="151">
        <f t="shared" si="15"/>
        <v>0.96</v>
      </c>
      <c r="O64" s="151">
        <f t="shared" si="15"/>
        <v>0.96</v>
      </c>
      <c r="P64" s="151">
        <f t="shared" si="15"/>
        <v>0.96</v>
      </c>
      <c r="Q64" s="151">
        <f t="shared" si="15"/>
        <v>0.96</v>
      </c>
      <c r="R64" s="151">
        <f t="shared" si="16"/>
        <v>0.96</v>
      </c>
      <c r="S64" s="151">
        <f t="shared" si="17"/>
        <v>0.96</v>
      </c>
      <c r="T64" s="151">
        <f t="shared" si="17"/>
        <v>0.96</v>
      </c>
      <c r="U64" s="151">
        <f t="shared" si="18"/>
        <v>0.96</v>
      </c>
      <c r="V64" s="131"/>
      <c r="W64" s="120"/>
      <c r="X64" s="120"/>
      <c r="Z64" s="46"/>
      <c r="AA64" s="46"/>
      <c r="AB64" s="46"/>
      <c r="AC64" s="46"/>
    </row>
    <row r="65" spans="1:29" ht="15.75" customHeight="1" x14ac:dyDescent="0.2">
      <c r="A65" s="69" t="s">
        <v>125</v>
      </c>
      <c r="B65" s="120"/>
      <c r="C65" s="120"/>
      <c r="D65" s="34" t="s">
        <v>20</v>
      </c>
      <c r="E65" s="151">
        <f>VLOOKUP(D65,A16:B18,2,FALSE)</f>
        <v>0.75</v>
      </c>
      <c r="F65" s="151">
        <f t="shared" si="19"/>
        <v>0.75</v>
      </c>
      <c r="G65" s="151">
        <f t="shared" si="19"/>
        <v>0.75</v>
      </c>
      <c r="H65" s="151">
        <f t="shared" si="12"/>
        <v>0.75</v>
      </c>
      <c r="I65" s="151">
        <f t="shared" si="13"/>
        <v>0.75</v>
      </c>
      <c r="J65" s="151">
        <f t="shared" si="13"/>
        <v>0.75</v>
      </c>
      <c r="K65" s="151">
        <f t="shared" si="14"/>
        <v>0.75</v>
      </c>
      <c r="L65" s="151">
        <f t="shared" si="15"/>
        <v>0.75</v>
      </c>
      <c r="M65" s="151">
        <f t="shared" si="15"/>
        <v>0.75</v>
      </c>
      <c r="N65" s="151">
        <f t="shared" si="15"/>
        <v>0.75</v>
      </c>
      <c r="O65" s="151">
        <f t="shared" si="15"/>
        <v>0.75</v>
      </c>
      <c r="P65" s="151">
        <f t="shared" si="15"/>
        <v>0.75</v>
      </c>
      <c r="Q65" s="151">
        <f t="shared" si="15"/>
        <v>0.75</v>
      </c>
      <c r="R65" s="151">
        <f t="shared" si="16"/>
        <v>0.75</v>
      </c>
      <c r="S65" s="151">
        <f t="shared" si="17"/>
        <v>0.75</v>
      </c>
      <c r="T65" s="151">
        <f t="shared" si="17"/>
        <v>0.75</v>
      </c>
      <c r="U65" s="151">
        <f t="shared" si="18"/>
        <v>0.75</v>
      </c>
      <c r="V65" s="131"/>
      <c r="W65" s="120"/>
      <c r="X65" s="120"/>
      <c r="Z65" s="46"/>
      <c r="AA65" s="46"/>
      <c r="AB65" s="46"/>
      <c r="AC65" s="46"/>
    </row>
    <row r="66" spans="1:29" ht="15.75" customHeight="1" x14ac:dyDescent="0.2">
      <c r="A66" s="120" t="s">
        <v>73</v>
      </c>
      <c r="B66" s="120"/>
      <c r="C66" s="120"/>
      <c r="D66" s="34" t="s">
        <v>24</v>
      </c>
      <c r="E66" s="152">
        <f>VLOOKUP(D66,C16:D18,2,FALSE)</f>
        <v>1</v>
      </c>
      <c r="F66" s="152">
        <f t="shared" si="19"/>
        <v>1</v>
      </c>
      <c r="G66" s="152">
        <f t="shared" si="19"/>
        <v>1</v>
      </c>
      <c r="H66" s="152">
        <f t="shared" si="12"/>
        <v>1</v>
      </c>
      <c r="I66" s="152">
        <f t="shared" si="13"/>
        <v>1</v>
      </c>
      <c r="J66" s="152">
        <f t="shared" si="13"/>
        <v>1</v>
      </c>
      <c r="K66" s="152">
        <f t="shared" si="14"/>
        <v>1</v>
      </c>
      <c r="L66" s="152">
        <f t="shared" si="15"/>
        <v>1</v>
      </c>
      <c r="M66" s="152">
        <f t="shared" si="15"/>
        <v>1</v>
      </c>
      <c r="N66" s="152">
        <f t="shared" si="15"/>
        <v>1</v>
      </c>
      <c r="O66" s="152">
        <f t="shared" si="15"/>
        <v>1</v>
      </c>
      <c r="P66" s="152">
        <f t="shared" si="15"/>
        <v>1</v>
      </c>
      <c r="Q66" s="152">
        <f t="shared" si="15"/>
        <v>1</v>
      </c>
      <c r="R66" s="152">
        <f t="shared" si="16"/>
        <v>1</v>
      </c>
      <c r="S66" s="152">
        <f t="shared" si="17"/>
        <v>1</v>
      </c>
      <c r="T66" s="152">
        <f t="shared" si="17"/>
        <v>1</v>
      </c>
      <c r="U66" s="152">
        <f t="shared" si="18"/>
        <v>1</v>
      </c>
      <c r="V66" s="102"/>
      <c r="W66" s="120"/>
      <c r="X66" s="120"/>
      <c r="Z66" s="46"/>
      <c r="AA66" s="46"/>
      <c r="AB66" s="46"/>
      <c r="AC66" s="46"/>
    </row>
    <row r="67" spans="1:29" ht="15.75" customHeight="1" x14ac:dyDescent="0.2">
      <c r="A67" s="46"/>
      <c r="B67" s="46"/>
      <c r="C67" s="46"/>
      <c r="D67" s="54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46"/>
      <c r="X67" s="46"/>
      <c r="Z67" s="46"/>
      <c r="AA67" s="46"/>
      <c r="AB67" s="46"/>
      <c r="AC67" s="46"/>
    </row>
    <row r="68" spans="1:29" ht="15.75" customHeight="1" x14ac:dyDescent="0.2">
      <c r="A68" s="3" t="s">
        <v>57</v>
      </c>
      <c r="B68" s="120"/>
      <c r="C68" s="120"/>
      <c r="D68" s="11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26"/>
      <c r="W68" s="120"/>
      <c r="X68" s="120"/>
      <c r="Z68" s="46"/>
      <c r="AA68" s="46"/>
      <c r="AB68" s="46"/>
      <c r="AC68" s="46"/>
    </row>
    <row r="69" spans="1:29" ht="15.75" customHeight="1" x14ac:dyDescent="0.2">
      <c r="A69" s="123" t="s">
        <v>139</v>
      </c>
      <c r="B69" s="120"/>
      <c r="C69" s="120"/>
      <c r="D69" s="21" t="s">
        <v>58</v>
      </c>
      <c r="E69" s="118">
        <v>-444.94</v>
      </c>
      <c r="F69" s="31">
        <v>-396.59</v>
      </c>
      <c r="G69" s="31">
        <v>-351.03399999999999</v>
      </c>
      <c r="H69" s="31">
        <v>-302.7</v>
      </c>
      <c r="I69" s="31">
        <v>0</v>
      </c>
      <c r="J69" s="31">
        <f>-H69</f>
        <v>302.7</v>
      </c>
      <c r="K69" s="31">
        <f>-G69</f>
        <v>351.03399999999999</v>
      </c>
      <c r="L69" s="31">
        <f>-F69</f>
        <v>396.59</v>
      </c>
      <c r="M69" s="31">
        <f>-E69</f>
        <v>444.94</v>
      </c>
      <c r="N69" s="31">
        <f>L69</f>
        <v>396.59</v>
      </c>
      <c r="O69" s="31">
        <f>K69</f>
        <v>351.03399999999999</v>
      </c>
      <c r="P69" s="31">
        <f>J69</f>
        <v>302.7</v>
      </c>
      <c r="Q69" s="31">
        <f>I69</f>
        <v>0</v>
      </c>
      <c r="R69" s="31">
        <f>H69</f>
        <v>-302.7</v>
      </c>
      <c r="S69" s="31">
        <f>G69</f>
        <v>-351.03399999999999</v>
      </c>
      <c r="T69" s="31">
        <f>F69</f>
        <v>-396.59</v>
      </c>
      <c r="U69" s="31">
        <f>E69</f>
        <v>-444.94</v>
      </c>
      <c r="V69" s="132"/>
      <c r="X69" s="15"/>
      <c r="Z69" s="46"/>
      <c r="AA69" s="46"/>
      <c r="AB69" s="46"/>
      <c r="AC69" s="46"/>
    </row>
    <row r="70" spans="1:29" ht="15.75" customHeight="1" x14ac:dyDescent="0.2">
      <c r="A70" s="120"/>
      <c r="B70" s="120"/>
      <c r="C70" s="120"/>
      <c r="D70" s="11" t="s">
        <v>59</v>
      </c>
      <c r="E70" s="32">
        <f>E69/0.74</f>
        <v>-601.27027027027032</v>
      </c>
      <c r="F70" s="32">
        <f t="shared" ref="F70:U70" si="20">F69/0.74</f>
        <v>-535.93243243243239</v>
      </c>
      <c r="G70" s="32">
        <f t="shared" si="20"/>
        <v>-474.37027027027028</v>
      </c>
      <c r="H70" s="32">
        <f t="shared" si="20"/>
        <v>-409.05405405405406</v>
      </c>
      <c r="I70" s="32">
        <f t="shared" si="20"/>
        <v>0</v>
      </c>
      <c r="J70" s="32">
        <f t="shared" si="20"/>
        <v>409.05405405405406</v>
      </c>
      <c r="K70" s="32">
        <f t="shared" si="20"/>
        <v>474.37027027027028</v>
      </c>
      <c r="L70" s="32">
        <f t="shared" si="20"/>
        <v>535.93243243243239</v>
      </c>
      <c r="M70" s="32">
        <f t="shared" si="20"/>
        <v>601.27027027027032</v>
      </c>
      <c r="N70" s="32">
        <f t="shared" si="20"/>
        <v>535.93243243243239</v>
      </c>
      <c r="O70" s="32">
        <f t="shared" si="20"/>
        <v>474.37027027027028</v>
      </c>
      <c r="P70" s="32">
        <f t="shared" si="20"/>
        <v>409.05405405405406</v>
      </c>
      <c r="Q70" s="32">
        <f t="shared" si="20"/>
        <v>0</v>
      </c>
      <c r="R70" s="32">
        <f t="shared" si="20"/>
        <v>-409.05405405405406</v>
      </c>
      <c r="S70" s="32">
        <f t="shared" si="20"/>
        <v>-474.37027027027028</v>
      </c>
      <c r="T70" s="32">
        <f t="shared" si="20"/>
        <v>-535.93243243243239</v>
      </c>
      <c r="U70" s="32">
        <f t="shared" si="20"/>
        <v>-601.27027027027032</v>
      </c>
      <c r="V70" s="103"/>
      <c r="W70" s="120"/>
      <c r="X70" s="26"/>
      <c r="Z70" s="46"/>
      <c r="AA70" s="46"/>
      <c r="AB70" s="46"/>
      <c r="AC70" s="46"/>
    </row>
    <row r="71" spans="1:29" ht="15.75" customHeight="1" x14ac:dyDescent="0.2">
      <c r="A71" s="120" t="s">
        <v>60</v>
      </c>
      <c r="B71" s="120"/>
      <c r="C71" s="120"/>
      <c r="D71" s="21" t="s">
        <v>58</v>
      </c>
      <c r="E71" s="31">
        <f>E69</f>
        <v>-444.94</v>
      </c>
      <c r="F71" s="31">
        <f t="shared" ref="F71:U71" si="21">F69</f>
        <v>-396.59</v>
      </c>
      <c r="G71" s="31">
        <f t="shared" si="21"/>
        <v>-351.03399999999999</v>
      </c>
      <c r="H71" s="31">
        <f t="shared" si="21"/>
        <v>-302.7</v>
      </c>
      <c r="I71" s="31">
        <f t="shared" si="21"/>
        <v>0</v>
      </c>
      <c r="J71" s="31">
        <f t="shared" si="21"/>
        <v>302.7</v>
      </c>
      <c r="K71" s="31">
        <f t="shared" si="21"/>
        <v>351.03399999999999</v>
      </c>
      <c r="L71" s="31">
        <f t="shared" si="21"/>
        <v>396.59</v>
      </c>
      <c r="M71" s="31">
        <f t="shared" si="21"/>
        <v>444.94</v>
      </c>
      <c r="N71" s="31">
        <f t="shared" si="21"/>
        <v>396.59</v>
      </c>
      <c r="O71" s="31">
        <f t="shared" si="21"/>
        <v>351.03399999999999</v>
      </c>
      <c r="P71" s="31">
        <f t="shared" si="21"/>
        <v>302.7</v>
      </c>
      <c r="Q71" s="31">
        <f t="shared" si="21"/>
        <v>0</v>
      </c>
      <c r="R71" s="31">
        <f t="shared" si="21"/>
        <v>-302.7</v>
      </c>
      <c r="S71" s="31">
        <f t="shared" si="21"/>
        <v>-351.03399999999999</v>
      </c>
      <c r="T71" s="31">
        <f t="shared" si="21"/>
        <v>-396.59</v>
      </c>
      <c r="U71" s="31">
        <f t="shared" si="21"/>
        <v>-444.94</v>
      </c>
      <c r="V71" s="132"/>
      <c r="W71" s="120"/>
      <c r="X71" s="15"/>
      <c r="Z71" s="46"/>
      <c r="AA71" s="46"/>
      <c r="AB71" s="46"/>
      <c r="AC71" s="46"/>
    </row>
    <row r="72" spans="1:29" ht="15.75" customHeight="1" x14ac:dyDescent="0.2">
      <c r="A72" s="120"/>
      <c r="B72" s="120"/>
      <c r="C72" s="120"/>
      <c r="D72" s="11" t="s">
        <v>59</v>
      </c>
      <c r="E72" s="32">
        <f>E71/0.74</f>
        <v>-601.27027027027032</v>
      </c>
      <c r="F72" s="32">
        <f t="shared" ref="F72:U72" si="22">F71/0.74</f>
        <v>-535.93243243243239</v>
      </c>
      <c r="G72" s="32">
        <f t="shared" si="22"/>
        <v>-474.37027027027028</v>
      </c>
      <c r="H72" s="32">
        <f t="shared" si="22"/>
        <v>-409.05405405405406</v>
      </c>
      <c r="I72" s="32">
        <f t="shared" si="22"/>
        <v>0</v>
      </c>
      <c r="J72" s="32">
        <f t="shared" si="22"/>
        <v>409.05405405405406</v>
      </c>
      <c r="K72" s="32">
        <f t="shared" si="22"/>
        <v>474.37027027027028</v>
      </c>
      <c r="L72" s="32">
        <f t="shared" si="22"/>
        <v>535.93243243243239</v>
      </c>
      <c r="M72" s="32">
        <f t="shared" si="22"/>
        <v>601.27027027027032</v>
      </c>
      <c r="N72" s="32">
        <f t="shared" si="22"/>
        <v>535.93243243243239</v>
      </c>
      <c r="O72" s="32">
        <f t="shared" si="22"/>
        <v>474.37027027027028</v>
      </c>
      <c r="P72" s="32">
        <f t="shared" si="22"/>
        <v>409.05405405405406</v>
      </c>
      <c r="Q72" s="32">
        <f t="shared" si="22"/>
        <v>0</v>
      </c>
      <c r="R72" s="32">
        <f t="shared" si="22"/>
        <v>-409.05405405405406</v>
      </c>
      <c r="S72" s="32">
        <f t="shared" si="22"/>
        <v>-474.37027027027028</v>
      </c>
      <c r="T72" s="32">
        <f t="shared" si="22"/>
        <v>-535.93243243243239</v>
      </c>
      <c r="U72" s="32">
        <f t="shared" si="22"/>
        <v>-601.27027027027032</v>
      </c>
      <c r="V72" s="103"/>
      <c r="W72" s="120"/>
      <c r="X72" s="26"/>
      <c r="Z72" s="46"/>
      <c r="AA72" s="46"/>
      <c r="AB72" s="46"/>
      <c r="AC72" s="46"/>
    </row>
    <row r="73" spans="1:29" ht="15.75" customHeight="1" x14ac:dyDescent="0.2">
      <c r="A73" s="69" t="s">
        <v>158</v>
      </c>
      <c r="B73" s="46"/>
      <c r="C73" s="46"/>
      <c r="D73" s="21" t="s">
        <v>58</v>
      </c>
      <c r="E73" s="31">
        <f>E71</f>
        <v>-444.94</v>
      </c>
      <c r="F73" s="31">
        <f t="shared" ref="F73:U73" si="23">F71</f>
        <v>-396.59</v>
      </c>
      <c r="G73" s="31">
        <f t="shared" si="23"/>
        <v>-351.03399999999999</v>
      </c>
      <c r="H73" s="31">
        <f t="shared" si="23"/>
        <v>-302.7</v>
      </c>
      <c r="I73" s="31">
        <f t="shared" si="23"/>
        <v>0</v>
      </c>
      <c r="J73" s="31">
        <f t="shared" si="23"/>
        <v>302.7</v>
      </c>
      <c r="K73" s="31">
        <f t="shared" si="23"/>
        <v>351.03399999999999</v>
      </c>
      <c r="L73" s="31">
        <f t="shared" si="23"/>
        <v>396.59</v>
      </c>
      <c r="M73" s="31">
        <f t="shared" si="23"/>
        <v>444.94</v>
      </c>
      <c r="N73" s="31">
        <f t="shared" si="23"/>
        <v>396.59</v>
      </c>
      <c r="O73" s="31">
        <f t="shared" si="23"/>
        <v>351.03399999999999</v>
      </c>
      <c r="P73" s="31">
        <f t="shared" si="23"/>
        <v>302.7</v>
      </c>
      <c r="Q73" s="31">
        <f t="shared" si="23"/>
        <v>0</v>
      </c>
      <c r="R73" s="31">
        <f t="shared" si="23"/>
        <v>-302.7</v>
      </c>
      <c r="S73" s="31">
        <f t="shared" si="23"/>
        <v>-351.03399999999999</v>
      </c>
      <c r="T73" s="31">
        <f t="shared" si="23"/>
        <v>-396.59</v>
      </c>
      <c r="U73" s="31">
        <f t="shared" si="23"/>
        <v>-444.94</v>
      </c>
      <c r="V73" s="103"/>
      <c r="W73" s="46"/>
      <c r="X73" s="51"/>
      <c r="Z73" s="46"/>
      <c r="AA73" s="46"/>
      <c r="AB73" s="46"/>
      <c r="AC73" s="46"/>
    </row>
    <row r="74" spans="1:29" ht="15.75" customHeight="1" x14ac:dyDescent="0.2">
      <c r="A74" s="46"/>
      <c r="B74" s="46"/>
      <c r="C74" s="46"/>
      <c r="D74" s="11" t="s">
        <v>59</v>
      </c>
      <c r="E74" s="32">
        <f>E73/0.74</f>
        <v>-601.27027027027032</v>
      </c>
      <c r="F74" s="32">
        <f t="shared" ref="F74:U74" si="24">F73/0.74</f>
        <v>-535.93243243243239</v>
      </c>
      <c r="G74" s="32">
        <f t="shared" si="24"/>
        <v>-474.37027027027028</v>
      </c>
      <c r="H74" s="32">
        <f t="shared" si="24"/>
        <v>-409.05405405405406</v>
      </c>
      <c r="I74" s="32">
        <f t="shared" si="24"/>
        <v>0</v>
      </c>
      <c r="J74" s="32">
        <f t="shared" si="24"/>
        <v>409.05405405405406</v>
      </c>
      <c r="K74" s="32">
        <f t="shared" si="24"/>
        <v>474.37027027027028</v>
      </c>
      <c r="L74" s="32">
        <f t="shared" si="24"/>
        <v>535.93243243243239</v>
      </c>
      <c r="M74" s="32">
        <f t="shared" si="24"/>
        <v>601.27027027027032</v>
      </c>
      <c r="N74" s="32">
        <f t="shared" si="24"/>
        <v>535.93243243243239</v>
      </c>
      <c r="O74" s="32">
        <f t="shared" si="24"/>
        <v>474.37027027027028</v>
      </c>
      <c r="P74" s="32">
        <f t="shared" si="24"/>
        <v>409.05405405405406</v>
      </c>
      <c r="Q74" s="32">
        <f t="shared" si="24"/>
        <v>0</v>
      </c>
      <c r="R74" s="32">
        <f t="shared" si="24"/>
        <v>-409.05405405405406</v>
      </c>
      <c r="S74" s="32">
        <f t="shared" si="24"/>
        <v>-474.37027027027028</v>
      </c>
      <c r="T74" s="32">
        <f t="shared" si="24"/>
        <v>-535.93243243243239</v>
      </c>
      <c r="U74" s="32">
        <f t="shared" si="24"/>
        <v>-601.27027027027032</v>
      </c>
      <c r="V74" s="103"/>
      <c r="W74" s="46"/>
      <c r="X74" s="51"/>
      <c r="Z74" s="46"/>
      <c r="AA74" s="46"/>
      <c r="AB74" s="46"/>
      <c r="AC74" s="46"/>
    </row>
    <row r="75" spans="1:29" ht="15.75" customHeight="1" x14ac:dyDescent="0.2">
      <c r="A75" s="115" t="s">
        <v>137</v>
      </c>
      <c r="B75" s="120"/>
      <c r="C75" s="120"/>
      <c r="D75" s="21" t="s">
        <v>58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132"/>
      <c r="W75" s="120"/>
      <c r="X75" s="15"/>
      <c r="Z75" s="46"/>
      <c r="AA75" s="46"/>
      <c r="AB75" s="46"/>
      <c r="AC75" s="46"/>
    </row>
    <row r="76" spans="1:29" ht="15.75" customHeight="1" x14ac:dyDescent="0.2">
      <c r="A76" s="3"/>
      <c r="B76" s="120"/>
      <c r="C76" s="120"/>
      <c r="D76" s="11" t="s">
        <v>59</v>
      </c>
      <c r="E76" s="32">
        <f>E75/0.74</f>
        <v>0</v>
      </c>
      <c r="F76" s="32">
        <f t="shared" ref="F76:U76" si="25">F75/0.74</f>
        <v>0</v>
      </c>
      <c r="G76" s="32">
        <f t="shared" si="25"/>
        <v>0</v>
      </c>
      <c r="H76" s="32">
        <f t="shared" si="25"/>
        <v>0</v>
      </c>
      <c r="I76" s="32">
        <f t="shared" si="25"/>
        <v>0</v>
      </c>
      <c r="J76" s="32">
        <f t="shared" si="25"/>
        <v>0</v>
      </c>
      <c r="K76" s="32">
        <f t="shared" si="25"/>
        <v>0</v>
      </c>
      <c r="L76" s="32">
        <f t="shared" si="25"/>
        <v>0</v>
      </c>
      <c r="M76" s="32">
        <f t="shared" si="25"/>
        <v>0</v>
      </c>
      <c r="N76" s="32">
        <f t="shared" si="25"/>
        <v>0</v>
      </c>
      <c r="O76" s="32">
        <f t="shared" si="25"/>
        <v>0</v>
      </c>
      <c r="P76" s="32">
        <f t="shared" si="25"/>
        <v>0</v>
      </c>
      <c r="Q76" s="32">
        <f t="shared" si="25"/>
        <v>0</v>
      </c>
      <c r="R76" s="32">
        <f t="shared" si="25"/>
        <v>0</v>
      </c>
      <c r="S76" s="32">
        <f t="shared" si="25"/>
        <v>0</v>
      </c>
      <c r="T76" s="32">
        <f t="shared" si="25"/>
        <v>0</v>
      </c>
      <c r="U76" s="32">
        <f t="shared" si="25"/>
        <v>0</v>
      </c>
      <c r="V76" s="103"/>
      <c r="W76" s="120"/>
      <c r="X76" s="26"/>
      <c r="Z76" s="46"/>
      <c r="AA76" s="46"/>
      <c r="AB76" s="46"/>
      <c r="AC76" s="46"/>
    </row>
    <row r="77" spans="1:29" ht="15.75" customHeight="1" x14ac:dyDescent="0.2">
      <c r="A77" s="3" t="s">
        <v>61</v>
      </c>
      <c r="B77" s="120"/>
      <c r="C77" s="120"/>
      <c r="D77" s="1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132"/>
      <c r="W77" s="120"/>
      <c r="X77" s="120"/>
      <c r="Z77" s="46"/>
      <c r="AA77" s="46"/>
      <c r="AB77" s="46"/>
      <c r="AC77" s="46"/>
    </row>
    <row r="78" spans="1:29" ht="15.75" customHeight="1" x14ac:dyDescent="0.2">
      <c r="A78" s="26" t="s">
        <v>62</v>
      </c>
      <c r="B78" s="120"/>
      <c r="C78" s="120"/>
      <c r="D78" s="21" t="s">
        <v>63</v>
      </c>
      <c r="E78" s="31">
        <v>0</v>
      </c>
      <c r="F78" s="31">
        <v>303.02999999999997</v>
      </c>
      <c r="G78" s="31">
        <v>422.39</v>
      </c>
      <c r="H78" s="31">
        <v>519.39</v>
      </c>
      <c r="I78" s="31">
        <v>919.37800000000004</v>
      </c>
      <c r="J78" s="31">
        <f>H78</f>
        <v>519.39</v>
      </c>
      <c r="K78" s="31">
        <f>G78</f>
        <v>422.39</v>
      </c>
      <c r="L78" s="31">
        <f>F78</f>
        <v>303.02999999999997</v>
      </c>
      <c r="M78" s="31">
        <f>E78</f>
        <v>0</v>
      </c>
      <c r="N78" s="31">
        <f>-L78</f>
        <v>-303.02999999999997</v>
      </c>
      <c r="O78" s="31">
        <f>-K78</f>
        <v>-422.39</v>
      </c>
      <c r="P78" s="31">
        <f>-J78</f>
        <v>-519.39</v>
      </c>
      <c r="Q78" s="31">
        <f>-I78</f>
        <v>-919.37800000000004</v>
      </c>
      <c r="R78" s="31">
        <f>-H78</f>
        <v>-519.39</v>
      </c>
      <c r="S78" s="31">
        <f>-G78</f>
        <v>-422.39</v>
      </c>
      <c r="T78" s="31">
        <f>-F78</f>
        <v>-303.02999999999997</v>
      </c>
      <c r="U78" s="31">
        <f>-E78</f>
        <v>0</v>
      </c>
      <c r="V78" s="132"/>
      <c r="W78" s="120"/>
      <c r="X78" s="15"/>
      <c r="Z78" s="46"/>
      <c r="AA78" s="46"/>
      <c r="AB78" s="46"/>
      <c r="AC78" s="46"/>
    </row>
    <row r="79" spans="1:29" ht="15.75" customHeight="1" x14ac:dyDescent="0.2">
      <c r="A79" s="26"/>
      <c r="B79" s="120"/>
      <c r="C79" s="120"/>
      <c r="D79" s="11" t="s">
        <v>2</v>
      </c>
      <c r="E79" s="32">
        <f>E78*4.45</f>
        <v>0</v>
      </c>
      <c r="F79" s="32">
        <f t="shared" ref="F79:U79" si="26">F78*4.45</f>
        <v>1348.4834999999998</v>
      </c>
      <c r="G79" s="32">
        <f t="shared" si="26"/>
        <v>1879.6355000000001</v>
      </c>
      <c r="H79" s="32">
        <f t="shared" si="26"/>
        <v>2311.2855</v>
      </c>
      <c r="I79" s="32">
        <f t="shared" si="26"/>
        <v>4091.2321000000002</v>
      </c>
      <c r="J79" s="32">
        <f t="shared" si="26"/>
        <v>2311.2855</v>
      </c>
      <c r="K79" s="32">
        <f t="shared" si="26"/>
        <v>1879.6355000000001</v>
      </c>
      <c r="L79" s="32">
        <f t="shared" si="26"/>
        <v>1348.4834999999998</v>
      </c>
      <c r="M79" s="32">
        <f t="shared" si="26"/>
        <v>0</v>
      </c>
      <c r="N79" s="32">
        <f t="shared" si="26"/>
        <v>-1348.4834999999998</v>
      </c>
      <c r="O79" s="32">
        <f t="shared" si="26"/>
        <v>-1879.6355000000001</v>
      </c>
      <c r="P79" s="32">
        <f t="shared" si="26"/>
        <v>-2311.2855</v>
      </c>
      <c r="Q79" s="32">
        <f t="shared" si="26"/>
        <v>-4091.2321000000002</v>
      </c>
      <c r="R79" s="32">
        <f t="shared" si="26"/>
        <v>-2311.2855</v>
      </c>
      <c r="S79" s="32">
        <f t="shared" si="26"/>
        <v>-1879.6355000000001</v>
      </c>
      <c r="T79" s="32">
        <f t="shared" si="26"/>
        <v>-1348.4834999999998</v>
      </c>
      <c r="U79" s="32">
        <f t="shared" si="26"/>
        <v>0</v>
      </c>
      <c r="V79" s="103"/>
      <c r="W79" s="120"/>
      <c r="X79" s="26"/>
      <c r="Z79" s="46"/>
      <c r="AA79" s="46"/>
      <c r="AB79" s="46"/>
      <c r="AC79" s="46"/>
    </row>
    <row r="80" spans="1:29" ht="15.75" customHeight="1" x14ac:dyDescent="0.2">
      <c r="A80" s="26" t="s">
        <v>64</v>
      </c>
      <c r="B80" s="120"/>
      <c r="C80" s="120"/>
      <c r="D80" s="21" t="s">
        <v>63</v>
      </c>
      <c r="E80" s="31">
        <f>E78</f>
        <v>0</v>
      </c>
      <c r="F80" s="31">
        <f t="shared" ref="F80:U80" si="27">F78</f>
        <v>303.02999999999997</v>
      </c>
      <c r="G80" s="31">
        <f t="shared" si="27"/>
        <v>422.39</v>
      </c>
      <c r="H80" s="31">
        <f t="shared" si="27"/>
        <v>519.39</v>
      </c>
      <c r="I80" s="31">
        <f t="shared" si="27"/>
        <v>919.37800000000004</v>
      </c>
      <c r="J80" s="31">
        <f t="shared" si="27"/>
        <v>519.39</v>
      </c>
      <c r="K80" s="31">
        <f t="shared" si="27"/>
        <v>422.39</v>
      </c>
      <c r="L80" s="31">
        <f t="shared" si="27"/>
        <v>303.02999999999997</v>
      </c>
      <c r="M80" s="31">
        <f t="shared" si="27"/>
        <v>0</v>
      </c>
      <c r="N80" s="31">
        <f t="shared" si="27"/>
        <v>-303.02999999999997</v>
      </c>
      <c r="O80" s="31">
        <f t="shared" si="27"/>
        <v>-422.39</v>
      </c>
      <c r="P80" s="31">
        <f t="shared" si="27"/>
        <v>-519.39</v>
      </c>
      <c r="Q80" s="31">
        <f t="shared" si="27"/>
        <v>-919.37800000000004</v>
      </c>
      <c r="R80" s="31">
        <f t="shared" si="27"/>
        <v>-519.39</v>
      </c>
      <c r="S80" s="31">
        <f t="shared" si="27"/>
        <v>-422.39</v>
      </c>
      <c r="T80" s="31">
        <f t="shared" si="27"/>
        <v>-303.02999999999997</v>
      </c>
      <c r="U80" s="31">
        <f t="shared" si="27"/>
        <v>0</v>
      </c>
      <c r="V80" s="132"/>
      <c r="W80" s="120"/>
      <c r="X80" s="15"/>
      <c r="Z80" s="46"/>
      <c r="AA80" s="46"/>
      <c r="AB80" s="46"/>
      <c r="AC80" s="46"/>
    </row>
    <row r="81" spans="1:29" ht="15.75" customHeight="1" x14ac:dyDescent="0.2">
      <c r="A81" s="26"/>
      <c r="B81" s="120"/>
      <c r="C81" s="120"/>
      <c r="D81" s="11" t="s">
        <v>2</v>
      </c>
      <c r="E81" s="32">
        <f>E80*4.45</f>
        <v>0</v>
      </c>
      <c r="F81" s="32">
        <f t="shared" ref="F81:U81" si="28">F80*4.45</f>
        <v>1348.4834999999998</v>
      </c>
      <c r="G81" s="32">
        <f t="shared" si="28"/>
        <v>1879.6355000000001</v>
      </c>
      <c r="H81" s="32">
        <f t="shared" si="28"/>
        <v>2311.2855</v>
      </c>
      <c r="I81" s="32">
        <f t="shared" si="28"/>
        <v>4091.2321000000002</v>
      </c>
      <c r="J81" s="32">
        <f t="shared" si="28"/>
        <v>2311.2855</v>
      </c>
      <c r="K81" s="32">
        <f t="shared" si="28"/>
        <v>1879.6355000000001</v>
      </c>
      <c r="L81" s="32">
        <f t="shared" si="28"/>
        <v>1348.4834999999998</v>
      </c>
      <c r="M81" s="32">
        <f t="shared" si="28"/>
        <v>0</v>
      </c>
      <c r="N81" s="32">
        <f t="shared" si="28"/>
        <v>-1348.4834999999998</v>
      </c>
      <c r="O81" s="32">
        <f t="shared" si="28"/>
        <v>-1879.6355000000001</v>
      </c>
      <c r="P81" s="32">
        <f t="shared" si="28"/>
        <v>-2311.2855</v>
      </c>
      <c r="Q81" s="32">
        <f t="shared" si="28"/>
        <v>-4091.2321000000002</v>
      </c>
      <c r="R81" s="32">
        <f t="shared" si="28"/>
        <v>-2311.2855</v>
      </c>
      <c r="S81" s="32">
        <f t="shared" si="28"/>
        <v>-1879.6355000000001</v>
      </c>
      <c r="T81" s="32">
        <f t="shared" si="28"/>
        <v>-1348.4834999999998</v>
      </c>
      <c r="U81" s="32">
        <f t="shared" si="28"/>
        <v>0</v>
      </c>
      <c r="V81" s="103"/>
      <c r="W81" s="120"/>
      <c r="X81" s="120"/>
      <c r="Z81" s="46"/>
      <c r="AA81" s="46"/>
      <c r="AB81" s="46"/>
      <c r="AC81" s="46"/>
    </row>
    <row r="82" spans="1:29" ht="15.75" customHeight="1" x14ac:dyDescent="0.2">
      <c r="A82" s="68" t="s">
        <v>163</v>
      </c>
      <c r="B82" s="46"/>
      <c r="C82" s="46"/>
      <c r="D82" s="21" t="s">
        <v>63</v>
      </c>
      <c r="E82" s="31">
        <f>E80</f>
        <v>0</v>
      </c>
      <c r="F82" s="31">
        <f t="shared" ref="F82:U82" si="29">F80</f>
        <v>303.02999999999997</v>
      </c>
      <c r="G82" s="31">
        <f t="shared" si="29"/>
        <v>422.39</v>
      </c>
      <c r="H82" s="31">
        <f t="shared" si="29"/>
        <v>519.39</v>
      </c>
      <c r="I82" s="31">
        <f t="shared" si="29"/>
        <v>919.37800000000004</v>
      </c>
      <c r="J82" s="31">
        <f t="shared" si="29"/>
        <v>519.39</v>
      </c>
      <c r="K82" s="31">
        <f t="shared" si="29"/>
        <v>422.39</v>
      </c>
      <c r="L82" s="31">
        <f t="shared" si="29"/>
        <v>303.02999999999997</v>
      </c>
      <c r="M82" s="31">
        <f t="shared" si="29"/>
        <v>0</v>
      </c>
      <c r="N82" s="31">
        <f t="shared" si="29"/>
        <v>-303.02999999999997</v>
      </c>
      <c r="O82" s="31">
        <f t="shared" si="29"/>
        <v>-422.39</v>
      </c>
      <c r="P82" s="31">
        <f t="shared" si="29"/>
        <v>-519.39</v>
      </c>
      <c r="Q82" s="31">
        <f t="shared" si="29"/>
        <v>-919.37800000000004</v>
      </c>
      <c r="R82" s="31">
        <f t="shared" si="29"/>
        <v>-519.39</v>
      </c>
      <c r="S82" s="31">
        <f t="shared" si="29"/>
        <v>-422.39</v>
      </c>
      <c r="T82" s="31">
        <f t="shared" si="29"/>
        <v>-303.02999999999997</v>
      </c>
      <c r="U82" s="31">
        <f t="shared" si="29"/>
        <v>0</v>
      </c>
      <c r="V82" s="103"/>
      <c r="W82" s="46"/>
      <c r="X82" s="46"/>
      <c r="Z82" s="46"/>
      <c r="AA82" s="46"/>
      <c r="AB82" s="46"/>
      <c r="AC82" s="46"/>
    </row>
    <row r="83" spans="1:29" ht="15.75" customHeight="1" x14ac:dyDescent="0.2">
      <c r="A83" s="51"/>
      <c r="B83" s="46"/>
      <c r="C83" s="46"/>
      <c r="D83" s="11" t="s">
        <v>2</v>
      </c>
      <c r="E83" s="32">
        <f>E82*4.45</f>
        <v>0</v>
      </c>
      <c r="F83" s="32">
        <f t="shared" ref="F83:U83" si="30">F82*4.45</f>
        <v>1348.4834999999998</v>
      </c>
      <c r="G83" s="32">
        <f t="shared" si="30"/>
        <v>1879.6355000000001</v>
      </c>
      <c r="H83" s="32">
        <f t="shared" si="30"/>
        <v>2311.2855</v>
      </c>
      <c r="I83" s="32">
        <f t="shared" si="30"/>
        <v>4091.2321000000002</v>
      </c>
      <c r="J83" s="32">
        <f t="shared" si="30"/>
        <v>2311.2855</v>
      </c>
      <c r="K83" s="32">
        <f t="shared" si="30"/>
        <v>1879.6355000000001</v>
      </c>
      <c r="L83" s="32">
        <f t="shared" si="30"/>
        <v>1348.4834999999998</v>
      </c>
      <c r="M83" s="32">
        <f t="shared" si="30"/>
        <v>0</v>
      </c>
      <c r="N83" s="32">
        <f t="shared" si="30"/>
        <v>-1348.4834999999998</v>
      </c>
      <c r="O83" s="32">
        <f t="shared" si="30"/>
        <v>-1879.6355000000001</v>
      </c>
      <c r="P83" s="32">
        <f t="shared" si="30"/>
        <v>-2311.2855</v>
      </c>
      <c r="Q83" s="32">
        <f t="shared" si="30"/>
        <v>-4091.2321000000002</v>
      </c>
      <c r="R83" s="32">
        <f t="shared" si="30"/>
        <v>-2311.2855</v>
      </c>
      <c r="S83" s="32">
        <f t="shared" si="30"/>
        <v>-1879.6355000000001</v>
      </c>
      <c r="T83" s="32">
        <f t="shared" si="30"/>
        <v>-1348.4834999999998</v>
      </c>
      <c r="U83" s="32">
        <f t="shared" si="30"/>
        <v>0</v>
      </c>
      <c r="V83" s="103"/>
      <c r="W83" s="46"/>
      <c r="X83" s="46"/>
      <c r="Z83" s="46"/>
      <c r="AA83" s="46"/>
      <c r="AB83" s="46"/>
      <c r="AC83" s="46"/>
    </row>
    <row r="84" spans="1:29" ht="15.75" customHeight="1" x14ac:dyDescent="0.2">
      <c r="A84" s="26" t="s">
        <v>65</v>
      </c>
      <c r="B84" s="120"/>
      <c r="C84" s="120"/>
      <c r="D84" s="21" t="s">
        <v>63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132"/>
      <c r="W84" s="120"/>
      <c r="X84" s="15"/>
      <c r="Z84" s="46"/>
      <c r="AA84" s="46"/>
      <c r="AB84" s="46"/>
      <c r="AC84" s="46"/>
    </row>
    <row r="85" spans="1:29" ht="15.75" customHeight="1" x14ac:dyDescent="0.2">
      <c r="A85" s="3"/>
      <c r="B85" s="120"/>
      <c r="C85" s="120"/>
      <c r="D85" s="11" t="s">
        <v>2</v>
      </c>
      <c r="E85" s="32">
        <f>E84*4.45</f>
        <v>0</v>
      </c>
      <c r="F85" s="32">
        <f t="shared" ref="F85:U85" si="31">F84*4.45</f>
        <v>0</v>
      </c>
      <c r="G85" s="32">
        <f t="shared" si="31"/>
        <v>0</v>
      </c>
      <c r="H85" s="32">
        <f t="shared" si="31"/>
        <v>0</v>
      </c>
      <c r="I85" s="32">
        <f t="shared" si="31"/>
        <v>0</v>
      </c>
      <c r="J85" s="32">
        <f t="shared" si="31"/>
        <v>0</v>
      </c>
      <c r="K85" s="32">
        <f t="shared" si="31"/>
        <v>0</v>
      </c>
      <c r="L85" s="32">
        <f t="shared" si="31"/>
        <v>0</v>
      </c>
      <c r="M85" s="32">
        <f t="shared" si="31"/>
        <v>0</v>
      </c>
      <c r="N85" s="32">
        <f t="shared" si="31"/>
        <v>0</v>
      </c>
      <c r="O85" s="32">
        <f t="shared" si="31"/>
        <v>0</v>
      </c>
      <c r="P85" s="32">
        <f t="shared" si="31"/>
        <v>0</v>
      </c>
      <c r="Q85" s="32">
        <f t="shared" si="31"/>
        <v>0</v>
      </c>
      <c r="R85" s="32">
        <f t="shared" si="31"/>
        <v>0</v>
      </c>
      <c r="S85" s="32">
        <f t="shared" si="31"/>
        <v>0</v>
      </c>
      <c r="T85" s="32">
        <f t="shared" si="31"/>
        <v>0</v>
      </c>
      <c r="U85" s="32">
        <f t="shared" si="31"/>
        <v>0</v>
      </c>
      <c r="V85" s="103"/>
      <c r="W85" s="120"/>
      <c r="X85" s="120"/>
      <c r="Z85" s="46"/>
      <c r="AA85" s="46"/>
      <c r="AB85" s="46"/>
      <c r="AC85" s="46"/>
    </row>
    <row r="86" spans="1:29" ht="15.75" customHeight="1" x14ac:dyDescent="0.2">
      <c r="A86" s="100"/>
      <c r="B86" s="46"/>
      <c r="C86" s="46"/>
      <c r="D86" s="47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46"/>
      <c r="X86" s="46"/>
      <c r="Z86" s="46"/>
      <c r="AA86" s="46"/>
      <c r="AB86" s="46"/>
      <c r="AC86" s="46"/>
    </row>
    <row r="87" spans="1:29" ht="15.75" customHeight="1" x14ac:dyDescent="0.2">
      <c r="A87" s="3" t="s">
        <v>50</v>
      </c>
      <c r="B87" s="120"/>
      <c r="C87" s="120"/>
      <c r="D87" s="21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25"/>
      <c r="X87" s="25"/>
      <c r="Z87" s="46"/>
      <c r="AA87" s="46"/>
      <c r="AB87" s="46"/>
      <c r="AC87" s="46"/>
    </row>
    <row r="88" spans="1:29" ht="16.5" customHeight="1" x14ac:dyDescent="0.2">
      <c r="A88" s="120" t="s">
        <v>52</v>
      </c>
      <c r="B88" s="120"/>
      <c r="C88" s="120"/>
      <c r="D88" s="13" t="s">
        <v>51</v>
      </c>
      <c r="E88" s="14">
        <v>3</v>
      </c>
      <c r="F88" s="14">
        <v>3</v>
      </c>
      <c r="G88" s="14">
        <v>3</v>
      </c>
      <c r="H88" s="14">
        <v>3</v>
      </c>
      <c r="I88" s="14">
        <v>3</v>
      </c>
      <c r="J88" s="14">
        <v>3</v>
      </c>
      <c r="K88" s="14">
        <v>3</v>
      </c>
      <c r="L88" s="14">
        <v>3</v>
      </c>
      <c r="M88" s="14">
        <v>3</v>
      </c>
      <c r="N88" s="14">
        <v>3</v>
      </c>
      <c r="O88" s="14">
        <v>3</v>
      </c>
      <c r="P88" s="14">
        <v>3</v>
      </c>
      <c r="Q88" s="14">
        <v>3</v>
      </c>
      <c r="R88" s="14">
        <v>3</v>
      </c>
      <c r="S88" s="14">
        <v>3</v>
      </c>
      <c r="T88" s="14">
        <v>3</v>
      </c>
      <c r="U88" s="14">
        <v>3</v>
      </c>
      <c r="V88" s="126"/>
      <c r="W88" s="120"/>
      <c r="X88" s="15"/>
      <c r="Z88" s="46"/>
      <c r="AA88" s="46"/>
      <c r="AB88" s="46"/>
      <c r="AC88" s="46"/>
    </row>
    <row r="89" spans="1:29" ht="16.5" customHeight="1" x14ac:dyDescent="0.2">
      <c r="A89" s="46"/>
      <c r="B89" s="46"/>
      <c r="C89" s="46"/>
      <c r="D89" s="53" t="s">
        <v>1</v>
      </c>
      <c r="E89" s="60">
        <f>E88/0.145</f>
        <v>20.689655172413794</v>
      </c>
      <c r="F89" s="60">
        <f t="shared" ref="F89:U89" si="32">F88*6.89475</f>
        <v>20.684249999999999</v>
      </c>
      <c r="G89" s="60">
        <f t="shared" si="32"/>
        <v>20.684249999999999</v>
      </c>
      <c r="H89" s="60">
        <f t="shared" si="32"/>
        <v>20.684249999999999</v>
      </c>
      <c r="I89" s="60">
        <f t="shared" si="32"/>
        <v>20.684249999999999</v>
      </c>
      <c r="J89" s="60">
        <f t="shared" si="32"/>
        <v>20.684249999999999</v>
      </c>
      <c r="K89" s="60">
        <f t="shared" si="32"/>
        <v>20.684249999999999</v>
      </c>
      <c r="L89" s="60">
        <f t="shared" si="32"/>
        <v>20.684249999999999</v>
      </c>
      <c r="M89" s="60">
        <f t="shared" si="32"/>
        <v>20.684249999999999</v>
      </c>
      <c r="N89" s="60">
        <f t="shared" si="32"/>
        <v>20.684249999999999</v>
      </c>
      <c r="O89" s="60">
        <f t="shared" si="32"/>
        <v>20.684249999999999</v>
      </c>
      <c r="P89" s="60">
        <f t="shared" si="32"/>
        <v>20.684249999999999</v>
      </c>
      <c r="Q89" s="60">
        <f t="shared" si="32"/>
        <v>20.684249999999999</v>
      </c>
      <c r="R89" s="60">
        <f t="shared" si="32"/>
        <v>20.684249999999999</v>
      </c>
      <c r="S89" s="60">
        <f t="shared" si="32"/>
        <v>20.684249999999999</v>
      </c>
      <c r="T89" s="60">
        <f t="shared" si="32"/>
        <v>20.684249999999999</v>
      </c>
      <c r="U89" s="60">
        <f t="shared" si="32"/>
        <v>20.684249999999999</v>
      </c>
      <c r="V89" s="60"/>
      <c r="W89" s="46"/>
      <c r="X89" s="96"/>
      <c r="Z89" s="46"/>
      <c r="AA89" s="46"/>
      <c r="AB89" s="46"/>
      <c r="AC89" s="46"/>
    </row>
    <row r="90" spans="1:29" ht="15.75" customHeight="1" x14ac:dyDescent="0.2">
      <c r="A90" s="69" t="s">
        <v>153</v>
      </c>
      <c r="B90" s="120"/>
      <c r="C90" s="120"/>
      <c r="D90" s="65" t="s">
        <v>141</v>
      </c>
      <c r="E90" s="14">
        <v>25</v>
      </c>
      <c r="F90" s="14">
        <v>25</v>
      </c>
      <c r="G90" s="14">
        <v>25</v>
      </c>
      <c r="H90" s="14">
        <v>25</v>
      </c>
      <c r="I90" s="14">
        <v>25</v>
      </c>
      <c r="J90" s="14">
        <v>25</v>
      </c>
      <c r="K90" s="14">
        <v>25</v>
      </c>
      <c r="L90" s="14">
        <v>25</v>
      </c>
      <c r="M90" s="14">
        <v>25</v>
      </c>
      <c r="N90" s="14">
        <v>25</v>
      </c>
      <c r="O90" s="14">
        <v>25</v>
      </c>
      <c r="P90" s="14">
        <v>25</v>
      </c>
      <c r="Q90" s="14">
        <v>25</v>
      </c>
      <c r="R90" s="14">
        <v>25</v>
      </c>
      <c r="S90" s="14">
        <v>25</v>
      </c>
      <c r="T90" s="14">
        <v>25</v>
      </c>
      <c r="U90" s="14">
        <v>25</v>
      </c>
      <c r="V90" s="126"/>
      <c r="W90" s="120"/>
      <c r="X90" s="15"/>
      <c r="Z90" s="46"/>
      <c r="AA90" s="46"/>
      <c r="AB90" s="46"/>
      <c r="AC90" s="46"/>
    </row>
    <row r="91" spans="1:29" ht="15.75" customHeight="1" x14ac:dyDescent="0.2">
      <c r="A91" s="69" t="s">
        <v>154</v>
      </c>
      <c r="B91" s="120"/>
      <c r="C91" s="120"/>
      <c r="D91" s="13" t="s">
        <v>51</v>
      </c>
      <c r="E91" s="14">
        <f>E88</f>
        <v>3</v>
      </c>
      <c r="F91" s="14">
        <f>F88</f>
        <v>3</v>
      </c>
      <c r="G91" s="14">
        <v>3</v>
      </c>
      <c r="H91" s="14">
        <v>3</v>
      </c>
      <c r="I91" s="14">
        <v>3</v>
      </c>
      <c r="J91" s="14">
        <v>3</v>
      </c>
      <c r="K91" s="14">
        <v>3</v>
      </c>
      <c r="L91" s="14">
        <v>3</v>
      </c>
      <c r="M91" s="14">
        <v>3</v>
      </c>
      <c r="N91" s="14">
        <v>3</v>
      </c>
      <c r="O91" s="14">
        <f>O88</f>
        <v>3</v>
      </c>
      <c r="P91" s="14">
        <f>P88</f>
        <v>3</v>
      </c>
      <c r="Q91" s="14">
        <v>3</v>
      </c>
      <c r="R91" s="14">
        <v>3</v>
      </c>
      <c r="S91" s="14">
        <v>3</v>
      </c>
      <c r="T91" s="14">
        <v>3</v>
      </c>
      <c r="U91" s="14">
        <v>3</v>
      </c>
      <c r="V91" s="126"/>
      <c r="W91" s="120"/>
      <c r="X91" s="15"/>
      <c r="Z91" s="46"/>
      <c r="AA91" s="46"/>
      <c r="AB91" s="46"/>
      <c r="AC91" s="46"/>
    </row>
    <row r="92" spans="1:29" ht="15.75" customHeight="1" x14ac:dyDescent="0.2">
      <c r="A92" s="120"/>
      <c r="B92" s="120"/>
      <c r="C92" s="120"/>
      <c r="D92" s="13" t="s">
        <v>42</v>
      </c>
      <c r="E92" s="60">
        <f>E91/0.145</f>
        <v>20.689655172413794</v>
      </c>
      <c r="F92" s="60">
        <f t="shared" ref="F92:U92" si="33">F91/0.145</f>
        <v>20.689655172413794</v>
      </c>
      <c r="G92" s="60">
        <f t="shared" si="33"/>
        <v>20.689655172413794</v>
      </c>
      <c r="H92" s="60">
        <f t="shared" si="33"/>
        <v>20.689655172413794</v>
      </c>
      <c r="I92" s="60">
        <f t="shared" si="33"/>
        <v>20.689655172413794</v>
      </c>
      <c r="J92" s="60">
        <f t="shared" si="33"/>
        <v>20.689655172413794</v>
      </c>
      <c r="K92" s="60">
        <f t="shared" si="33"/>
        <v>20.689655172413794</v>
      </c>
      <c r="L92" s="60">
        <f t="shared" si="33"/>
        <v>20.689655172413794</v>
      </c>
      <c r="M92" s="60">
        <f t="shared" si="33"/>
        <v>20.689655172413794</v>
      </c>
      <c r="N92" s="60">
        <f t="shared" si="33"/>
        <v>20.689655172413794</v>
      </c>
      <c r="O92" s="60">
        <f t="shared" si="33"/>
        <v>20.689655172413794</v>
      </c>
      <c r="P92" s="60">
        <f t="shared" si="33"/>
        <v>20.689655172413794</v>
      </c>
      <c r="Q92" s="60">
        <f t="shared" si="33"/>
        <v>20.689655172413794</v>
      </c>
      <c r="R92" s="60">
        <f t="shared" si="33"/>
        <v>20.689655172413794</v>
      </c>
      <c r="S92" s="60">
        <f t="shared" si="33"/>
        <v>20.689655172413794</v>
      </c>
      <c r="T92" s="60">
        <f t="shared" si="33"/>
        <v>20.689655172413794</v>
      </c>
      <c r="U92" s="60">
        <f t="shared" si="33"/>
        <v>20.689655172413794</v>
      </c>
      <c r="V92" s="76"/>
      <c r="W92" s="120"/>
      <c r="X92" s="26"/>
      <c r="Z92" s="46"/>
      <c r="AA92" s="46"/>
      <c r="AB92" s="46"/>
      <c r="AC92" s="46"/>
    </row>
    <row r="93" spans="1:29" ht="15.75" customHeight="1" x14ac:dyDescent="0.2">
      <c r="A93" s="120" t="s">
        <v>53</v>
      </c>
      <c r="B93" s="120"/>
      <c r="C93" s="120"/>
      <c r="D93" s="13" t="s">
        <v>51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26"/>
      <c r="W93" s="120"/>
      <c r="X93" s="15"/>
      <c r="Z93" s="46"/>
      <c r="AA93" s="46"/>
      <c r="AB93" s="46"/>
      <c r="AC93" s="46"/>
    </row>
    <row r="94" spans="1:29" ht="15.75" customHeight="1" x14ac:dyDescent="0.2">
      <c r="A94" s="120"/>
      <c r="B94" s="120"/>
      <c r="C94" s="120"/>
      <c r="D94" s="13" t="s">
        <v>42</v>
      </c>
      <c r="E94" s="60">
        <f>E93/0.145</f>
        <v>0</v>
      </c>
      <c r="F94" s="60">
        <f t="shared" ref="F94:U94" si="34">F93/0.145</f>
        <v>0</v>
      </c>
      <c r="G94" s="60">
        <f t="shared" si="34"/>
        <v>0</v>
      </c>
      <c r="H94" s="60">
        <f t="shared" si="34"/>
        <v>0</v>
      </c>
      <c r="I94" s="60">
        <f t="shared" si="34"/>
        <v>0</v>
      </c>
      <c r="J94" s="60">
        <f t="shared" si="34"/>
        <v>0</v>
      </c>
      <c r="K94" s="60">
        <f t="shared" si="34"/>
        <v>0</v>
      </c>
      <c r="L94" s="60">
        <f t="shared" si="34"/>
        <v>0</v>
      </c>
      <c r="M94" s="60">
        <f t="shared" si="34"/>
        <v>0</v>
      </c>
      <c r="N94" s="60">
        <f t="shared" si="34"/>
        <v>0</v>
      </c>
      <c r="O94" s="60">
        <f t="shared" si="34"/>
        <v>0</v>
      </c>
      <c r="P94" s="60">
        <f t="shared" si="34"/>
        <v>0</v>
      </c>
      <c r="Q94" s="60">
        <f t="shared" si="34"/>
        <v>0</v>
      </c>
      <c r="R94" s="60">
        <f t="shared" si="34"/>
        <v>0</v>
      </c>
      <c r="S94" s="60">
        <f t="shared" si="34"/>
        <v>0</v>
      </c>
      <c r="T94" s="60">
        <f t="shared" si="34"/>
        <v>0</v>
      </c>
      <c r="U94" s="60">
        <f t="shared" si="34"/>
        <v>0</v>
      </c>
      <c r="V94" s="133"/>
      <c r="W94" s="120"/>
      <c r="X94" s="26"/>
      <c r="Z94" s="46"/>
      <c r="AA94" s="46"/>
      <c r="AB94" s="46"/>
      <c r="AC94" s="46"/>
    </row>
    <row r="95" spans="1:29" ht="15.75" customHeight="1" x14ac:dyDescent="0.2">
      <c r="A95" s="120"/>
      <c r="B95" s="120"/>
      <c r="C95" s="120"/>
      <c r="D95" s="1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76"/>
      <c r="W95" s="120"/>
      <c r="X95" s="15"/>
      <c r="Z95" s="46"/>
      <c r="AA95" s="46"/>
      <c r="AB95" s="46"/>
      <c r="AC95" s="46"/>
    </row>
    <row r="96" spans="1:29" ht="15.75" customHeight="1" x14ac:dyDescent="0.2">
      <c r="A96" s="120" t="s">
        <v>54</v>
      </c>
      <c r="B96" s="120"/>
      <c r="C96" s="120"/>
      <c r="D96" s="13" t="s">
        <v>51</v>
      </c>
      <c r="E96" s="14">
        <f t="shared" ref="E96:U96" si="35">1.1*E88</f>
        <v>3.3000000000000003</v>
      </c>
      <c r="F96" s="14">
        <f t="shared" si="35"/>
        <v>3.3000000000000003</v>
      </c>
      <c r="G96" s="14">
        <f t="shared" si="35"/>
        <v>3.3000000000000003</v>
      </c>
      <c r="H96" s="14">
        <f t="shared" si="35"/>
        <v>3.3000000000000003</v>
      </c>
      <c r="I96" s="14">
        <f t="shared" si="35"/>
        <v>3.3000000000000003</v>
      </c>
      <c r="J96" s="14">
        <f t="shared" si="35"/>
        <v>3.3000000000000003</v>
      </c>
      <c r="K96" s="14">
        <f t="shared" si="35"/>
        <v>3.3000000000000003</v>
      </c>
      <c r="L96" s="14">
        <f t="shared" si="35"/>
        <v>3.3000000000000003</v>
      </c>
      <c r="M96" s="14">
        <f t="shared" si="35"/>
        <v>3.3000000000000003</v>
      </c>
      <c r="N96" s="14">
        <f t="shared" si="35"/>
        <v>3.3000000000000003</v>
      </c>
      <c r="O96" s="14">
        <f t="shared" si="35"/>
        <v>3.3000000000000003</v>
      </c>
      <c r="P96" s="14">
        <f t="shared" si="35"/>
        <v>3.3000000000000003</v>
      </c>
      <c r="Q96" s="14">
        <f t="shared" si="35"/>
        <v>3.3000000000000003</v>
      </c>
      <c r="R96" s="14">
        <f t="shared" si="35"/>
        <v>3.3000000000000003</v>
      </c>
      <c r="S96" s="14">
        <f t="shared" si="35"/>
        <v>3.3000000000000003</v>
      </c>
      <c r="T96" s="14">
        <f t="shared" si="35"/>
        <v>3.3000000000000003</v>
      </c>
      <c r="U96" s="14">
        <f t="shared" si="35"/>
        <v>3.3000000000000003</v>
      </c>
      <c r="V96" s="126"/>
      <c r="W96" s="98"/>
      <c r="X96" s="15"/>
      <c r="Z96" s="46"/>
      <c r="AA96" s="46"/>
      <c r="AB96" s="46"/>
      <c r="AC96" s="46"/>
    </row>
    <row r="97" spans="1:29" ht="15.75" customHeight="1" x14ac:dyDescent="0.2">
      <c r="A97" s="3"/>
      <c r="B97" s="120"/>
      <c r="C97" s="120"/>
      <c r="D97" s="13" t="s">
        <v>42</v>
      </c>
      <c r="E97" s="60">
        <f>E96/0.145</f>
        <v>22.758620689655174</v>
      </c>
      <c r="F97" s="60">
        <f t="shared" ref="F97:U97" si="36">F96/0.145</f>
        <v>22.758620689655174</v>
      </c>
      <c r="G97" s="60">
        <f t="shared" si="36"/>
        <v>22.758620689655174</v>
      </c>
      <c r="H97" s="60">
        <f t="shared" si="36"/>
        <v>22.758620689655174</v>
      </c>
      <c r="I97" s="60">
        <f t="shared" si="36"/>
        <v>22.758620689655174</v>
      </c>
      <c r="J97" s="60">
        <f t="shared" si="36"/>
        <v>22.758620689655174</v>
      </c>
      <c r="K97" s="60">
        <f t="shared" si="36"/>
        <v>22.758620689655174</v>
      </c>
      <c r="L97" s="60">
        <f t="shared" si="36"/>
        <v>22.758620689655174</v>
      </c>
      <c r="M97" s="60">
        <f t="shared" si="36"/>
        <v>22.758620689655174</v>
      </c>
      <c r="N97" s="60">
        <f t="shared" si="36"/>
        <v>22.758620689655174</v>
      </c>
      <c r="O97" s="60">
        <f t="shared" si="36"/>
        <v>22.758620689655174</v>
      </c>
      <c r="P97" s="60">
        <f t="shared" si="36"/>
        <v>22.758620689655174</v>
      </c>
      <c r="Q97" s="60">
        <f t="shared" si="36"/>
        <v>22.758620689655174</v>
      </c>
      <c r="R97" s="60">
        <f t="shared" si="36"/>
        <v>22.758620689655174</v>
      </c>
      <c r="S97" s="60">
        <f t="shared" si="36"/>
        <v>22.758620689655174</v>
      </c>
      <c r="T97" s="60">
        <f t="shared" si="36"/>
        <v>22.758620689655174</v>
      </c>
      <c r="U97" s="60">
        <f t="shared" si="36"/>
        <v>22.758620689655174</v>
      </c>
      <c r="V97" s="76"/>
      <c r="W97" s="120"/>
      <c r="X97" s="26"/>
      <c r="Z97" s="46"/>
      <c r="AA97" s="46"/>
      <c r="AB97" s="46"/>
      <c r="AC97" s="46"/>
    </row>
    <row r="98" spans="1:29" ht="15.75" customHeight="1" x14ac:dyDescent="0.2">
      <c r="A98" s="120" t="s">
        <v>55</v>
      </c>
      <c r="B98" s="120"/>
      <c r="C98" s="120"/>
      <c r="D98" s="13" t="s">
        <v>51</v>
      </c>
      <c r="E98" s="116">
        <v>1</v>
      </c>
      <c r="F98" s="116">
        <v>1</v>
      </c>
      <c r="G98" s="116">
        <v>1</v>
      </c>
      <c r="H98" s="116">
        <v>1</v>
      </c>
      <c r="I98" s="116">
        <v>1</v>
      </c>
      <c r="J98" s="116">
        <v>1</v>
      </c>
      <c r="K98" s="116">
        <v>1</v>
      </c>
      <c r="L98" s="116">
        <v>1</v>
      </c>
      <c r="M98" s="116">
        <v>1</v>
      </c>
      <c r="N98" s="116">
        <v>1</v>
      </c>
      <c r="O98" s="116">
        <v>1</v>
      </c>
      <c r="P98" s="116">
        <v>1</v>
      </c>
      <c r="Q98" s="116">
        <v>1</v>
      </c>
      <c r="R98" s="116">
        <v>1</v>
      </c>
      <c r="S98" s="116">
        <v>1</v>
      </c>
      <c r="T98" s="116">
        <v>1</v>
      </c>
      <c r="U98" s="116">
        <v>1</v>
      </c>
      <c r="V98" s="134"/>
      <c r="W98" s="120"/>
      <c r="X98" s="26"/>
      <c r="Z98" s="46"/>
      <c r="AA98" s="46"/>
      <c r="AB98" s="46"/>
      <c r="AC98" s="46"/>
    </row>
    <row r="99" spans="1:29" ht="15.75" customHeight="1" x14ac:dyDescent="0.2">
      <c r="A99" s="120"/>
      <c r="B99" s="120"/>
      <c r="C99" s="120"/>
      <c r="D99" s="13" t="s">
        <v>42</v>
      </c>
      <c r="E99" s="60">
        <f>E98/0.145</f>
        <v>6.8965517241379315</v>
      </c>
      <c r="F99" s="60">
        <f t="shared" ref="F99:U99" si="37">F98/0.145</f>
        <v>6.8965517241379315</v>
      </c>
      <c r="G99" s="60">
        <f t="shared" si="37"/>
        <v>6.8965517241379315</v>
      </c>
      <c r="H99" s="60">
        <f t="shared" si="37"/>
        <v>6.8965517241379315</v>
      </c>
      <c r="I99" s="60">
        <f t="shared" si="37"/>
        <v>6.8965517241379315</v>
      </c>
      <c r="J99" s="60">
        <f t="shared" si="37"/>
        <v>6.8965517241379315</v>
      </c>
      <c r="K99" s="60">
        <f t="shared" si="37"/>
        <v>6.8965517241379315</v>
      </c>
      <c r="L99" s="60">
        <f t="shared" si="37"/>
        <v>6.8965517241379315</v>
      </c>
      <c r="M99" s="60">
        <f t="shared" si="37"/>
        <v>6.8965517241379315</v>
      </c>
      <c r="N99" s="60">
        <f t="shared" si="37"/>
        <v>6.8965517241379315</v>
      </c>
      <c r="O99" s="60">
        <f t="shared" si="37"/>
        <v>6.8965517241379315</v>
      </c>
      <c r="P99" s="60">
        <f t="shared" si="37"/>
        <v>6.8965517241379315</v>
      </c>
      <c r="Q99" s="60">
        <f t="shared" si="37"/>
        <v>6.8965517241379315</v>
      </c>
      <c r="R99" s="60">
        <f t="shared" si="37"/>
        <v>6.8965517241379315</v>
      </c>
      <c r="S99" s="60">
        <f t="shared" si="37"/>
        <v>6.8965517241379315</v>
      </c>
      <c r="T99" s="60">
        <f t="shared" si="37"/>
        <v>6.8965517241379315</v>
      </c>
      <c r="U99" s="60">
        <f t="shared" si="37"/>
        <v>6.8965517241379315</v>
      </c>
      <c r="V99" s="135"/>
      <c r="W99" s="120"/>
      <c r="X99" s="26"/>
      <c r="Z99" s="46"/>
      <c r="AA99" s="46"/>
      <c r="AB99" s="46"/>
      <c r="AC99" s="46"/>
    </row>
    <row r="100" spans="1:29" ht="15.75" customHeight="1" x14ac:dyDescent="0.2">
      <c r="Z100" s="46"/>
      <c r="AA100" s="46"/>
      <c r="AB100" s="46"/>
      <c r="AC100" s="46"/>
    </row>
    <row r="101" spans="1:29" ht="15.75" customHeight="1" x14ac:dyDescent="0.2">
      <c r="A101" s="1" t="s">
        <v>39</v>
      </c>
      <c r="B101" s="120"/>
      <c r="C101" s="120"/>
      <c r="D101" s="11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36"/>
      <c r="W101" s="120"/>
      <c r="X101" s="120"/>
      <c r="Y101" s="120"/>
      <c r="Z101" s="120"/>
      <c r="AA101" s="120"/>
      <c r="AB101" s="120"/>
      <c r="AC101" s="120"/>
    </row>
    <row r="102" spans="1:29" ht="15.75" customHeight="1" x14ac:dyDescent="0.2">
      <c r="A102" s="120" t="s">
        <v>40</v>
      </c>
      <c r="B102" s="120"/>
      <c r="C102" s="120"/>
      <c r="D102" s="13" t="s">
        <v>41</v>
      </c>
      <c r="E102" s="19">
        <v>30000</v>
      </c>
      <c r="F102" s="19">
        <v>30000</v>
      </c>
      <c r="G102" s="19">
        <v>30000</v>
      </c>
      <c r="H102" s="19">
        <v>30000</v>
      </c>
      <c r="I102" s="19">
        <v>30000</v>
      </c>
      <c r="J102" s="19">
        <v>30000</v>
      </c>
      <c r="K102" s="19">
        <v>30000</v>
      </c>
      <c r="L102" s="19">
        <v>30000</v>
      </c>
      <c r="M102" s="19">
        <v>30000</v>
      </c>
      <c r="N102" s="19">
        <v>30000</v>
      </c>
      <c r="O102" s="19">
        <v>30000</v>
      </c>
      <c r="P102" s="19">
        <v>30000</v>
      </c>
      <c r="Q102" s="19">
        <v>30000</v>
      </c>
      <c r="R102" s="19">
        <v>30000</v>
      </c>
      <c r="S102" s="19">
        <v>30000</v>
      </c>
      <c r="T102" s="19">
        <v>30000</v>
      </c>
      <c r="U102" s="19">
        <v>30000</v>
      </c>
      <c r="V102" s="137"/>
      <c r="W102" s="120"/>
      <c r="X102" s="15"/>
      <c r="Y102" s="120"/>
      <c r="Z102" s="120"/>
      <c r="AA102" s="120"/>
      <c r="AB102" s="120"/>
      <c r="AC102" s="120"/>
    </row>
    <row r="103" spans="1:29" ht="15.75" customHeight="1" x14ac:dyDescent="0.2">
      <c r="B103" s="120"/>
      <c r="C103" s="120"/>
      <c r="D103" s="11" t="s">
        <v>42</v>
      </c>
      <c r="E103" s="20">
        <f>E102/0.145</f>
        <v>206896.55172413794</v>
      </c>
      <c r="F103" s="20">
        <f t="shared" ref="F103:U103" si="38">6.89474482549401*F102</f>
        <v>206842.3447648203</v>
      </c>
      <c r="G103" s="20">
        <f t="shared" si="38"/>
        <v>206842.3447648203</v>
      </c>
      <c r="H103" s="20">
        <f t="shared" si="38"/>
        <v>206842.3447648203</v>
      </c>
      <c r="I103" s="20">
        <f t="shared" si="38"/>
        <v>206842.3447648203</v>
      </c>
      <c r="J103" s="20">
        <f t="shared" si="38"/>
        <v>206842.3447648203</v>
      </c>
      <c r="K103" s="20">
        <f t="shared" si="38"/>
        <v>206842.3447648203</v>
      </c>
      <c r="L103" s="20">
        <f t="shared" si="38"/>
        <v>206842.3447648203</v>
      </c>
      <c r="M103" s="20">
        <f t="shared" si="38"/>
        <v>206842.3447648203</v>
      </c>
      <c r="N103" s="20">
        <f t="shared" si="38"/>
        <v>206842.3447648203</v>
      </c>
      <c r="O103" s="20">
        <f t="shared" si="38"/>
        <v>206842.3447648203</v>
      </c>
      <c r="P103" s="20">
        <f t="shared" si="38"/>
        <v>206842.3447648203</v>
      </c>
      <c r="Q103" s="20">
        <f t="shared" si="38"/>
        <v>206842.3447648203</v>
      </c>
      <c r="R103" s="20">
        <f t="shared" si="38"/>
        <v>206842.3447648203</v>
      </c>
      <c r="S103" s="20">
        <f t="shared" si="38"/>
        <v>206842.3447648203</v>
      </c>
      <c r="T103" s="20">
        <f t="shared" si="38"/>
        <v>206842.3447648203</v>
      </c>
      <c r="U103" s="20">
        <f t="shared" si="38"/>
        <v>206842.3447648203</v>
      </c>
      <c r="V103" s="138"/>
      <c r="W103" s="120"/>
      <c r="X103" s="15"/>
      <c r="Y103" s="120"/>
      <c r="Z103" s="120"/>
      <c r="AA103" s="120"/>
      <c r="AB103" s="120"/>
      <c r="AC103" s="120"/>
    </row>
    <row r="104" spans="1:29" ht="15.75" customHeight="1" x14ac:dyDescent="0.2">
      <c r="A104" s="120" t="s">
        <v>43</v>
      </c>
      <c r="B104" s="120"/>
      <c r="C104" s="120"/>
      <c r="D104" s="120"/>
      <c r="E104" s="14">
        <v>0.3</v>
      </c>
      <c r="F104" s="14">
        <v>0.3</v>
      </c>
      <c r="G104" s="14">
        <v>0.3</v>
      </c>
      <c r="H104" s="14">
        <v>0.3</v>
      </c>
      <c r="I104" s="14">
        <v>0.3</v>
      </c>
      <c r="J104" s="14">
        <v>0.3</v>
      </c>
      <c r="K104" s="14">
        <v>0.3</v>
      </c>
      <c r="L104" s="14">
        <v>0.3</v>
      </c>
      <c r="M104" s="14">
        <v>0.3</v>
      </c>
      <c r="N104" s="14">
        <v>0.3</v>
      </c>
      <c r="O104" s="14">
        <v>0.3</v>
      </c>
      <c r="P104" s="14">
        <v>0.3</v>
      </c>
      <c r="Q104" s="14">
        <v>0.3</v>
      </c>
      <c r="R104" s="14">
        <v>0.3</v>
      </c>
      <c r="S104" s="14">
        <v>0.3</v>
      </c>
      <c r="T104" s="14">
        <v>0.3</v>
      </c>
      <c r="U104" s="14">
        <v>0.3</v>
      </c>
      <c r="V104" s="126"/>
      <c r="W104" s="120"/>
      <c r="X104" s="120"/>
      <c r="Y104" s="120"/>
      <c r="Z104" s="120"/>
      <c r="AA104" s="120"/>
      <c r="AB104" s="120"/>
      <c r="AC104" s="120"/>
    </row>
    <row r="105" spans="1:29" ht="15.75" customHeight="1" x14ac:dyDescent="0.2">
      <c r="A105" s="120" t="s">
        <v>44</v>
      </c>
      <c r="B105" s="46"/>
      <c r="C105" s="46"/>
      <c r="D105" s="46"/>
      <c r="E105" s="126">
        <f>1.14-E90/850</f>
        <v>1.1105882352941177</v>
      </c>
      <c r="F105" s="126">
        <f t="shared" ref="F105:U105" si="39">1.14-F90/850</f>
        <v>1.1105882352941177</v>
      </c>
      <c r="G105" s="126">
        <f t="shared" si="39"/>
        <v>1.1105882352941177</v>
      </c>
      <c r="H105" s="126">
        <f t="shared" si="39"/>
        <v>1.1105882352941177</v>
      </c>
      <c r="I105" s="126">
        <f t="shared" si="39"/>
        <v>1.1105882352941177</v>
      </c>
      <c r="J105" s="126">
        <f t="shared" si="39"/>
        <v>1.1105882352941177</v>
      </c>
      <c r="K105" s="126">
        <f t="shared" si="39"/>
        <v>1.1105882352941177</v>
      </c>
      <c r="L105" s="126">
        <f t="shared" si="39"/>
        <v>1.1105882352941177</v>
      </c>
      <c r="M105" s="126">
        <f t="shared" si="39"/>
        <v>1.1105882352941177</v>
      </c>
      <c r="N105" s="126">
        <f t="shared" si="39"/>
        <v>1.1105882352941177</v>
      </c>
      <c r="O105" s="126">
        <f t="shared" si="39"/>
        <v>1.1105882352941177</v>
      </c>
      <c r="P105" s="126">
        <f t="shared" si="39"/>
        <v>1.1105882352941177</v>
      </c>
      <c r="Q105" s="126">
        <f t="shared" si="39"/>
        <v>1.1105882352941177</v>
      </c>
      <c r="R105" s="126">
        <f t="shared" si="39"/>
        <v>1.1105882352941177</v>
      </c>
      <c r="S105" s="126">
        <f t="shared" si="39"/>
        <v>1.1105882352941177</v>
      </c>
      <c r="T105" s="126">
        <f t="shared" si="39"/>
        <v>1.1105882352941177</v>
      </c>
      <c r="U105" s="126">
        <f t="shared" si="39"/>
        <v>1.1105882352941177</v>
      </c>
      <c r="V105" s="126"/>
      <c r="W105" s="46"/>
      <c r="X105" s="46"/>
      <c r="Y105" s="46"/>
      <c r="Z105" s="46"/>
      <c r="AA105" s="46"/>
      <c r="AB105" s="46"/>
      <c r="AC105" s="46"/>
    </row>
    <row r="106" spans="1:29" ht="15.75" customHeight="1" x14ac:dyDescent="0.2">
      <c r="B106" s="120"/>
      <c r="C106" s="120"/>
      <c r="D106" s="21" t="s">
        <v>45</v>
      </c>
      <c r="E106" s="65">
        <f t="shared" ref="E106:U106" si="40">IF(E90&gt;120,E105,0)</f>
        <v>0</v>
      </c>
      <c r="F106" s="65">
        <f t="shared" si="40"/>
        <v>0</v>
      </c>
      <c r="G106" s="65">
        <f t="shared" si="40"/>
        <v>0</v>
      </c>
      <c r="H106" s="65">
        <f t="shared" si="40"/>
        <v>0</v>
      </c>
      <c r="I106" s="65">
        <f t="shared" si="40"/>
        <v>0</v>
      </c>
      <c r="J106" s="65">
        <f t="shared" si="40"/>
        <v>0</v>
      </c>
      <c r="K106" s="65">
        <f t="shared" si="40"/>
        <v>0</v>
      </c>
      <c r="L106" s="65">
        <f t="shared" si="40"/>
        <v>0</v>
      </c>
      <c r="M106" s="65">
        <f t="shared" si="40"/>
        <v>0</v>
      </c>
      <c r="N106" s="65">
        <f t="shared" si="40"/>
        <v>0</v>
      </c>
      <c r="O106" s="65">
        <f t="shared" si="40"/>
        <v>0</v>
      </c>
      <c r="P106" s="65">
        <f t="shared" si="40"/>
        <v>0</v>
      </c>
      <c r="Q106" s="65">
        <f t="shared" si="40"/>
        <v>0</v>
      </c>
      <c r="R106" s="65">
        <f t="shared" si="40"/>
        <v>0</v>
      </c>
      <c r="S106" s="65">
        <f t="shared" si="40"/>
        <v>0</v>
      </c>
      <c r="T106" s="65">
        <f t="shared" si="40"/>
        <v>0</v>
      </c>
      <c r="U106" s="65">
        <f t="shared" si="40"/>
        <v>0</v>
      </c>
      <c r="V106" s="139"/>
      <c r="W106" s="153"/>
      <c r="X106" s="15"/>
      <c r="Z106" s="23"/>
      <c r="AA106" s="78" t="s">
        <v>46</v>
      </c>
    </row>
    <row r="107" spans="1:29" ht="15.75" customHeight="1" x14ac:dyDescent="0.2">
      <c r="A107" s="120"/>
      <c r="B107" s="120"/>
      <c r="C107" s="120"/>
      <c r="D107" s="11" t="s">
        <v>42</v>
      </c>
      <c r="E107" s="20">
        <f>E106/0.145</f>
        <v>0</v>
      </c>
      <c r="F107" s="20">
        <f t="shared" ref="F107:U107" si="41">F106/0.145</f>
        <v>0</v>
      </c>
      <c r="G107" s="20">
        <f t="shared" si="41"/>
        <v>0</v>
      </c>
      <c r="H107" s="20">
        <f t="shared" si="41"/>
        <v>0</v>
      </c>
      <c r="I107" s="20">
        <f t="shared" si="41"/>
        <v>0</v>
      </c>
      <c r="J107" s="20">
        <f t="shared" si="41"/>
        <v>0</v>
      </c>
      <c r="K107" s="20">
        <f t="shared" si="41"/>
        <v>0</v>
      </c>
      <c r="L107" s="20">
        <f t="shared" si="41"/>
        <v>0</v>
      </c>
      <c r="M107" s="20">
        <f t="shared" si="41"/>
        <v>0</v>
      </c>
      <c r="N107" s="20">
        <f t="shared" si="41"/>
        <v>0</v>
      </c>
      <c r="O107" s="20">
        <f t="shared" si="41"/>
        <v>0</v>
      </c>
      <c r="P107" s="20">
        <f t="shared" si="41"/>
        <v>0</v>
      </c>
      <c r="Q107" s="20">
        <f t="shared" si="41"/>
        <v>0</v>
      </c>
      <c r="R107" s="20">
        <f t="shared" si="41"/>
        <v>0</v>
      </c>
      <c r="S107" s="20">
        <f t="shared" si="41"/>
        <v>0</v>
      </c>
      <c r="T107" s="20">
        <f t="shared" si="41"/>
        <v>0</v>
      </c>
      <c r="U107" s="20">
        <f t="shared" si="41"/>
        <v>0</v>
      </c>
      <c r="V107" s="138"/>
      <c r="X107" s="15"/>
      <c r="AA107" s="15"/>
    </row>
    <row r="108" spans="1:29" ht="15.75" customHeight="1" x14ac:dyDescent="0.2">
      <c r="A108" s="120" t="s">
        <v>47</v>
      </c>
      <c r="B108" s="120"/>
      <c r="C108" s="120"/>
      <c r="D108" s="21" t="s">
        <v>45</v>
      </c>
      <c r="E108" s="65">
        <f>E106*1.25</f>
        <v>0</v>
      </c>
      <c r="F108" s="65">
        <f t="shared" ref="F108:U108" si="42">F106*1.25</f>
        <v>0</v>
      </c>
      <c r="G108" s="65">
        <f t="shared" si="42"/>
        <v>0</v>
      </c>
      <c r="H108" s="65">
        <f t="shared" si="42"/>
        <v>0</v>
      </c>
      <c r="I108" s="65">
        <f t="shared" si="42"/>
        <v>0</v>
      </c>
      <c r="J108" s="65">
        <f t="shared" si="42"/>
        <v>0</v>
      </c>
      <c r="K108" s="65">
        <f t="shared" si="42"/>
        <v>0</v>
      </c>
      <c r="L108" s="65">
        <f t="shared" si="42"/>
        <v>0</v>
      </c>
      <c r="M108" s="65">
        <f t="shared" si="42"/>
        <v>0</v>
      </c>
      <c r="N108" s="65">
        <f t="shared" si="42"/>
        <v>0</v>
      </c>
      <c r="O108" s="65">
        <f t="shared" si="42"/>
        <v>0</v>
      </c>
      <c r="P108" s="65">
        <f t="shared" si="42"/>
        <v>0</v>
      </c>
      <c r="Q108" s="65">
        <f t="shared" si="42"/>
        <v>0</v>
      </c>
      <c r="R108" s="65">
        <f t="shared" si="42"/>
        <v>0</v>
      </c>
      <c r="S108" s="65">
        <f t="shared" si="42"/>
        <v>0</v>
      </c>
      <c r="T108" s="65">
        <f t="shared" si="42"/>
        <v>0</v>
      </c>
      <c r="U108" s="65">
        <f t="shared" si="42"/>
        <v>0</v>
      </c>
      <c r="V108" s="139"/>
      <c r="X108" s="15"/>
      <c r="Z108" s="23"/>
      <c r="AA108" s="15" t="s">
        <v>46</v>
      </c>
    </row>
    <row r="109" spans="1:29" ht="15.75" customHeight="1" x14ac:dyDescent="0.2">
      <c r="A109" s="120"/>
      <c r="B109" s="120"/>
      <c r="C109" s="120"/>
      <c r="D109" s="11" t="s">
        <v>42</v>
      </c>
      <c r="E109" s="20">
        <f>E108/0.145</f>
        <v>0</v>
      </c>
      <c r="F109" s="20">
        <f t="shared" ref="F109:U109" si="43">F108/0.145</f>
        <v>0</v>
      </c>
      <c r="G109" s="20">
        <f t="shared" si="43"/>
        <v>0</v>
      </c>
      <c r="H109" s="20">
        <f t="shared" si="43"/>
        <v>0</v>
      </c>
      <c r="I109" s="20">
        <f t="shared" si="43"/>
        <v>0</v>
      </c>
      <c r="J109" s="20">
        <f t="shared" si="43"/>
        <v>0</v>
      </c>
      <c r="K109" s="20">
        <f t="shared" si="43"/>
        <v>0</v>
      </c>
      <c r="L109" s="20">
        <f t="shared" si="43"/>
        <v>0</v>
      </c>
      <c r="M109" s="20">
        <f t="shared" si="43"/>
        <v>0</v>
      </c>
      <c r="N109" s="20">
        <f t="shared" si="43"/>
        <v>0</v>
      </c>
      <c r="O109" s="20">
        <f t="shared" si="43"/>
        <v>0</v>
      </c>
      <c r="P109" s="20">
        <f t="shared" si="43"/>
        <v>0</v>
      </c>
      <c r="Q109" s="20">
        <f t="shared" si="43"/>
        <v>0</v>
      </c>
      <c r="R109" s="20">
        <f t="shared" si="43"/>
        <v>0</v>
      </c>
      <c r="S109" s="20">
        <f t="shared" si="43"/>
        <v>0</v>
      </c>
      <c r="T109" s="20">
        <f t="shared" si="43"/>
        <v>0</v>
      </c>
      <c r="U109" s="20">
        <f t="shared" si="43"/>
        <v>0</v>
      </c>
      <c r="V109" s="138"/>
      <c r="W109" s="120"/>
      <c r="X109" s="15"/>
      <c r="Y109" s="120"/>
      <c r="Z109" s="120"/>
      <c r="AA109" s="15"/>
      <c r="AB109" s="120"/>
      <c r="AC109" s="120"/>
    </row>
    <row r="110" spans="1:29" ht="15.75" customHeight="1" x14ac:dyDescent="0.2">
      <c r="B110" s="46"/>
      <c r="C110" s="46"/>
      <c r="D110" s="53" t="s">
        <v>123</v>
      </c>
      <c r="E110" s="97" t="s">
        <v>120</v>
      </c>
      <c r="F110" s="97" t="s">
        <v>120</v>
      </c>
      <c r="G110" s="97" t="s">
        <v>120</v>
      </c>
      <c r="H110" s="97" t="s">
        <v>120</v>
      </c>
      <c r="I110" s="97" t="s">
        <v>120</v>
      </c>
      <c r="J110" s="97" t="s">
        <v>120</v>
      </c>
      <c r="K110" s="97" t="s">
        <v>120</v>
      </c>
      <c r="L110" s="97" t="s">
        <v>120</v>
      </c>
      <c r="M110" s="97" t="s">
        <v>120</v>
      </c>
      <c r="N110" s="97" t="s">
        <v>120</v>
      </c>
      <c r="O110" s="97" t="s">
        <v>120</v>
      </c>
      <c r="P110" s="97" t="s">
        <v>120</v>
      </c>
      <c r="Q110" s="97" t="s">
        <v>120</v>
      </c>
      <c r="R110" s="97" t="s">
        <v>120</v>
      </c>
      <c r="S110" s="97" t="s">
        <v>120</v>
      </c>
      <c r="T110" s="97" t="s">
        <v>120</v>
      </c>
      <c r="U110" s="97" t="s">
        <v>120</v>
      </c>
      <c r="V110" s="54"/>
      <c r="W110" s="46"/>
      <c r="X110" s="105"/>
      <c r="Y110" s="46"/>
      <c r="Z110" s="46"/>
      <c r="AA110" s="96"/>
      <c r="AB110" s="46"/>
      <c r="AC110" s="46"/>
    </row>
    <row r="111" spans="1:29" ht="15.75" customHeight="1" x14ac:dyDescent="0.2">
      <c r="A111" s="120" t="s">
        <v>48</v>
      </c>
      <c r="B111" s="120"/>
      <c r="C111" s="120"/>
      <c r="D111" s="21" t="s">
        <v>45</v>
      </c>
      <c r="E111" s="22">
        <f t="shared" ref="E111:U111" si="44">VLOOKUP(E110,$A$23:$C$30,2,FALSE)</f>
        <v>65</v>
      </c>
      <c r="F111" s="22">
        <f t="shared" si="44"/>
        <v>65</v>
      </c>
      <c r="G111" s="22">
        <f t="shared" si="44"/>
        <v>65</v>
      </c>
      <c r="H111" s="22">
        <f t="shared" si="44"/>
        <v>65</v>
      </c>
      <c r="I111" s="22">
        <f t="shared" si="44"/>
        <v>65</v>
      </c>
      <c r="J111" s="22">
        <f t="shared" si="44"/>
        <v>65</v>
      </c>
      <c r="K111" s="22">
        <f t="shared" si="44"/>
        <v>65</v>
      </c>
      <c r="L111" s="22">
        <f t="shared" si="44"/>
        <v>65</v>
      </c>
      <c r="M111" s="22">
        <f t="shared" si="44"/>
        <v>65</v>
      </c>
      <c r="N111" s="22">
        <f t="shared" si="44"/>
        <v>65</v>
      </c>
      <c r="O111" s="22">
        <f t="shared" si="44"/>
        <v>65</v>
      </c>
      <c r="P111" s="22">
        <f t="shared" si="44"/>
        <v>65</v>
      </c>
      <c r="Q111" s="22">
        <f t="shared" si="44"/>
        <v>65</v>
      </c>
      <c r="R111" s="22">
        <f t="shared" si="44"/>
        <v>65</v>
      </c>
      <c r="S111" s="22">
        <f t="shared" si="44"/>
        <v>65</v>
      </c>
      <c r="T111" s="22">
        <f t="shared" si="44"/>
        <v>65</v>
      </c>
      <c r="U111" s="22">
        <f t="shared" si="44"/>
        <v>65</v>
      </c>
      <c r="V111" s="54"/>
      <c r="W111" s="120"/>
      <c r="X111" s="15"/>
      <c r="Y111" s="120"/>
      <c r="Z111" s="120"/>
      <c r="AA111" s="15"/>
      <c r="AB111" s="120"/>
      <c r="AC111" s="120"/>
    </row>
    <row r="112" spans="1:29" ht="15.75" customHeight="1" x14ac:dyDescent="0.2">
      <c r="A112" s="120"/>
      <c r="B112" s="120"/>
      <c r="C112" s="120"/>
      <c r="D112" s="11" t="s">
        <v>1</v>
      </c>
      <c r="E112" s="24">
        <f t="shared" ref="E112:U112" si="45">VLOOKUP(E110,$A$23:$C$30,3,FALSE)</f>
        <v>448</v>
      </c>
      <c r="F112" s="24">
        <f t="shared" si="45"/>
        <v>448</v>
      </c>
      <c r="G112" s="24">
        <f t="shared" si="45"/>
        <v>448</v>
      </c>
      <c r="H112" s="24">
        <f t="shared" si="45"/>
        <v>448</v>
      </c>
      <c r="I112" s="24">
        <f t="shared" si="45"/>
        <v>448</v>
      </c>
      <c r="J112" s="24">
        <f t="shared" si="45"/>
        <v>448</v>
      </c>
      <c r="K112" s="24">
        <f t="shared" si="45"/>
        <v>448</v>
      </c>
      <c r="L112" s="24">
        <f t="shared" si="45"/>
        <v>448</v>
      </c>
      <c r="M112" s="24">
        <f t="shared" si="45"/>
        <v>448</v>
      </c>
      <c r="N112" s="24">
        <f t="shared" si="45"/>
        <v>448</v>
      </c>
      <c r="O112" s="24">
        <f t="shared" si="45"/>
        <v>448</v>
      </c>
      <c r="P112" s="24">
        <f t="shared" si="45"/>
        <v>448</v>
      </c>
      <c r="Q112" s="24">
        <f t="shared" si="45"/>
        <v>448</v>
      </c>
      <c r="R112" s="24">
        <f t="shared" si="45"/>
        <v>448</v>
      </c>
      <c r="S112" s="24">
        <f t="shared" si="45"/>
        <v>448</v>
      </c>
      <c r="T112" s="24">
        <f t="shared" si="45"/>
        <v>448</v>
      </c>
      <c r="U112" s="24">
        <f t="shared" si="45"/>
        <v>448</v>
      </c>
      <c r="V112" s="54"/>
      <c r="W112" s="120"/>
      <c r="X112" s="15"/>
      <c r="Y112" s="120"/>
      <c r="Z112" s="120"/>
      <c r="AA112" s="15"/>
      <c r="AB112" s="120"/>
      <c r="AC112" s="120"/>
    </row>
    <row r="113" spans="1:29" ht="15.75" customHeight="1" x14ac:dyDescent="0.2">
      <c r="A113" s="120" t="s">
        <v>49</v>
      </c>
      <c r="B113" s="46"/>
      <c r="C113" s="46"/>
      <c r="D113" s="21" t="s">
        <v>45</v>
      </c>
      <c r="E113" s="22">
        <f>VLOOKUP(E110,$A$23:$E$30,4,FALSE)</f>
        <v>77</v>
      </c>
      <c r="F113" s="22">
        <f t="shared" ref="F113:U113" si="46">VLOOKUP(F110,$A$23:$E$30,4,FALSE)</f>
        <v>77</v>
      </c>
      <c r="G113" s="22">
        <f t="shared" si="46"/>
        <v>77</v>
      </c>
      <c r="H113" s="22">
        <f t="shared" si="46"/>
        <v>77</v>
      </c>
      <c r="I113" s="22">
        <f t="shared" si="46"/>
        <v>77</v>
      </c>
      <c r="J113" s="22">
        <f t="shared" si="46"/>
        <v>77</v>
      </c>
      <c r="K113" s="22">
        <f t="shared" si="46"/>
        <v>77</v>
      </c>
      <c r="L113" s="22">
        <f t="shared" si="46"/>
        <v>77</v>
      </c>
      <c r="M113" s="22">
        <f t="shared" si="46"/>
        <v>77</v>
      </c>
      <c r="N113" s="22">
        <f t="shared" si="46"/>
        <v>77</v>
      </c>
      <c r="O113" s="22">
        <f t="shared" si="46"/>
        <v>77</v>
      </c>
      <c r="P113" s="22">
        <f t="shared" si="46"/>
        <v>77</v>
      </c>
      <c r="Q113" s="22">
        <f t="shared" si="46"/>
        <v>77</v>
      </c>
      <c r="R113" s="22">
        <f t="shared" si="46"/>
        <v>77</v>
      </c>
      <c r="S113" s="22">
        <f t="shared" si="46"/>
        <v>77</v>
      </c>
      <c r="T113" s="22">
        <f t="shared" si="46"/>
        <v>77</v>
      </c>
      <c r="U113" s="22">
        <f t="shared" si="46"/>
        <v>77</v>
      </c>
      <c r="V113" s="54"/>
      <c r="W113" s="46"/>
      <c r="X113" s="96"/>
      <c r="Y113" s="46"/>
      <c r="Z113" s="46"/>
      <c r="AA113" s="96"/>
      <c r="AB113" s="46"/>
      <c r="AC113" s="46"/>
    </row>
    <row r="114" spans="1:29" ht="15.75" customHeight="1" x14ac:dyDescent="0.2">
      <c r="B114" s="120"/>
      <c r="C114" s="120"/>
      <c r="D114" s="11" t="s">
        <v>1</v>
      </c>
      <c r="E114" s="22">
        <f>VLOOKUP(E110,$A$23:$E$30,5,FALSE)</f>
        <v>530</v>
      </c>
      <c r="F114" s="22">
        <f t="shared" ref="F114:U114" si="47">VLOOKUP(F110,$A$23:$E$30,5,FALSE)</f>
        <v>530</v>
      </c>
      <c r="G114" s="22">
        <f t="shared" si="47"/>
        <v>530</v>
      </c>
      <c r="H114" s="22">
        <f t="shared" si="47"/>
        <v>530</v>
      </c>
      <c r="I114" s="22">
        <f t="shared" si="47"/>
        <v>530</v>
      </c>
      <c r="J114" s="22">
        <f t="shared" si="47"/>
        <v>530</v>
      </c>
      <c r="K114" s="22">
        <f t="shared" si="47"/>
        <v>530</v>
      </c>
      <c r="L114" s="22">
        <f t="shared" si="47"/>
        <v>530</v>
      </c>
      <c r="M114" s="22">
        <f t="shared" si="47"/>
        <v>530</v>
      </c>
      <c r="N114" s="22">
        <f t="shared" si="47"/>
        <v>530</v>
      </c>
      <c r="O114" s="22">
        <f t="shared" si="47"/>
        <v>530</v>
      </c>
      <c r="P114" s="22">
        <f t="shared" si="47"/>
        <v>530</v>
      </c>
      <c r="Q114" s="22">
        <f t="shared" si="47"/>
        <v>530</v>
      </c>
      <c r="R114" s="22">
        <f t="shared" si="47"/>
        <v>530</v>
      </c>
      <c r="S114" s="22">
        <f t="shared" si="47"/>
        <v>530</v>
      </c>
      <c r="T114" s="22">
        <f t="shared" si="47"/>
        <v>530</v>
      </c>
      <c r="U114" s="22">
        <f t="shared" si="47"/>
        <v>530</v>
      </c>
      <c r="V114" s="139"/>
      <c r="W114" s="120"/>
      <c r="X114" s="15"/>
      <c r="Y114" s="120"/>
      <c r="Z114" s="120"/>
      <c r="AA114" s="15"/>
      <c r="AB114" s="120"/>
      <c r="AC114" s="120"/>
    </row>
    <row r="115" spans="1:29" ht="15.75" customHeight="1" x14ac:dyDescent="0.2">
      <c r="A115" s="3"/>
      <c r="B115" s="120"/>
      <c r="C115" s="120"/>
      <c r="V115" s="76"/>
      <c r="X115" s="15"/>
    </row>
    <row r="116" spans="1:29" ht="15.75" customHeight="1" x14ac:dyDescent="0.2">
      <c r="A116" s="69" t="s">
        <v>166</v>
      </c>
      <c r="B116" s="46"/>
      <c r="C116" s="46"/>
      <c r="D116" s="77" t="s">
        <v>111</v>
      </c>
      <c r="E116" s="37">
        <f t="shared" ref="E116:U116" si="48">(E124*(E36-E50)^2*E50)</f>
        <v>18965.515999493215</v>
      </c>
      <c r="F116" s="37">
        <f t="shared" si="48"/>
        <v>18965.515999493215</v>
      </c>
      <c r="G116" s="37">
        <f t="shared" si="48"/>
        <v>18965.515999493215</v>
      </c>
      <c r="H116" s="37">
        <f t="shared" si="48"/>
        <v>18965.515999493215</v>
      </c>
      <c r="I116" s="37">
        <f t="shared" si="48"/>
        <v>18965.515999493215</v>
      </c>
      <c r="J116" s="37">
        <f t="shared" si="48"/>
        <v>18965.515999493215</v>
      </c>
      <c r="K116" s="37">
        <f t="shared" si="48"/>
        <v>18965.515999493215</v>
      </c>
      <c r="L116" s="37">
        <f t="shared" si="48"/>
        <v>18965.515999493215</v>
      </c>
      <c r="M116" s="37">
        <f t="shared" si="48"/>
        <v>18965.515999493215</v>
      </c>
      <c r="N116" s="37">
        <f t="shared" si="48"/>
        <v>18965.515999493215</v>
      </c>
      <c r="O116" s="37">
        <f t="shared" si="48"/>
        <v>18965.515999493215</v>
      </c>
      <c r="P116" s="37">
        <f t="shared" si="48"/>
        <v>18965.515999493215</v>
      </c>
      <c r="Q116" s="37">
        <f t="shared" si="48"/>
        <v>18965.515999493215</v>
      </c>
      <c r="R116" s="37">
        <f t="shared" si="48"/>
        <v>18965.515999493215</v>
      </c>
      <c r="S116" s="37">
        <f t="shared" si="48"/>
        <v>18965.515999493215</v>
      </c>
      <c r="T116" s="37">
        <f t="shared" si="48"/>
        <v>18965.515999493215</v>
      </c>
      <c r="U116" s="37">
        <f t="shared" si="48"/>
        <v>18965.515999493215</v>
      </c>
      <c r="V116" s="140"/>
      <c r="W116" s="68" t="s">
        <v>199</v>
      </c>
      <c r="X116" s="62"/>
    </row>
    <row r="117" spans="1:29" ht="15.75" customHeight="1" x14ac:dyDescent="0.2">
      <c r="B117" s="120"/>
      <c r="C117" s="120"/>
      <c r="D117" s="77" t="s">
        <v>110</v>
      </c>
      <c r="E117" s="37">
        <f>E116/12</f>
        <v>1580.4596666244345</v>
      </c>
      <c r="F117" s="37">
        <f t="shared" ref="F117:U117" si="49">F116/12</f>
        <v>1580.4596666244345</v>
      </c>
      <c r="G117" s="37">
        <f t="shared" si="49"/>
        <v>1580.4596666244345</v>
      </c>
      <c r="H117" s="37">
        <f t="shared" si="49"/>
        <v>1580.4596666244345</v>
      </c>
      <c r="I117" s="37">
        <f t="shared" si="49"/>
        <v>1580.4596666244345</v>
      </c>
      <c r="J117" s="37">
        <f t="shared" si="49"/>
        <v>1580.4596666244345</v>
      </c>
      <c r="K117" s="37">
        <f t="shared" si="49"/>
        <v>1580.4596666244345</v>
      </c>
      <c r="L117" s="37">
        <f t="shared" si="49"/>
        <v>1580.4596666244345</v>
      </c>
      <c r="M117" s="37">
        <f t="shared" si="49"/>
        <v>1580.4596666244345</v>
      </c>
      <c r="N117" s="37">
        <f t="shared" si="49"/>
        <v>1580.4596666244345</v>
      </c>
      <c r="O117" s="37">
        <f t="shared" si="49"/>
        <v>1580.4596666244345</v>
      </c>
      <c r="P117" s="37">
        <f t="shared" si="49"/>
        <v>1580.4596666244345</v>
      </c>
      <c r="Q117" s="37">
        <f t="shared" si="49"/>
        <v>1580.4596666244345</v>
      </c>
      <c r="R117" s="37">
        <f t="shared" si="49"/>
        <v>1580.4596666244345</v>
      </c>
      <c r="S117" s="37">
        <f t="shared" si="49"/>
        <v>1580.4596666244345</v>
      </c>
      <c r="T117" s="37">
        <f t="shared" si="49"/>
        <v>1580.4596666244345</v>
      </c>
      <c r="U117" s="37">
        <f t="shared" si="49"/>
        <v>1580.4596666244345</v>
      </c>
      <c r="V117" s="140"/>
      <c r="X117" s="62"/>
    </row>
    <row r="118" spans="1:29" ht="15.75" customHeight="1" x14ac:dyDescent="0.2">
      <c r="A118" s="46"/>
      <c r="B118" s="46"/>
      <c r="C118" s="46"/>
      <c r="D118" s="13" t="s">
        <v>74</v>
      </c>
      <c r="E118" s="90">
        <f>E117/738.83</f>
        <v>2.1391384575943508</v>
      </c>
      <c r="F118" s="90">
        <f t="shared" ref="F118:U118" si="50">F117/738.83</f>
        <v>2.1391384575943508</v>
      </c>
      <c r="G118" s="90">
        <f t="shared" si="50"/>
        <v>2.1391384575943508</v>
      </c>
      <c r="H118" s="90">
        <f t="shared" si="50"/>
        <v>2.1391384575943508</v>
      </c>
      <c r="I118" s="90">
        <f t="shared" si="50"/>
        <v>2.1391384575943508</v>
      </c>
      <c r="J118" s="90">
        <f t="shared" si="50"/>
        <v>2.1391384575943508</v>
      </c>
      <c r="K118" s="90">
        <f t="shared" si="50"/>
        <v>2.1391384575943508</v>
      </c>
      <c r="L118" s="90">
        <f t="shared" si="50"/>
        <v>2.1391384575943508</v>
      </c>
      <c r="M118" s="90">
        <f t="shared" si="50"/>
        <v>2.1391384575943508</v>
      </c>
      <c r="N118" s="90">
        <f t="shared" si="50"/>
        <v>2.1391384575943508</v>
      </c>
      <c r="O118" s="90">
        <f t="shared" si="50"/>
        <v>2.1391384575943508</v>
      </c>
      <c r="P118" s="90">
        <f t="shared" si="50"/>
        <v>2.1391384575943508</v>
      </c>
      <c r="Q118" s="90">
        <f t="shared" si="50"/>
        <v>2.1391384575943508</v>
      </c>
      <c r="R118" s="90">
        <f t="shared" si="50"/>
        <v>2.1391384575943508</v>
      </c>
      <c r="S118" s="90">
        <f t="shared" si="50"/>
        <v>2.1391384575943508</v>
      </c>
      <c r="T118" s="90">
        <f t="shared" si="50"/>
        <v>2.1391384575943508</v>
      </c>
      <c r="U118" s="90">
        <f t="shared" si="50"/>
        <v>2.1391384575943508</v>
      </c>
      <c r="V118" s="89"/>
      <c r="X118" s="62"/>
    </row>
    <row r="119" spans="1:29" ht="15.75" customHeight="1" x14ac:dyDescent="0.2">
      <c r="A119" s="46"/>
      <c r="B119" s="46"/>
      <c r="C119" s="46"/>
      <c r="D119" s="60" t="s">
        <v>3</v>
      </c>
      <c r="E119" s="89">
        <f t="shared" ref="E119:U119" si="51">E118*1000</f>
        <v>2139.1384575943507</v>
      </c>
      <c r="F119" s="89">
        <f t="shared" si="51"/>
        <v>2139.1384575943507</v>
      </c>
      <c r="G119" s="89">
        <f t="shared" si="51"/>
        <v>2139.1384575943507</v>
      </c>
      <c r="H119" s="89">
        <f t="shared" si="51"/>
        <v>2139.1384575943507</v>
      </c>
      <c r="I119" s="89">
        <f t="shared" si="51"/>
        <v>2139.1384575943507</v>
      </c>
      <c r="J119" s="89">
        <f t="shared" si="51"/>
        <v>2139.1384575943507</v>
      </c>
      <c r="K119" s="89">
        <f t="shared" si="51"/>
        <v>2139.1384575943507</v>
      </c>
      <c r="L119" s="89">
        <f t="shared" si="51"/>
        <v>2139.1384575943507</v>
      </c>
      <c r="M119" s="89">
        <f t="shared" si="51"/>
        <v>2139.1384575943507</v>
      </c>
      <c r="N119" s="89">
        <f t="shared" si="51"/>
        <v>2139.1384575943507</v>
      </c>
      <c r="O119" s="89">
        <f t="shared" si="51"/>
        <v>2139.1384575943507</v>
      </c>
      <c r="P119" s="89">
        <f t="shared" si="51"/>
        <v>2139.1384575943507</v>
      </c>
      <c r="Q119" s="89">
        <f t="shared" si="51"/>
        <v>2139.1384575943507</v>
      </c>
      <c r="R119" s="89">
        <f t="shared" si="51"/>
        <v>2139.1384575943507</v>
      </c>
      <c r="S119" s="89">
        <f t="shared" si="51"/>
        <v>2139.1384575943507</v>
      </c>
      <c r="T119" s="89">
        <f t="shared" si="51"/>
        <v>2139.1384575943507</v>
      </c>
      <c r="U119" s="89">
        <f t="shared" si="51"/>
        <v>2139.1384575943507</v>
      </c>
      <c r="V119" s="89"/>
      <c r="W119" s="49"/>
      <c r="X119" s="62"/>
    </row>
    <row r="120" spans="1:29" ht="15.75" customHeight="1" x14ac:dyDescent="0.2">
      <c r="A120" s="69" t="s">
        <v>167</v>
      </c>
      <c r="B120" s="120"/>
      <c r="C120" s="120"/>
      <c r="D120" s="65" t="s">
        <v>63</v>
      </c>
      <c r="E120" s="91">
        <f t="shared" ref="E120:U120" si="52">(E124*PI()*(E36-E50)*E50)</f>
        <v>3107.559697095614</v>
      </c>
      <c r="F120" s="91">
        <f t="shared" si="52"/>
        <v>3107.559697095614</v>
      </c>
      <c r="G120" s="91">
        <f t="shared" si="52"/>
        <v>3107.559697095614</v>
      </c>
      <c r="H120" s="91">
        <f t="shared" si="52"/>
        <v>3107.559697095614</v>
      </c>
      <c r="I120" s="91">
        <f t="shared" si="52"/>
        <v>3107.559697095614</v>
      </c>
      <c r="J120" s="91">
        <f t="shared" si="52"/>
        <v>3107.559697095614</v>
      </c>
      <c r="K120" s="91">
        <f t="shared" si="52"/>
        <v>3107.559697095614</v>
      </c>
      <c r="L120" s="91">
        <f t="shared" si="52"/>
        <v>3107.559697095614</v>
      </c>
      <c r="M120" s="91">
        <f t="shared" si="52"/>
        <v>3107.559697095614</v>
      </c>
      <c r="N120" s="91">
        <f t="shared" si="52"/>
        <v>3107.559697095614</v>
      </c>
      <c r="O120" s="91">
        <f t="shared" si="52"/>
        <v>3107.559697095614</v>
      </c>
      <c r="P120" s="91">
        <f t="shared" si="52"/>
        <v>3107.559697095614</v>
      </c>
      <c r="Q120" s="91">
        <f t="shared" si="52"/>
        <v>3107.559697095614</v>
      </c>
      <c r="R120" s="91">
        <f t="shared" si="52"/>
        <v>3107.559697095614</v>
      </c>
      <c r="S120" s="91">
        <f t="shared" si="52"/>
        <v>3107.559697095614</v>
      </c>
      <c r="T120" s="91">
        <f t="shared" si="52"/>
        <v>3107.559697095614</v>
      </c>
      <c r="U120" s="91">
        <f t="shared" si="52"/>
        <v>3107.559697095614</v>
      </c>
      <c r="V120" s="92"/>
      <c r="W120" s="68" t="s">
        <v>198</v>
      </c>
      <c r="X120" s="62"/>
    </row>
    <row r="121" spans="1:29" ht="15.75" customHeight="1" x14ac:dyDescent="0.2">
      <c r="A121" s="46"/>
      <c r="B121" s="46"/>
      <c r="C121" s="46"/>
      <c r="D121" s="13" t="s">
        <v>75</v>
      </c>
      <c r="E121" s="91">
        <f>E120/224.8</f>
        <v>13.823664132987606</v>
      </c>
      <c r="F121" s="91">
        <f t="shared" ref="F121:U121" si="53">F120/224.8</f>
        <v>13.823664132987606</v>
      </c>
      <c r="G121" s="91">
        <f t="shared" si="53"/>
        <v>13.823664132987606</v>
      </c>
      <c r="H121" s="91">
        <f t="shared" si="53"/>
        <v>13.823664132987606</v>
      </c>
      <c r="I121" s="91">
        <f t="shared" si="53"/>
        <v>13.823664132987606</v>
      </c>
      <c r="J121" s="91">
        <f t="shared" si="53"/>
        <v>13.823664132987606</v>
      </c>
      <c r="K121" s="91">
        <f t="shared" si="53"/>
        <v>13.823664132987606</v>
      </c>
      <c r="L121" s="91">
        <f t="shared" si="53"/>
        <v>13.823664132987606</v>
      </c>
      <c r="M121" s="91">
        <f t="shared" si="53"/>
        <v>13.823664132987606</v>
      </c>
      <c r="N121" s="91">
        <f t="shared" si="53"/>
        <v>13.823664132987606</v>
      </c>
      <c r="O121" s="91">
        <f t="shared" si="53"/>
        <v>13.823664132987606</v>
      </c>
      <c r="P121" s="91">
        <f t="shared" si="53"/>
        <v>13.823664132987606</v>
      </c>
      <c r="Q121" s="91">
        <f t="shared" si="53"/>
        <v>13.823664132987606</v>
      </c>
      <c r="R121" s="91">
        <f t="shared" si="53"/>
        <v>13.823664132987606</v>
      </c>
      <c r="S121" s="91">
        <f t="shared" si="53"/>
        <v>13.823664132987606</v>
      </c>
      <c r="T121" s="91">
        <f t="shared" si="53"/>
        <v>13.823664132987606</v>
      </c>
      <c r="U121" s="91">
        <f t="shared" si="53"/>
        <v>13.823664132987606</v>
      </c>
      <c r="V121" s="92"/>
      <c r="W121" s="120"/>
      <c r="X121" s="62"/>
    </row>
    <row r="122" spans="1:29" ht="15.75" customHeight="1" x14ac:dyDescent="0.2">
      <c r="A122" s="46"/>
      <c r="B122" s="46"/>
      <c r="C122" s="46"/>
      <c r="D122" s="60" t="s">
        <v>2</v>
      </c>
      <c r="E122" s="92">
        <f t="shared" ref="E122:U122" si="54">E121*1000</f>
        <v>13823.664132987606</v>
      </c>
      <c r="F122" s="92">
        <f t="shared" si="54"/>
        <v>13823.664132987606</v>
      </c>
      <c r="G122" s="92">
        <f t="shared" si="54"/>
        <v>13823.664132987606</v>
      </c>
      <c r="H122" s="92">
        <f t="shared" si="54"/>
        <v>13823.664132987606</v>
      </c>
      <c r="I122" s="92">
        <f t="shared" si="54"/>
        <v>13823.664132987606</v>
      </c>
      <c r="J122" s="92">
        <f t="shared" si="54"/>
        <v>13823.664132987606</v>
      </c>
      <c r="K122" s="92">
        <f t="shared" si="54"/>
        <v>13823.664132987606</v>
      </c>
      <c r="L122" s="92">
        <f t="shared" si="54"/>
        <v>13823.664132987606</v>
      </c>
      <c r="M122" s="92">
        <f t="shared" si="54"/>
        <v>13823.664132987606</v>
      </c>
      <c r="N122" s="92">
        <f t="shared" si="54"/>
        <v>13823.664132987606</v>
      </c>
      <c r="O122" s="92">
        <f t="shared" si="54"/>
        <v>13823.664132987606</v>
      </c>
      <c r="P122" s="92">
        <f t="shared" si="54"/>
        <v>13823.664132987606</v>
      </c>
      <c r="Q122" s="92">
        <f t="shared" si="54"/>
        <v>13823.664132987606</v>
      </c>
      <c r="R122" s="92">
        <f t="shared" si="54"/>
        <v>13823.664132987606</v>
      </c>
      <c r="S122" s="92">
        <f t="shared" si="54"/>
        <v>13823.664132987606</v>
      </c>
      <c r="T122" s="92">
        <f t="shared" si="54"/>
        <v>13823.664132987606</v>
      </c>
      <c r="U122" s="92">
        <f t="shared" si="54"/>
        <v>13823.664132987606</v>
      </c>
      <c r="V122" s="92"/>
      <c r="W122" s="68"/>
      <c r="X122" s="62"/>
    </row>
    <row r="123" spans="1:29" ht="15.75" customHeight="1" x14ac:dyDescent="0.2">
      <c r="A123" s="71"/>
      <c r="B123" s="46"/>
      <c r="C123" s="46"/>
      <c r="D123" s="47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X123" s="96"/>
    </row>
    <row r="124" spans="1:29" ht="15.75" customHeight="1" x14ac:dyDescent="0.2">
      <c r="A124" s="120" t="s">
        <v>79</v>
      </c>
      <c r="B124" s="120"/>
      <c r="C124" s="120"/>
      <c r="D124" s="21" t="s">
        <v>45</v>
      </c>
      <c r="E124" s="40">
        <f t="shared" ref="E124:U124" si="55">(E111-E106)*E64</f>
        <v>62.4</v>
      </c>
      <c r="F124" s="40">
        <f t="shared" si="55"/>
        <v>62.4</v>
      </c>
      <c r="G124" s="40">
        <f t="shared" si="55"/>
        <v>62.4</v>
      </c>
      <c r="H124" s="40">
        <f t="shared" si="55"/>
        <v>62.4</v>
      </c>
      <c r="I124" s="40">
        <f t="shared" si="55"/>
        <v>62.4</v>
      </c>
      <c r="J124" s="40">
        <f t="shared" si="55"/>
        <v>62.4</v>
      </c>
      <c r="K124" s="40">
        <f t="shared" si="55"/>
        <v>62.4</v>
      </c>
      <c r="L124" s="40">
        <f t="shared" si="55"/>
        <v>62.4</v>
      </c>
      <c r="M124" s="40">
        <f t="shared" si="55"/>
        <v>62.4</v>
      </c>
      <c r="N124" s="40">
        <f t="shared" si="55"/>
        <v>62.4</v>
      </c>
      <c r="O124" s="40">
        <f t="shared" si="55"/>
        <v>62.4</v>
      </c>
      <c r="P124" s="40">
        <f t="shared" si="55"/>
        <v>62.4</v>
      </c>
      <c r="Q124" s="40">
        <f t="shared" si="55"/>
        <v>62.4</v>
      </c>
      <c r="R124" s="40">
        <f t="shared" si="55"/>
        <v>62.4</v>
      </c>
      <c r="S124" s="40">
        <f t="shared" si="55"/>
        <v>62.4</v>
      </c>
      <c r="T124" s="40">
        <f t="shared" si="55"/>
        <v>62.4</v>
      </c>
      <c r="U124" s="40">
        <f t="shared" si="55"/>
        <v>62.4</v>
      </c>
      <c r="V124" s="101"/>
      <c r="W124" s="68" t="s">
        <v>188</v>
      </c>
      <c r="X124" s="120"/>
    </row>
    <row r="125" spans="1:29" ht="15.75" customHeight="1" x14ac:dyDescent="0.2">
      <c r="A125" s="120"/>
      <c r="B125" s="120"/>
      <c r="C125" s="120"/>
      <c r="D125" s="11" t="s">
        <v>1</v>
      </c>
      <c r="E125" s="40">
        <f>E124/0.145</f>
        <v>430.34482758620692</v>
      </c>
      <c r="F125" s="40">
        <f t="shared" ref="F125:U125" si="56">F124/0.145</f>
        <v>430.34482758620692</v>
      </c>
      <c r="G125" s="40">
        <f t="shared" si="56"/>
        <v>430.34482758620692</v>
      </c>
      <c r="H125" s="40">
        <f t="shared" si="56"/>
        <v>430.34482758620692</v>
      </c>
      <c r="I125" s="40">
        <f t="shared" si="56"/>
        <v>430.34482758620692</v>
      </c>
      <c r="J125" s="40">
        <f t="shared" si="56"/>
        <v>430.34482758620692</v>
      </c>
      <c r="K125" s="40">
        <f t="shared" si="56"/>
        <v>430.34482758620692</v>
      </c>
      <c r="L125" s="40">
        <f t="shared" si="56"/>
        <v>430.34482758620692</v>
      </c>
      <c r="M125" s="40">
        <f t="shared" si="56"/>
        <v>430.34482758620692</v>
      </c>
      <c r="N125" s="40">
        <f t="shared" si="56"/>
        <v>430.34482758620692</v>
      </c>
      <c r="O125" s="40">
        <f t="shared" si="56"/>
        <v>430.34482758620692</v>
      </c>
      <c r="P125" s="40">
        <f t="shared" si="56"/>
        <v>430.34482758620692</v>
      </c>
      <c r="Q125" s="40">
        <f t="shared" si="56"/>
        <v>430.34482758620692</v>
      </c>
      <c r="R125" s="40">
        <f t="shared" si="56"/>
        <v>430.34482758620692</v>
      </c>
      <c r="S125" s="40">
        <f t="shared" si="56"/>
        <v>430.34482758620692</v>
      </c>
      <c r="T125" s="40">
        <f t="shared" si="56"/>
        <v>430.34482758620692</v>
      </c>
      <c r="U125" s="40">
        <f t="shared" si="56"/>
        <v>430.34482758620692</v>
      </c>
      <c r="V125" s="101"/>
      <c r="W125" s="120"/>
      <c r="X125" s="120"/>
    </row>
    <row r="126" spans="1:29" ht="15.75" customHeight="1" x14ac:dyDescent="0.2">
      <c r="A126" s="120" t="s">
        <v>80</v>
      </c>
      <c r="B126" s="120"/>
      <c r="C126" s="120"/>
      <c r="D126" s="21" t="s">
        <v>45</v>
      </c>
      <c r="E126" s="40">
        <f t="shared" ref="E126:U126" si="57">(E113-E108)*E64</f>
        <v>73.92</v>
      </c>
      <c r="F126" s="40">
        <f t="shared" si="57"/>
        <v>73.92</v>
      </c>
      <c r="G126" s="40">
        <f t="shared" si="57"/>
        <v>73.92</v>
      </c>
      <c r="H126" s="40">
        <f t="shared" si="57"/>
        <v>73.92</v>
      </c>
      <c r="I126" s="40">
        <f t="shared" si="57"/>
        <v>73.92</v>
      </c>
      <c r="J126" s="40">
        <f t="shared" si="57"/>
        <v>73.92</v>
      </c>
      <c r="K126" s="40">
        <f t="shared" si="57"/>
        <v>73.92</v>
      </c>
      <c r="L126" s="40">
        <f t="shared" si="57"/>
        <v>73.92</v>
      </c>
      <c r="M126" s="40">
        <f t="shared" si="57"/>
        <v>73.92</v>
      </c>
      <c r="N126" s="40">
        <f t="shared" si="57"/>
        <v>73.92</v>
      </c>
      <c r="O126" s="40">
        <f t="shared" si="57"/>
        <v>73.92</v>
      </c>
      <c r="P126" s="40">
        <f t="shared" si="57"/>
        <v>73.92</v>
      </c>
      <c r="Q126" s="40">
        <f t="shared" si="57"/>
        <v>73.92</v>
      </c>
      <c r="R126" s="40">
        <f t="shared" si="57"/>
        <v>73.92</v>
      </c>
      <c r="S126" s="40">
        <f t="shared" si="57"/>
        <v>73.92</v>
      </c>
      <c r="T126" s="40">
        <f t="shared" si="57"/>
        <v>73.92</v>
      </c>
      <c r="U126" s="40">
        <f t="shared" si="57"/>
        <v>73.92</v>
      </c>
      <c r="V126" s="101"/>
      <c r="W126" s="68" t="s">
        <v>189</v>
      </c>
      <c r="X126" s="120"/>
    </row>
    <row r="127" spans="1:29" ht="15.75" customHeight="1" x14ac:dyDescent="0.2">
      <c r="A127" s="120"/>
      <c r="B127" s="120"/>
      <c r="C127" s="120"/>
      <c r="D127" s="11" t="s">
        <v>1</v>
      </c>
      <c r="E127" s="40">
        <f>E126/0.145</f>
        <v>509.79310344827593</v>
      </c>
      <c r="F127" s="40">
        <f t="shared" ref="F127:U127" si="58">F126/0.145</f>
        <v>509.79310344827593</v>
      </c>
      <c r="G127" s="40">
        <f t="shared" si="58"/>
        <v>509.79310344827593</v>
      </c>
      <c r="H127" s="40">
        <f t="shared" si="58"/>
        <v>509.79310344827593</v>
      </c>
      <c r="I127" s="40">
        <f t="shared" si="58"/>
        <v>509.79310344827593</v>
      </c>
      <c r="J127" s="40">
        <f t="shared" si="58"/>
        <v>509.79310344827593</v>
      </c>
      <c r="K127" s="40">
        <f t="shared" si="58"/>
        <v>509.79310344827593</v>
      </c>
      <c r="L127" s="40">
        <f t="shared" si="58"/>
        <v>509.79310344827593</v>
      </c>
      <c r="M127" s="40">
        <f t="shared" si="58"/>
        <v>509.79310344827593</v>
      </c>
      <c r="N127" s="40">
        <f t="shared" si="58"/>
        <v>509.79310344827593</v>
      </c>
      <c r="O127" s="40">
        <f t="shared" si="58"/>
        <v>509.79310344827593</v>
      </c>
      <c r="P127" s="40">
        <f t="shared" si="58"/>
        <v>509.79310344827593</v>
      </c>
      <c r="Q127" s="40">
        <f t="shared" si="58"/>
        <v>509.79310344827593</v>
      </c>
      <c r="R127" s="40">
        <f t="shared" si="58"/>
        <v>509.79310344827593</v>
      </c>
      <c r="S127" s="40">
        <f t="shared" si="58"/>
        <v>509.79310344827593</v>
      </c>
      <c r="T127" s="40">
        <f t="shared" si="58"/>
        <v>509.79310344827593</v>
      </c>
      <c r="U127" s="40">
        <f t="shared" si="58"/>
        <v>509.79310344827593</v>
      </c>
      <c r="V127" s="101"/>
      <c r="W127" s="120"/>
      <c r="X127" s="120"/>
    </row>
    <row r="128" spans="1:29" ht="15.75" customHeight="1" x14ac:dyDescent="0.2">
      <c r="A128" s="46"/>
      <c r="B128" s="46"/>
      <c r="C128" s="46"/>
      <c r="D128" s="47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46"/>
      <c r="X128" s="46"/>
    </row>
    <row r="129" spans="1:24" ht="15.75" customHeight="1" x14ac:dyDescent="0.2">
      <c r="A129" s="120" t="s">
        <v>56</v>
      </c>
      <c r="B129" s="120"/>
      <c r="C129" s="120"/>
      <c r="D129" s="13" t="s">
        <v>51</v>
      </c>
      <c r="E129" s="82">
        <f t="shared" ref="E129:U129" si="59">35*E124*E66*E147^2.5</f>
        <v>0.75884408081936761</v>
      </c>
      <c r="F129" s="82">
        <f t="shared" si="59"/>
        <v>0.75884408081936761</v>
      </c>
      <c r="G129" s="82">
        <f t="shared" si="59"/>
        <v>0.75884408081936761</v>
      </c>
      <c r="H129" s="82">
        <f t="shared" si="59"/>
        <v>0.75884408081936761</v>
      </c>
      <c r="I129" s="82">
        <f t="shared" si="59"/>
        <v>0.75884408081936761</v>
      </c>
      <c r="J129" s="82">
        <f t="shared" si="59"/>
        <v>0.75884408081936761</v>
      </c>
      <c r="K129" s="82">
        <f t="shared" si="59"/>
        <v>0.75884408081936761</v>
      </c>
      <c r="L129" s="82">
        <f t="shared" si="59"/>
        <v>0.75884408081936761</v>
      </c>
      <c r="M129" s="82">
        <f t="shared" si="59"/>
        <v>0.75884408081936761</v>
      </c>
      <c r="N129" s="82">
        <f t="shared" si="59"/>
        <v>0.75884408081936761</v>
      </c>
      <c r="O129" s="82">
        <f t="shared" si="59"/>
        <v>0.75884408081936761</v>
      </c>
      <c r="P129" s="82">
        <f t="shared" si="59"/>
        <v>0.75884408081936761</v>
      </c>
      <c r="Q129" s="82">
        <f t="shared" si="59"/>
        <v>0.75884408081936761</v>
      </c>
      <c r="R129" s="82">
        <f t="shared" si="59"/>
        <v>0.75884408081936761</v>
      </c>
      <c r="S129" s="82">
        <f t="shared" si="59"/>
        <v>0.75884408081936761</v>
      </c>
      <c r="T129" s="82">
        <f t="shared" si="59"/>
        <v>0.75884408081936761</v>
      </c>
      <c r="U129" s="82">
        <f t="shared" si="59"/>
        <v>0.75884408081936761</v>
      </c>
      <c r="V129" s="141"/>
      <c r="X129" s="57"/>
    </row>
    <row r="130" spans="1:24" ht="15.75" customHeight="1" x14ac:dyDescent="0.2">
      <c r="A130" s="120"/>
      <c r="B130" s="120"/>
      <c r="C130" s="120"/>
      <c r="D130" s="13" t="s">
        <v>42</v>
      </c>
      <c r="E130" s="82">
        <f>E129/0.145</f>
        <v>5.2334074539266737</v>
      </c>
      <c r="F130" s="82">
        <f t="shared" ref="F130:U130" si="60">F129/0.145</f>
        <v>5.2334074539266737</v>
      </c>
      <c r="G130" s="82">
        <f t="shared" si="60"/>
        <v>5.2334074539266737</v>
      </c>
      <c r="H130" s="82">
        <f t="shared" si="60"/>
        <v>5.2334074539266737</v>
      </c>
      <c r="I130" s="82">
        <f t="shared" si="60"/>
        <v>5.2334074539266737</v>
      </c>
      <c r="J130" s="82">
        <f t="shared" si="60"/>
        <v>5.2334074539266737</v>
      </c>
      <c r="K130" s="82">
        <f t="shared" si="60"/>
        <v>5.2334074539266737</v>
      </c>
      <c r="L130" s="82">
        <f t="shared" si="60"/>
        <v>5.2334074539266737</v>
      </c>
      <c r="M130" s="82">
        <f t="shared" si="60"/>
        <v>5.2334074539266737</v>
      </c>
      <c r="N130" s="82">
        <f t="shared" si="60"/>
        <v>5.2334074539266737</v>
      </c>
      <c r="O130" s="82">
        <f t="shared" si="60"/>
        <v>5.2334074539266737</v>
      </c>
      <c r="P130" s="82">
        <f t="shared" si="60"/>
        <v>5.2334074539266737</v>
      </c>
      <c r="Q130" s="82">
        <f t="shared" si="60"/>
        <v>5.2334074539266737</v>
      </c>
      <c r="R130" s="82">
        <f t="shared" si="60"/>
        <v>5.2334074539266737</v>
      </c>
      <c r="S130" s="82">
        <f t="shared" si="60"/>
        <v>5.2334074539266737</v>
      </c>
      <c r="T130" s="82">
        <f t="shared" si="60"/>
        <v>5.2334074539266737</v>
      </c>
      <c r="U130" s="82">
        <f t="shared" si="60"/>
        <v>5.2334074539266737</v>
      </c>
      <c r="V130" s="141"/>
      <c r="W130" s="24"/>
      <c r="X130" s="28"/>
    </row>
    <row r="131" spans="1:24" ht="15.75" customHeight="1" x14ac:dyDescent="0.2">
      <c r="A131" s="115" t="s">
        <v>178</v>
      </c>
      <c r="B131" s="46"/>
      <c r="C131" s="46"/>
      <c r="D131" s="13" t="s">
        <v>51</v>
      </c>
      <c r="E131" s="29">
        <f>2*E102*E149^3/(1-E104^2)</f>
        <v>7.3603545082417572</v>
      </c>
      <c r="F131" s="29">
        <f t="shared" ref="F131:U131" si="61">2*F102*F149^3/(1-F104^2)</f>
        <v>7.3603545082417572</v>
      </c>
      <c r="G131" s="29">
        <f t="shared" si="61"/>
        <v>7.3603545082417572</v>
      </c>
      <c r="H131" s="29">
        <f t="shared" si="61"/>
        <v>7.3603545082417572</v>
      </c>
      <c r="I131" s="29">
        <f t="shared" si="61"/>
        <v>7.3603545082417572</v>
      </c>
      <c r="J131" s="29">
        <f t="shared" si="61"/>
        <v>7.3603545082417572</v>
      </c>
      <c r="K131" s="29">
        <f t="shared" si="61"/>
        <v>7.3603545082417572</v>
      </c>
      <c r="L131" s="29">
        <f t="shared" si="61"/>
        <v>7.3603545082417572</v>
      </c>
      <c r="M131" s="29">
        <f t="shared" si="61"/>
        <v>7.3603545082417572</v>
      </c>
      <c r="N131" s="29">
        <f t="shared" si="61"/>
        <v>7.3603545082417572</v>
      </c>
      <c r="O131" s="29">
        <f t="shared" si="61"/>
        <v>7.3603545082417572</v>
      </c>
      <c r="P131" s="29">
        <f t="shared" si="61"/>
        <v>7.3603545082417572</v>
      </c>
      <c r="Q131" s="29">
        <f t="shared" si="61"/>
        <v>7.3603545082417572</v>
      </c>
      <c r="R131" s="29">
        <f t="shared" si="61"/>
        <v>7.3603545082417572</v>
      </c>
      <c r="S131" s="29">
        <f t="shared" si="61"/>
        <v>7.3603545082417572</v>
      </c>
      <c r="T131" s="29">
        <f t="shared" si="61"/>
        <v>7.3603545082417572</v>
      </c>
      <c r="U131" s="29">
        <f t="shared" si="61"/>
        <v>7.3603545082417572</v>
      </c>
      <c r="V131" s="141"/>
      <c r="W131" s="68" t="s">
        <v>191</v>
      </c>
      <c r="X131" s="170"/>
    </row>
    <row r="132" spans="1:24" ht="15.75" customHeight="1" x14ac:dyDescent="0.2">
      <c r="A132" s="46"/>
      <c r="B132" s="46"/>
      <c r="C132" s="46"/>
      <c r="D132" s="13" t="s">
        <v>42</v>
      </c>
      <c r="E132" s="141">
        <f>E131/0.145</f>
        <v>50.761065574081087</v>
      </c>
      <c r="F132" s="141">
        <f t="shared" ref="F132:U132" si="62">F131/0.145</f>
        <v>50.761065574081087</v>
      </c>
      <c r="G132" s="141">
        <f t="shared" si="62"/>
        <v>50.761065574081087</v>
      </c>
      <c r="H132" s="141">
        <f t="shared" si="62"/>
        <v>50.761065574081087</v>
      </c>
      <c r="I132" s="141">
        <f t="shared" si="62"/>
        <v>50.761065574081087</v>
      </c>
      <c r="J132" s="141">
        <f t="shared" si="62"/>
        <v>50.761065574081087</v>
      </c>
      <c r="K132" s="141">
        <f t="shared" si="62"/>
        <v>50.761065574081087</v>
      </c>
      <c r="L132" s="141">
        <f t="shared" si="62"/>
        <v>50.761065574081087</v>
      </c>
      <c r="M132" s="141">
        <f t="shared" si="62"/>
        <v>50.761065574081087</v>
      </c>
      <c r="N132" s="141">
        <f t="shared" si="62"/>
        <v>50.761065574081087</v>
      </c>
      <c r="O132" s="141">
        <f t="shared" si="62"/>
        <v>50.761065574081087</v>
      </c>
      <c r="P132" s="141">
        <f t="shared" si="62"/>
        <v>50.761065574081087</v>
      </c>
      <c r="Q132" s="141">
        <f t="shared" si="62"/>
        <v>50.761065574081087</v>
      </c>
      <c r="R132" s="141">
        <f t="shared" si="62"/>
        <v>50.761065574081087</v>
      </c>
      <c r="S132" s="141">
        <f t="shared" si="62"/>
        <v>50.761065574081087</v>
      </c>
      <c r="T132" s="141">
        <f t="shared" si="62"/>
        <v>50.761065574081087</v>
      </c>
      <c r="U132" s="141">
        <f t="shared" si="62"/>
        <v>50.761065574081087</v>
      </c>
      <c r="V132" s="141"/>
      <c r="W132" s="76"/>
      <c r="X132" s="170"/>
    </row>
    <row r="133" spans="1:24" ht="15.75" customHeight="1" x14ac:dyDescent="0.2">
      <c r="A133" s="115" t="s">
        <v>179</v>
      </c>
      <c r="B133" s="120"/>
      <c r="C133" s="120"/>
      <c r="D133" s="13" t="s">
        <v>51</v>
      </c>
      <c r="E133" s="29">
        <f t="shared" ref="E133:U133" si="63">2*E102*E147^3/(1-E104^2)</f>
        <v>4.6578956862342205</v>
      </c>
      <c r="F133" s="29">
        <f t="shared" si="63"/>
        <v>4.6578956862342205</v>
      </c>
      <c r="G133" s="29">
        <f t="shared" si="63"/>
        <v>4.6578956862342205</v>
      </c>
      <c r="H133" s="29">
        <f t="shared" si="63"/>
        <v>4.6578956862342205</v>
      </c>
      <c r="I133" s="29">
        <f t="shared" si="63"/>
        <v>4.6578956862342205</v>
      </c>
      <c r="J133" s="29">
        <f t="shared" si="63"/>
        <v>4.6578956862342205</v>
      </c>
      <c r="K133" s="29">
        <f t="shared" si="63"/>
        <v>4.6578956862342205</v>
      </c>
      <c r="L133" s="29">
        <f t="shared" si="63"/>
        <v>4.6578956862342205</v>
      </c>
      <c r="M133" s="29">
        <f t="shared" si="63"/>
        <v>4.6578956862342205</v>
      </c>
      <c r="N133" s="29">
        <f t="shared" si="63"/>
        <v>4.6578956862342205</v>
      </c>
      <c r="O133" s="29">
        <f t="shared" si="63"/>
        <v>4.6578956862342205</v>
      </c>
      <c r="P133" s="29">
        <f t="shared" si="63"/>
        <v>4.6578956862342205</v>
      </c>
      <c r="Q133" s="29">
        <f t="shared" si="63"/>
        <v>4.6578956862342205</v>
      </c>
      <c r="R133" s="29">
        <f t="shared" si="63"/>
        <v>4.6578956862342205</v>
      </c>
      <c r="S133" s="29">
        <f t="shared" si="63"/>
        <v>4.6578956862342205</v>
      </c>
      <c r="T133" s="29">
        <f t="shared" si="63"/>
        <v>4.6578956862342205</v>
      </c>
      <c r="U133" s="29">
        <f t="shared" si="63"/>
        <v>4.6578956862342205</v>
      </c>
      <c r="V133" s="75"/>
      <c r="W133" s="68" t="s">
        <v>191</v>
      </c>
      <c r="X133" s="120"/>
    </row>
    <row r="134" spans="1:24" ht="15.75" customHeight="1" x14ac:dyDescent="0.2">
      <c r="A134" s="120"/>
      <c r="B134" s="120"/>
      <c r="C134" s="69"/>
      <c r="D134" s="13" t="s">
        <v>42</v>
      </c>
      <c r="E134" s="29">
        <f>E133/0.145</f>
        <v>32.123418525753245</v>
      </c>
      <c r="F134" s="29">
        <f t="shared" ref="F134:U134" si="64">F133/0.145</f>
        <v>32.123418525753245</v>
      </c>
      <c r="G134" s="29">
        <f t="shared" si="64"/>
        <v>32.123418525753245</v>
      </c>
      <c r="H134" s="29">
        <f t="shared" si="64"/>
        <v>32.123418525753245</v>
      </c>
      <c r="I134" s="29">
        <f t="shared" si="64"/>
        <v>32.123418525753245</v>
      </c>
      <c r="J134" s="29">
        <f t="shared" si="64"/>
        <v>32.123418525753245</v>
      </c>
      <c r="K134" s="29">
        <f t="shared" si="64"/>
        <v>32.123418525753245</v>
      </c>
      <c r="L134" s="29">
        <f t="shared" si="64"/>
        <v>32.123418525753245</v>
      </c>
      <c r="M134" s="29">
        <f t="shared" si="64"/>
        <v>32.123418525753245</v>
      </c>
      <c r="N134" s="29">
        <f t="shared" si="64"/>
        <v>32.123418525753245</v>
      </c>
      <c r="O134" s="29">
        <f t="shared" si="64"/>
        <v>32.123418525753245</v>
      </c>
      <c r="P134" s="29">
        <f t="shared" si="64"/>
        <v>32.123418525753245</v>
      </c>
      <c r="Q134" s="29">
        <f t="shared" si="64"/>
        <v>32.123418525753245</v>
      </c>
      <c r="R134" s="29">
        <f t="shared" si="64"/>
        <v>32.123418525753245</v>
      </c>
      <c r="S134" s="29">
        <f t="shared" si="64"/>
        <v>32.123418525753245</v>
      </c>
      <c r="T134" s="29">
        <f t="shared" si="64"/>
        <v>32.123418525753245</v>
      </c>
      <c r="U134" s="29">
        <f t="shared" si="64"/>
        <v>32.123418525753245</v>
      </c>
      <c r="V134" s="75"/>
      <c r="W134" s="24"/>
      <c r="X134" s="26"/>
    </row>
    <row r="135" spans="1:24" ht="15.75" customHeight="1" x14ac:dyDescent="0.2">
      <c r="A135" s="115" t="s">
        <v>177</v>
      </c>
      <c r="B135" s="46"/>
      <c r="C135" s="62"/>
      <c r="D135" s="13" t="s">
        <v>51</v>
      </c>
      <c r="E135" s="29">
        <f>2*E149*E124*E66</f>
        <v>6.0091199999999994</v>
      </c>
      <c r="F135" s="29">
        <f t="shared" ref="F135:U135" si="65">2*F149*F124*F66</f>
        <v>6.0091199999999994</v>
      </c>
      <c r="G135" s="29">
        <f t="shared" si="65"/>
        <v>6.0091199999999994</v>
      </c>
      <c r="H135" s="29">
        <f t="shared" si="65"/>
        <v>6.0091199999999994</v>
      </c>
      <c r="I135" s="29">
        <f t="shared" si="65"/>
        <v>6.0091199999999994</v>
      </c>
      <c r="J135" s="29">
        <f t="shared" si="65"/>
        <v>6.0091199999999994</v>
      </c>
      <c r="K135" s="29">
        <f t="shared" si="65"/>
        <v>6.0091199999999994</v>
      </c>
      <c r="L135" s="29">
        <f t="shared" si="65"/>
        <v>6.0091199999999994</v>
      </c>
      <c r="M135" s="29">
        <f t="shared" si="65"/>
        <v>6.0091199999999994</v>
      </c>
      <c r="N135" s="29">
        <f t="shared" si="65"/>
        <v>6.0091199999999994</v>
      </c>
      <c r="O135" s="29">
        <f t="shared" si="65"/>
        <v>6.0091199999999994</v>
      </c>
      <c r="P135" s="29">
        <f t="shared" si="65"/>
        <v>6.0091199999999994</v>
      </c>
      <c r="Q135" s="29">
        <f t="shared" si="65"/>
        <v>6.0091199999999994</v>
      </c>
      <c r="R135" s="29">
        <f t="shared" si="65"/>
        <v>6.0091199999999994</v>
      </c>
      <c r="S135" s="29">
        <f t="shared" si="65"/>
        <v>6.0091199999999994</v>
      </c>
      <c r="T135" s="29">
        <f t="shared" si="65"/>
        <v>6.0091199999999994</v>
      </c>
      <c r="U135" s="29">
        <f t="shared" si="65"/>
        <v>6.0091199999999994</v>
      </c>
      <c r="V135" s="75"/>
      <c r="W135" s="68" t="s">
        <v>192</v>
      </c>
      <c r="X135" s="51"/>
    </row>
    <row r="136" spans="1:24" ht="15.75" customHeight="1" x14ac:dyDescent="0.2">
      <c r="A136" s="46"/>
      <c r="B136" s="46"/>
      <c r="C136" s="62"/>
      <c r="D136" s="13" t="s">
        <v>42</v>
      </c>
      <c r="E136" s="75">
        <f>E135/0.145</f>
        <v>41.442206896551724</v>
      </c>
      <c r="F136" s="75">
        <f t="shared" ref="F136:U136" si="66">F135/0.145</f>
        <v>41.442206896551724</v>
      </c>
      <c r="G136" s="75">
        <f t="shared" si="66"/>
        <v>41.442206896551724</v>
      </c>
      <c r="H136" s="75">
        <f t="shared" si="66"/>
        <v>41.442206896551724</v>
      </c>
      <c r="I136" s="75">
        <f t="shared" si="66"/>
        <v>41.442206896551724</v>
      </c>
      <c r="J136" s="75">
        <f t="shared" si="66"/>
        <v>41.442206896551724</v>
      </c>
      <c r="K136" s="75">
        <f t="shared" si="66"/>
        <v>41.442206896551724</v>
      </c>
      <c r="L136" s="75">
        <f t="shared" si="66"/>
        <v>41.442206896551724</v>
      </c>
      <c r="M136" s="75">
        <f t="shared" si="66"/>
        <v>41.442206896551724</v>
      </c>
      <c r="N136" s="75">
        <f t="shared" si="66"/>
        <v>41.442206896551724</v>
      </c>
      <c r="O136" s="75">
        <f t="shared" si="66"/>
        <v>41.442206896551724</v>
      </c>
      <c r="P136" s="75">
        <f t="shared" si="66"/>
        <v>41.442206896551724</v>
      </c>
      <c r="Q136" s="75">
        <f t="shared" si="66"/>
        <v>41.442206896551724</v>
      </c>
      <c r="R136" s="75">
        <f t="shared" si="66"/>
        <v>41.442206896551724</v>
      </c>
      <c r="S136" s="75">
        <f t="shared" si="66"/>
        <v>41.442206896551724</v>
      </c>
      <c r="T136" s="75">
        <f t="shared" si="66"/>
        <v>41.442206896551724</v>
      </c>
      <c r="U136" s="75">
        <f t="shared" si="66"/>
        <v>41.442206896551724</v>
      </c>
      <c r="V136" s="75"/>
      <c r="W136" s="76"/>
      <c r="X136" s="51"/>
    </row>
    <row r="137" spans="1:24" ht="15.75" customHeight="1" x14ac:dyDescent="0.2">
      <c r="A137" s="115" t="s">
        <v>176</v>
      </c>
      <c r="B137" s="120"/>
      <c r="C137" s="120"/>
      <c r="D137" s="13" t="s">
        <v>51</v>
      </c>
      <c r="E137" s="29">
        <f t="shared" ref="E137:U137" si="67">2*E147*E124*E66</f>
        <v>5.1591072000000002</v>
      </c>
      <c r="F137" s="29">
        <f t="shared" si="67"/>
        <v>5.1591072000000002</v>
      </c>
      <c r="G137" s="29">
        <f t="shared" si="67"/>
        <v>5.1591072000000002</v>
      </c>
      <c r="H137" s="29">
        <f t="shared" si="67"/>
        <v>5.1591072000000002</v>
      </c>
      <c r="I137" s="29">
        <f t="shared" si="67"/>
        <v>5.1591072000000002</v>
      </c>
      <c r="J137" s="29">
        <f t="shared" si="67"/>
        <v>5.1591072000000002</v>
      </c>
      <c r="K137" s="29">
        <f t="shared" si="67"/>
        <v>5.1591072000000002</v>
      </c>
      <c r="L137" s="29">
        <f t="shared" si="67"/>
        <v>5.1591072000000002</v>
      </c>
      <c r="M137" s="29">
        <f t="shared" si="67"/>
        <v>5.1591072000000002</v>
      </c>
      <c r="N137" s="29">
        <f t="shared" si="67"/>
        <v>5.1591072000000002</v>
      </c>
      <c r="O137" s="29">
        <f t="shared" si="67"/>
        <v>5.1591072000000002</v>
      </c>
      <c r="P137" s="29">
        <f t="shared" si="67"/>
        <v>5.1591072000000002</v>
      </c>
      <c r="Q137" s="29">
        <f t="shared" si="67"/>
        <v>5.1591072000000002</v>
      </c>
      <c r="R137" s="29">
        <f t="shared" si="67"/>
        <v>5.1591072000000002</v>
      </c>
      <c r="S137" s="29">
        <f t="shared" si="67"/>
        <v>5.1591072000000002</v>
      </c>
      <c r="T137" s="29">
        <f t="shared" si="67"/>
        <v>5.1591072000000002</v>
      </c>
      <c r="U137" s="29">
        <f t="shared" si="67"/>
        <v>5.1591072000000002</v>
      </c>
      <c r="V137" s="75"/>
      <c r="W137" s="68" t="s">
        <v>192</v>
      </c>
      <c r="X137" s="26"/>
    </row>
    <row r="138" spans="1:24" ht="15.75" customHeight="1" x14ac:dyDescent="0.2">
      <c r="A138" s="120"/>
      <c r="B138" s="120"/>
      <c r="C138" s="120"/>
      <c r="D138" s="13" t="s">
        <v>42</v>
      </c>
      <c r="E138" s="29">
        <f>E137/0.145</f>
        <v>35.580049655172417</v>
      </c>
      <c r="F138" s="29">
        <f t="shared" ref="F138:U138" si="68">F137/0.145</f>
        <v>35.580049655172417</v>
      </c>
      <c r="G138" s="29">
        <f t="shared" si="68"/>
        <v>35.580049655172417</v>
      </c>
      <c r="H138" s="29">
        <f t="shared" si="68"/>
        <v>35.580049655172417</v>
      </c>
      <c r="I138" s="29">
        <f t="shared" si="68"/>
        <v>35.580049655172417</v>
      </c>
      <c r="J138" s="29">
        <f t="shared" si="68"/>
        <v>35.580049655172417</v>
      </c>
      <c r="K138" s="29">
        <f t="shared" si="68"/>
        <v>35.580049655172417</v>
      </c>
      <c r="L138" s="29">
        <f t="shared" si="68"/>
        <v>35.580049655172417</v>
      </c>
      <c r="M138" s="29">
        <f t="shared" si="68"/>
        <v>35.580049655172417</v>
      </c>
      <c r="N138" s="29">
        <f t="shared" si="68"/>
        <v>35.580049655172417</v>
      </c>
      <c r="O138" s="29">
        <f t="shared" si="68"/>
        <v>35.580049655172417</v>
      </c>
      <c r="P138" s="29">
        <f t="shared" si="68"/>
        <v>35.580049655172417</v>
      </c>
      <c r="Q138" s="29">
        <f t="shared" si="68"/>
        <v>35.580049655172417</v>
      </c>
      <c r="R138" s="29">
        <f t="shared" si="68"/>
        <v>35.580049655172417</v>
      </c>
      <c r="S138" s="29">
        <f t="shared" si="68"/>
        <v>35.580049655172417</v>
      </c>
      <c r="T138" s="29">
        <f t="shared" si="68"/>
        <v>35.580049655172417</v>
      </c>
      <c r="U138" s="29">
        <f t="shared" si="68"/>
        <v>35.580049655172417</v>
      </c>
      <c r="V138" s="75"/>
      <c r="W138" s="24"/>
      <c r="X138" s="26"/>
    </row>
    <row r="139" spans="1:24" ht="15.75" customHeight="1" x14ac:dyDescent="0.2">
      <c r="A139" s="69" t="s">
        <v>150</v>
      </c>
      <c r="B139" s="120"/>
      <c r="C139" s="120"/>
      <c r="D139" s="13" t="s">
        <v>51</v>
      </c>
      <c r="E139" s="29">
        <f t="shared" ref="E139:U139" si="69">(2/SQRT(3))*(2*E50/(E36-E50)*MIN(E124,E126/1.15))</f>
        <v>6.2141089096106681</v>
      </c>
      <c r="F139" s="29">
        <f t="shared" si="69"/>
        <v>6.2141089096106681</v>
      </c>
      <c r="G139" s="29">
        <f t="shared" si="69"/>
        <v>6.2141089096106681</v>
      </c>
      <c r="H139" s="29">
        <f t="shared" si="69"/>
        <v>6.2141089096106681</v>
      </c>
      <c r="I139" s="29">
        <f t="shared" si="69"/>
        <v>6.2141089096106681</v>
      </c>
      <c r="J139" s="29">
        <f t="shared" si="69"/>
        <v>6.2141089096106681</v>
      </c>
      <c r="K139" s="29">
        <f t="shared" si="69"/>
        <v>6.2141089096106681</v>
      </c>
      <c r="L139" s="29">
        <f t="shared" si="69"/>
        <v>6.2141089096106681</v>
      </c>
      <c r="M139" s="29">
        <f t="shared" si="69"/>
        <v>6.2141089096106681</v>
      </c>
      <c r="N139" s="29">
        <f t="shared" si="69"/>
        <v>6.2141089096106681</v>
      </c>
      <c r="O139" s="29">
        <f t="shared" si="69"/>
        <v>6.2141089096106681</v>
      </c>
      <c r="P139" s="29">
        <f t="shared" si="69"/>
        <v>6.2141089096106681</v>
      </c>
      <c r="Q139" s="29">
        <f t="shared" si="69"/>
        <v>6.2141089096106681</v>
      </c>
      <c r="R139" s="29">
        <f t="shared" si="69"/>
        <v>6.2141089096106681</v>
      </c>
      <c r="S139" s="29">
        <f t="shared" si="69"/>
        <v>6.2141089096106681</v>
      </c>
      <c r="T139" s="29">
        <f t="shared" si="69"/>
        <v>6.2141089096106681</v>
      </c>
      <c r="U139" s="29">
        <f t="shared" si="69"/>
        <v>6.2141089096106681</v>
      </c>
      <c r="V139" s="75"/>
      <c r="W139" s="68" t="s">
        <v>190</v>
      </c>
      <c r="X139" s="26"/>
    </row>
    <row r="140" spans="1:24" ht="15.75" customHeight="1" x14ac:dyDescent="0.2">
      <c r="A140" s="120"/>
      <c r="B140" s="120"/>
      <c r="C140" s="120"/>
      <c r="D140" s="13" t="s">
        <v>42</v>
      </c>
      <c r="E140" s="29">
        <f>E139/0.145</f>
        <v>42.855923514556338</v>
      </c>
      <c r="F140" s="29">
        <f t="shared" ref="F140:U140" si="70">F139/0.145</f>
        <v>42.855923514556338</v>
      </c>
      <c r="G140" s="29">
        <f t="shared" si="70"/>
        <v>42.855923514556338</v>
      </c>
      <c r="H140" s="29">
        <f t="shared" si="70"/>
        <v>42.855923514556338</v>
      </c>
      <c r="I140" s="29">
        <f t="shared" si="70"/>
        <v>42.855923514556338</v>
      </c>
      <c r="J140" s="29">
        <f t="shared" si="70"/>
        <v>42.855923514556338</v>
      </c>
      <c r="K140" s="29">
        <f t="shared" si="70"/>
        <v>42.855923514556338</v>
      </c>
      <c r="L140" s="29">
        <f t="shared" si="70"/>
        <v>42.855923514556338</v>
      </c>
      <c r="M140" s="29">
        <f t="shared" si="70"/>
        <v>42.855923514556338</v>
      </c>
      <c r="N140" s="29">
        <f t="shared" si="70"/>
        <v>42.855923514556338</v>
      </c>
      <c r="O140" s="29">
        <f t="shared" si="70"/>
        <v>42.855923514556338</v>
      </c>
      <c r="P140" s="29">
        <f t="shared" si="70"/>
        <v>42.855923514556338</v>
      </c>
      <c r="Q140" s="29">
        <f t="shared" si="70"/>
        <v>42.855923514556338</v>
      </c>
      <c r="R140" s="29">
        <f t="shared" si="70"/>
        <v>42.855923514556338</v>
      </c>
      <c r="S140" s="29">
        <f t="shared" si="70"/>
        <v>42.855923514556338</v>
      </c>
      <c r="T140" s="29">
        <f t="shared" si="70"/>
        <v>42.855923514556338</v>
      </c>
      <c r="U140" s="29">
        <f t="shared" si="70"/>
        <v>42.855923514556338</v>
      </c>
      <c r="V140" s="75"/>
      <c r="W140" s="24"/>
      <c r="X140" s="26"/>
    </row>
    <row r="141" spans="1:24" ht="15.75" customHeight="1" x14ac:dyDescent="0.2">
      <c r="A141" s="54" t="s">
        <v>174</v>
      </c>
      <c r="B141" s="46"/>
      <c r="C141" s="46"/>
      <c r="D141" s="13" t="s">
        <v>51</v>
      </c>
      <c r="E141" s="75">
        <f>E164-1/3*E152</f>
        <v>3.4447412657014058</v>
      </c>
      <c r="F141" s="75">
        <f t="shared" ref="F141:U141" si="71">F164-1/3*F152</f>
        <v>3.4447412657014058</v>
      </c>
      <c r="G141" s="75">
        <f t="shared" si="71"/>
        <v>3.4447412657014058</v>
      </c>
      <c r="H141" s="75">
        <f t="shared" si="71"/>
        <v>3.4447412657014058</v>
      </c>
      <c r="I141" s="75">
        <f t="shared" si="71"/>
        <v>3.4447412657014058</v>
      </c>
      <c r="J141" s="75">
        <f t="shared" si="71"/>
        <v>3.4447412657014058</v>
      </c>
      <c r="K141" s="75">
        <f t="shared" si="71"/>
        <v>3.4447412657014058</v>
      </c>
      <c r="L141" s="75">
        <f t="shared" si="71"/>
        <v>3.4447412657014058</v>
      </c>
      <c r="M141" s="75">
        <f t="shared" si="71"/>
        <v>3.4447412657014058</v>
      </c>
      <c r="N141" s="75">
        <f t="shared" si="71"/>
        <v>3.4447412657014058</v>
      </c>
      <c r="O141" s="75">
        <f t="shared" si="71"/>
        <v>3.4447412657014058</v>
      </c>
      <c r="P141" s="75">
        <f t="shared" si="71"/>
        <v>3.4447412657014058</v>
      </c>
      <c r="Q141" s="75">
        <f t="shared" si="71"/>
        <v>3.4447412657014058</v>
      </c>
      <c r="R141" s="75">
        <f t="shared" si="71"/>
        <v>3.4447412657014058</v>
      </c>
      <c r="S141" s="75">
        <f t="shared" si="71"/>
        <v>3.4447412657014058</v>
      </c>
      <c r="T141" s="75">
        <f t="shared" si="71"/>
        <v>3.4447412657014058</v>
      </c>
      <c r="U141" s="75">
        <f t="shared" si="71"/>
        <v>3.4447412657014058</v>
      </c>
      <c r="V141" s="75"/>
      <c r="W141" s="179" t="s">
        <v>193</v>
      </c>
      <c r="X141" s="51"/>
    </row>
    <row r="142" spans="1:24" ht="15.75" customHeight="1" x14ac:dyDescent="0.2">
      <c r="A142" s="46"/>
      <c r="B142" s="46"/>
      <c r="C142" s="46"/>
      <c r="D142" s="13" t="s">
        <v>42</v>
      </c>
      <c r="E142" s="75">
        <f>E141/0.145</f>
        <v>23.75683631518211</v>
      </c>
      <c r="F142" s="75">
        <f t="shared" ref="F142:U142" si="72">F141/0.145</f>
        <v>23.75683631518211</v>
      </c>
      <c r="G142" s="75">
        <f t="shared" si="72"/>
        <v>23.75683631518211</v>
      </c>
      <c r="H142" s="75">
        <f t="shared" si="72"/>
        <v>23.75683631518211</v>
      </c>
      <c r="I142" s="75">
        <f t="shared" si="72"/>
        <v>23.75683631518211</v>
      </c>
      <c r="J142" s="75">
        <f t="shared" si="72"/>
        <v>23.75683631518211</v>
      </c>
      <c r="K142" s="75">
        <f t="shared" si="72"/>
        <v>23.75683631518211</v>
      </c>
      <c r="L142" s="75">
        <f t="shared" si="72"/>
        <v>23.75683631518211</v>
      </c>
      <c r="M142" s="75">
        <f t="shared" si="72"/>
        <v>23.75683631518211</v>
      </c>
      <c r="N142" s="75">
        <f t="shared" si="72"/>
        <v>23.75683631518211</v>
      </c>
      <c r="O142" s="75">
        <f t="shared" si="72"/>
        <v>23.75683631518211</v>
      </c>
      <c r="P142" s="75">
        <f t="shared" si="72"/>
        <v>23.75683631518211</v>
      </c>
      <c r="Q142" s="75">
        <f t="shared" si="72"/>
        <v>23.75683631518211</v>
      </c>
      <c r="R142" s="75">
        <f t="shared" si="72"/>
        <v>23.75683631518211</v>
      </c>
      <c r="S142" s="75">
        <f t="shared" si="72"/>
        <v>23.75683631518211</v>
      </c>
      <c r="T142" s="75">
        <f t="shared" si="72"/>
        <v>23.75683631518211</v>
      </c>
      <c r="U142" s="75">
        <f t="shared" si="72"/>
        <v>23.75683631518211</v>
      </c>
      <c r="V142" s="75"/>
      <c r="W142" s="76"/>
      <c r="X142" s="51"/>
    </row>
    <row r="143" spans="1:24" ht="15.75" customHeight="1" x14ac:dyDescent="0.2">
      <c r="A143" s="54" t="s">
        <v>173</v>
      </c>
      <c r="B143" s="46"/>
      <c r="C143" s="46"/>
      <c r="D143" s="13" t="s">
        <v>51</v>
      </c>
      <c r="E143" s="75">
        <f t="shared" ref="E143:U143" si="73">E180-1/3*E168</f>
        <v>2.5072185105683369</v>
      </c>
      <c r="F143" s="75">
        <f t="shared" si="73"/>
        <v>2.5072185105683369</v>
      </c>
      <c r="G143" s="75">
        <f t="shared" si="73"/>
        <v>2.5072185105683369</v>
      </c>
      <c r="H143" s="75">
        <f t="shared" si="73"/>
        <v>2.5072185105683369</v>
      </c>
      <c r="I143" s="75">
        <f t="shared" si="73"/>
        <v>2.5072185105683369</v>
      </c>
      <c r="J143" s="75">
        <f t="shared" si="73"/>
        <v>2.5072185105683369</v>
      </c>
      <c r="K143" s="75">
        <f t="shared" si="73"/>
        <v>2.5072185105683369</v>
      </c>
      <c r="L143" s="75">
        <f t="shared" si="73"/>
        <v>2.5072185105683369</v>
      </c>
      <c r="M143" s="75">
        <f t="shared" si="73"/>
        <v>2.5072185105683369</v>
      </c>
      <c r="N143" s="75">
        <f t="shared" si="73"/>
        <v>2.5072185105683369</v>
      </c>
      <c r="O143" s="75">
        <f t="shared" si="73"/>
        <v>2.5072185105683369</v>
      </c>
      <c r="P143" s="75">
        <f t="shared" si="73"/>
        <v>2.5072185105683369</v>
      </c>
      <c r="Q143" s="75">
        <f t="shared" si="73"/>
        <v>2.5072185105683369</v>
      </c>
      <c r="R143" s="75">
        <f t="shared" si="73"/>
        <v>2.5072185105683369</v>
      </c>
      <c r="S143" s="75">
        <f t="shared" si="73"/>
        <v>2.5072185105683369</v>
      </c>
      <c r="T143" s="75">
        <f t="shared" si="73"/>
        <v>2.5072185105683369</v>
      </c>
      <c r="U143" s="75">
        <f t="shared" si="73"/>
        <v>2.5072185105683369</v>
      </c>
      <c r="V143" s="75"/>
      <c r="W143" s="179" t="s">
        <v>193</v>
      </c>
      <c r="X143" s="26"/>
    </row>
    <row r="144" spans="1:24" ht="15.75" customHeight="1" x14ac:dyDescent="0.2">
      <c r="A144" s="46"/>
      <c r="B144" s="46"/>
      <c r="C144" s="46"/>
      <c r="D144" s="13" t="s">
        <v>42</v>
      </c>
      <c r="E144" s="75">
        <f>E143/0.145</f>
        <v>17.291162141850599</v>
      </c>
      <c r="F144" s="75">
        <f t="shared" ref="F144:U144" si="74">F143/0.145</f>
        <v>17.291162141850599</v>
      </c>
      <c r="G144" s="75">
        <f t="shared" si="74"/>
        <v>17.291162141850599</v>
      </c>
      <c r="H144" s="75">
        <f t="shared" si="74"/>
        <v>17.291162141850599</v>
      </c>
      <c r="I144" s="75">
        <f t="shared" si="74"/>
        <v>17.291162141850599</v>
      </c>
      <c r="J144" s="75">
        <f t="shared" si="74"/>
        <v>17.291162141850599</v>
      </c>
      <c r="K144" s="75">
        <f t="shared" si="74"/>
        <v>17.291162141850599</v>
      </c>
      <c r="L144" s="75">
        <f t="shared" si="74"/>
        <v>17.291162141850599</v>
      </c>
      <c r="M144" s="75">
        <f t="shared" si="74"/>
        <v>17.291162141850599</v>
      </c>
      <c r="N144" s="75">
        <f t="shared" si="74"/>
        <v>17.291162141850599</v>
      </c>
      <c r="O144" s="75">
        <f t="shared" si="74"/>
        <v>17.291162141850599</v>
      </c>
      <c r="P144" s="75">
        <f t="shared" si="74"/>
        <v>17.291162141850599</v>
      </c>
      <c r="Q144" s="75">
        <f t="shared" si="74"/>
        <v>17.291162141850599</v>
      </c>
      <c r="R144" s="75">
        <f t="shared" si="74"/>
        <v>17.291162141850599</v>
      </c>
      <c r="S144" s="75">
        <f t="shared" si="74"/>
        <v>17.291162141850599</v>
      </c>
      <c r="T144" s="75">
        <f t="shared" si="74"/>
        <v>17.291162141850599</v>
      </c>
      <c r="U144" s="75">
        <f t="shared" si="74"/>
        <v>17.291162141850599</v>
      </c>
      <c r="V144" s="75"/>
      <c r="W144" s="76"/>
      <c r="X144" s="26"/>
    </row>
    <row r="145" spans="1:24" ht="15.75" customHeight="1" x14ac:dyDescent="0.2">
      <c r="A145" s="46"/>
      <c r="B145" s="46"/>
      <c r="C145" s="46"/>
      <c r="D145" s="48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6"/>
      <c r="X145" s="51"/>
    </row>
    <row r="146" spans="1:24" ht="15.75" customHeight="1" x14ac:dyDescent="0.2">
      <c r="A146" s="69" t="s">
        <v>104</v>
      </c>
      <c r="B146" s="120"/>
      <c r="C146" s="120"/>
      <c r="D146" s="60" t="s">
        <v>140</v>
      </c>
      <c r="E146" s="66">
        <f t="shared" ref="E146:U146" si="75">E36/E50</f>
        <v>24.190231984324729</v>
      </c>
      <c r="F146" s="66">
        <f t="shared" si="75"/>
        <v>24.190231984324729</v>
      </c>
      <c r="G146" s="66">
        <f t="shared" si="75"/>
        <v>24.190231984324729</v>
      </c>
      <c r="H146" s="66">
        <f t="shared" si="75"/>
        <v>24.190231984324729</v>
      </c>
      <c r="I146" s="66">
        <f t="shared" si="75"/>
        <v>24.190231984324729</v>
      </c>
      <c r="J146" s="66">
        <f t="shared" si="75"/>
        <v>24.190231984324729</v>
      </c>
      <c r="K146" s="66">
        <f t="shared" si="75"/>
        <v>24.190231984324729</v>
      </c>
      <c r="L146" s="66">
        <f t="shared" si="75"/>
        <v>24.190231984324729</v>
      </c>
      <c r="M146" s="66">
        <f t="shared" si="75"/>
        <v>24.190231984324729</v>
      </c>
      <c r="N146" s="66">
        <f t="shared" si="75"/>
        <v>24.190231984324729</v>
      </c>
      <c r="O146" s="66">
        <f t="shared" si="75"/>
        <v>24.190231984324729</v>
      </c>
      <c r="P146" s="66">
        <f t="shared" si="75"/>
        <v>24.190231984324729</v>
      </c>
      <c r="Q146" s="66">
        <f t="shared" si="75"/>
        <v>24.190231984324729</v>
      </c>
      <c r="R146" s="66">
        <f t="shared" si="75"/>
        <v>24.190231984324729</v>
      </c>
      <c r="S146" s="66">
        <f t="shared" si="75"/>
        <v>24.190231984324729</v>
      </c>
      <c r="T146" s="66">
        <f t="shared" si="75"/>
        <v>24.190231984324729</v>
      </c>
      <c r="U146" s="66">
        <f t="shared" si="75"/>
        <v>24.190231984324729</v>
      </c>
      <c r="V146" s="70"/>
      <c r="W146" s="120"/>
      <c r="X146" s="120"/>
    </row>
    <row r="147" spans="1:24" ht="15.75" customHeight="1" x14ac:dyDescent="0.2">
      <c r="A147" s="68" t="s">
        <v>105</v>
      </c>
      <c r="B147" s="120"/>
      <c r="C147" s="120"/>
      <c r="D147" s="60" t="s">
        <v>140</v>
      </c>
      <c r="E147" s="39">
        <f t="shared" ref="E147:U147" si="76">1/E146</f>
        <v>4.1339000000000001E-2</v>
      </c>
      <c r="F147" s="39">
        <f t="shared" si="76"/>
        <v>4.1339000000000001E-2</v>
      </c>
      <c r="G147" s="39">
        <f t="shared" si="76"/>
        <v>4.1339000000000001E-2</v>
      </c>
      <c r="H147" s="39">
        <f t="shared" si="76"/>
        <v>4.1339000000000001E-2</v>
      </c>
      <c r="I147" s="39">
        <f t="shared" si="76"/>
        <v>4.1339000000000001E-2</v>
      </c>
      <c r="J147" s="39">
        <f t="shared" si="76"/>
        <v>4.1339000000000001E-2</v>
      </c>
      <c r="K147" s="39">
        <f t="shared" si="76"/>
        <v>4.1339000000000001E-2</v>
      </c>
      <c r="L147" s="39">
        <f t="shared" si="76"/>
        <v>4.1339000000000001E-2</v>
      </c>
      <c r="M147" s="39">
        <f t="shared" si="76"/>
        <v>4.1339000000000001E-2</v>
      </c>
      <c r="N147" s="39">
        <f t="shared" si="76"/>
        <v>4.1339000000000001E-2</v>
      </c>
      <c r="O147" s="39">
        <f t="shared" si="76"/>
        <v>4.1339000000000001E-2</v>
      </c>
      <c r="P147" s="39">
        <f t="shared" si="76"/>
        <v>4.1339000000000001E-2</v>
      </c>
      <c r="Q147" s="39">
        <f t="shared" si="76"/>
        <v>4.1339000000000001E-2</v>
      </c>
      <c r="R147" s="39">
        <f t="shared" si="76"/>
        <v>4.1339000000000001E-2</v>
      </c>
      <c r="S147" s="39">
        <f t="shared" si="76"/>
        <v>4.1339000000000001E-2</v>
      </c>
      <c r="T147" s="39">
        <f t="shared" si="76"/>
        <v>4.1339000000000001E-2</v>
      </c>
      <c r="U147" s="39">
        <f t="shared" si="76"/>
        <v>4.1339000000000001E-2</v>
      </c>
      <c r="V147" s="142"/>
      <c r="W147" s="120"/>
      <c r="X147" s="120"/>
    </row>
    <row r="148" spans="1:24" ht="15.75" customHeight="1" x14ac:dyDescent="0.2">
      <c r="A148" s="68" t="s">
        <v>103</v>
      </c>
      <c r="B148" s="120"/>
      <c r="C148" s="120"/>
      <c r="D148" s="60" t="s">
        <v>140</v>
      </c>
      <c r="E148" s="72">
        <f t="shared" ref="E148:U148" si="77">E36/E44</f>
        <v>20.768431983385256</v>
      </c>
      <c r="F148" s="72">
        <f t="shared" si="77"/>
        <v>20.768431983385256</v>
      </c>
      <c r="G148" s="72">
        <f t="shared" si="77"/>
        <v>20.768431983385256</v>
      </c>
      <c r="H148" s="72">
        <f t="shared" si="77"/>
        <v>20.768431983385256</v>
      </c>
      <c r="I148" s="72">
        <f t="shared" si="77"/>
        <v>20.768431983385256</v>
      </c>
      <c r="J148" s="72">
        <f t="shared" si="77"/>
        <v>20.768431983385256</v>
      </c>
      <c r="K148" s="72">
        <f t="shared" si="77"/>
        <v>20.768431983385256</v>
      </c>
      <c r="L148" s="72">
        <f t="shared" si="77"/>
        <v>20.768431983385256</v>
      </c>
      <c r="M148" s="72">
        <f t="shared" si="77"/>
        <v>20.768431983385256</v>
      </c>
      <c r="N148" s="72">
        <f t="shared" si="77"/>
        <v>20.768431983385256</v>
      </c>
      <c r="O148" s="72">
        <f t="shared" si="77"/>
        <v>20.768431983385256</v>
      </c>
      <c r="P148" s="72">
        <f t="shared" si="77"/>
        <v>20.768431983385256</v>
      </c>
      <c r="Q148" s="72">
        <f t="shared" si="77"/>
        <v>20.768431983385256</v>
      </c>
      <c r="R148" s="72">
        <f t="shared" si="77"/>
        <v>20.768431983385256</v>
      </c>
      <c r="S148" s="72">
        <f t="shared" si="77"/>
        <v>20.768431983385256</v>
      </c>
      <c r="T148" s="72">
        <f t="shared" si="77"/>
        <v>20.768431983385256</v>
      </c>
      <c r="U148" s="72">
        <f t="shared" si="77"/>
        <v>20.768431983385256</v>
      </c>
      <c r="V148" s="143"/>
      <c r="W148" s="120"/>
      <c r="X148" s="120"/>
    </row>
    <row r="149" spans="1:24" ht="15.75" customHeight="1" x14ac:dyDescent="0.2">
      <c r="A149" s="68" t="s">
        <v>106</v>
      </c>
      <c r="B149" s="46"/>
      <c r="C149" s="46"/>
      <c r="D149" s="60" t="s">
        <v>140</v>
      </c>
      <c r="E149" s="48">
        <f t="shared" ref="E149:U149" si="78">1/E148</f>
        <v>4.8149999999999998E-2</v>
      </c>
      <c r="F149" s="48">
        <f t="shared" si="78"/>
        <v>4.8149999999999998E-2</v>
      </c>
      <c r="G149" s="48">
        <f t="shared" si="78"/>
        <v>4.8149999999999998E-2</v>
      </c>
      <c r="H149" s="48">
        <f t="shared" si="78"/>
        <v>4.8149999999999998E-2</v>
      </c>
      <c r="I149" s="48">
        <f t="shared" si="78"/>
        <v>4.8149999999999998E-2</v>
      </c>
      <c r="J149" s="48">
        <f t="shared" si="78"/>
        <v>4.8149999999999998E-2</v>
      </c>
      <c r="K149" s="48">
        <f t="shared" si="78"/>
        <v>4.8149999999999998E-2</v>
      </c>
      <c r="L149" s="48">
        <f t="shared" si="78"/>
        <v>4.8149999999999998E-2</v>
      </c>
      <c r="M149" s="48">
        <f t="shared" si="78"/>
        <v>4.8149999999999998E-2</v>
      </c>
      <c r="N149" s="48">
        <f t="shared" si="78"/>
        <v>4.8149999999999998E-2</v>
      </c>
      <c r="O149" s="48">
        <f t="shared" si="78"/>
        <v>4.8149999999999998E-2</v>
      </c>
      <c r="P149" s="48">
        <f t="shared" si="78"/>
        <v>4.8149999999999998E-2</v>
      </c>
      <c r="Q149" s="48">
        <f t="shared" si="78"/>
        <v>4.8149999999999998E-2</v>
      </c>
      <c r="R149" s="48">
        <f t="shared" si="78"/>
        <v>4.8149999999999998E-2</v>
      </c>
      <c r="S149" s="48">
        <f t="shared" si="78"/>
        <v>4.8149999999999998E-2</v>
      </c>
      <c r="T149" s="48">
        <f t="shared" si="78"/>
        <v>4.8149999999999998E-2</v>
      </c>
      <c r="U149" s="48">
        <f t="shared" si="78"/>
        <v>4.8149999999999998E-2</v>
      </c>
      <c r="V149" s="48"/>
      <c r="W149" s="46"/>
      <c r="X149" s="120"/>
    </row>
    <row r="150" spans="1:24" ht="15.75" customHeight="1" x14ac:dyDescent="0.2">
      <c r="A150" s="71"/>
      <c r="B150" s="46"/>
      <c r="C150" s="46"/>
      <c r="D150" s="60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6"/>
      <c r="X150" s="46"/>
    </row>
    <row r="151" spans="1:24" ht="15.75" customHeight="1" x14ac:dyDescent="0.2">
      <c r="A151" s="58" t="s">
        <v>175</v>
      </c>
      <c r="B151" s="46"/>
      <c r="C151" s="46"/>
      <c r="D151" s="47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6"/>
      <c r="X151" s="46"/>
    </row>
    <row r="152" spans="1:24" ht="15.75" customHeight="1" x14ac:dyDescent="0.2">
      <c r="A152" s="58" t="s">
        <v>94</v>
      </c>
      <c r="B152" s="46"/>
      <c r="C152" s="46"/>
      <c r="D152" s="60" t="s">
        <v>45</v>
      </c>
      <c r="E152" s="171">
        <f>-E131</f>
        <v>-7.3603545082417572</v>
      </c>
      <c r="F152" s="171">
        <f t="shared" ref="F152:U152" si="79">-F131</f>
        <v>-7.3603545082417572</v>
      </c>
      <c r="G152" s="171">
        <f t="shared" si="79"/>
        <v>-7.3603545082417572</v>
      </c>
      <c r="H152" s="171">
        <f t="shared" si="79"/>
        <v>-7.3603545082417572</v>
      </c>
      <c r="I152" s="171">
        <f t="shared" si="79"/>
        <v>-7.3603545082417572</v>
      </c>
      <c r="J152" s="171">
        <f t="shared" si="79"/>
        <v>-7.3603545082417572</v>
      </c>
      <c r="K152" s="171">
        <f t="shared" si="79"/>
        <v>-7.3603545082417572</v>
      </c>
      <c r="L152" s="171">
        <f t="shared" si="79"/>
        <v>-7.3603545082417572</v>
      </c>
      <c r="M152" s="171">
        <f t="shared" si="79"/>
        <v>-7.3603545082417572</v>
      </c>
      <c r="N152" s="171">
        <f t="shared" si="79"/>
        <v>-7.3603545082417572</v>
      </c>
      <c r="O152" s="171">
        <f t="shared" si="79"/>
        <v>-7.3603545082417572</v>
      </c>
      <c r="P152" s="171">
        <f t="shared" si="79"/>
        <v>-7.3603545082417572</v>
      </c>
      <c r="Q152" s="171">
        <f t="shared" si="79"/>
        <v>-7.3603545082417572</v>
      </c>
      <c r="R152" s="171">
        <f t="shared" si="79"/>
        <v>-7.3603545082417572</v>
      </c>
      <c r="S152" s="171">
        <f t="shared" si="79"/>
        <v>-7.3603545082417572</v>
      </c>
      <c r="T152" s="171">
        <f t="shared" si="79"/>
        <v>-7.3603545082417572</v>
      </c>
      <c r="U152" s="171">
        <f t="shared" si="79"/>
        <v>-7.3603545082417572</v>
      </c>
      <c r="V152" s="48"/>
      <c r="W152" s="46"/>
      <c r="X152" s="46"/>
    </row>
    <row r="153" spans="1:24" ht="15.75" customHeight="1" x14ac:dyDescent="0.2">
      <c r="A153" s="62"/>
      <c r="B153" s="46"/>
      <c r="C153" s="46"/>
      <c r="D153" s="60" t="s">
        <v>1</v>
      </c>
      <c r="E153" s="48">
        <f>E152/0.145</f>
        <v>-50.761065574081087</v>
      </c>
      <c r="F153" s="48">
        <f t="shared" ref="F153:U153" si="80">F152/0.145</f>
        <v>-50.761065574081087</v>
      </c>
      <c r="G153" s="48">
        <f t="shared" si="80"/>
        <v>-50.761065574081087</v>
      </c>
      <c r="H153" s="48">
        <f t="shared" si="80"/>
        <v>-50.761065574081087</v>
      </c>
      <c r="I153" s="48">
        <f t="shared" si="80"/>
        <v>-50.761065574081087</v>
      </c>
      <c r="J153" s="48">
        <f t="shared" si="80"/>
        <v>-50.761065574081087</v>
      </c>
      <c r="K153" s="48">
        <f t="shared" si="80"/>
        <v>-50.761065574081087</v>
      </c>
      <c r="L153" s="48">
        <f t="shared" si="80"/>
        <v>-50.761065574081087</v>
      </c>
      <c r="M153" s="48">
        <f t="shared" si="80"/>
        <v>-50.761065574081087</v>
      </c>
      <c r="N153" s="48">
        <f t="shared" si="80"/>
        <v>-50.761065574081087</v>
      </c>
      <c r="O153" s="48">
        <f t="shared" si="80"/>
        <v>-50.761065574081087</v>
      </c>
      <c r="P153" s="48">
        <f t="shared" si="80"/>
        <v>-50.761065574081087</v>
      </c>
      <c r="Q153" s="48">
        <f t="shared" si="80"/>
        <v>-50.761065574081087</v>
      </c>
      <c r="R153" s="48">
        <f t="shared" si="80"/>
        <v>-50.761065574081087</v>
      </c>
      <c r="S153" s="48">
        <f t="shared" si="80"/>
        <v>-50.761065574081087</v>
      </c>
      <c r="T153" s="48">
        <f t="shared" si="80"/>
        <v>-50.761065574081087</v>
      </c>
      <c r="U153" s="48">
        <f t="shared" si="80"/>
        <v>-50.761065574081087</v>
      </c>
      <c r="V153" s="48"/>
      <c r="W153" s="46"/>
      <c r="X153" s="46"/>
    </row>
    <row r="154" spans="1:24" ht="15.75" customHeight="1" x14ac:dyDescent="0.2">
      <c r="A154" s="58" t="s">
        <v>95</v>
      </c>
      <c r="B154" s="46"/>
      <c r="C154" s="46"/>
      <c r="D154" s="60" t="s">
        <v>107</v>
      </c>
      <c r="E154" s="48">
        <f>-(E135^2+E135*E131*(E42/100)*E148)</f>
        <v>-63.666690453257125</v>
      </c>
      <c r="F154" s="48">
        <f t="shared" ref="F154:U154" si="81">-(F135^2+F135*F131*(F42/100)*F148)</f>
        <v>-63.666690453257125</v>
      </c>
      <c r="G154" s="48">
        <f t="shared" si="81"/>
        <v>-63.666690453257125</v>
      </c>
      <c r="H154" s="48">
        <f t="shared" si="81"/>
        <v>-63.666690453257125</v>
      </c>
      <c r="I154" s="48">
        <f t="shared" si="81"/>
        <v>-63.666690453257125</v>
      </c>
      <c r="J154" s="48">
        <f t="shared" si="81"/>
        <v>-63.666690453257125</v>
      </c>
      <c r="K154" s="48">
        <f t="shared" si="81"/>
        <v>-63.666690453257125</v>
      </c>
      <c r="L154" s="48">
        <f t="shared" si="81"/>
        <v>-63.666690453257125</v>
      </c>
      <c r="M154" s="48">
        <f t="shared" si="81"/>
        <v>-63.666690453257125</v>
      </c>
      <c r="N154" s="48">
        <f t="shared" si="81"/>
        <v>-63.666690453257125</v>
      </c>
      <c r="O154" s="48">
        <f t="shared" si="81"/>
        <v>-63.666690453257125</v>
      </c>
      <c r="P154" s="48">
        <f t="shared" si="81"/>
        <v>-63.666690453257125</v>
      </c>
      <c r="Q154" s="48">
        <f t="shared" si="81"/>
        <v>-63.666690453257125</v>
      </c>
      <c r="R154" s="48">
        <f t="shared" si="81"/>
        <v>-63.666690453257125</v>
      </c>
      <c r="S154" s="48">
        <f t="shared" si="81"/>
        <v>-63.666690453257125</v>
      </c>
      <c r="T154" s="48">
        <f t="shared" si="81"/>
        <v>-63.666690453257125</v>
      </c>
      <c r="U154" s="48">
        <f t="shared" si="81"/>
        <v>-63.666690453257125</v>
      </c>
      <c r="V154" s="48"/>
      <c r="W154" s="46"/>
      <c r="X154" s="46"/>
    </row>
    <row r="155" spans="1:24" ht="15.75" customHeight="1" x14ac:dyDescent="0.2">
      <c r="A155" s="62"/>
      <c r="B155" s="46"/>
      <c r="C155" s="46"/>
      <c r="D155" s="60" t="s">
        <v>170</v>
      </c>
      <c r="E155" s="48">
        <f>E154/0.145^2</f>
        <v>-3028.1422332108027</v>
      </c>
      <c r="F155" s="48">
        <f t="shared" ref="F155:U155" si="82">F154/0.145^2</f>
        <v>-3028.1422332108027</v>
      </c>
      <c r="G155" s="48">
        <f t="shared" si="82"/>
        <v>-3028.1422332108027</v>
      </c>
      <c r="H155" s="48">
        <f t="shared" si="82"/>
        <v>-3028.1422332108027</v>
      </c>
      <c r="I155" s="48">
        <f t="shared" si="82"/>
        <v>-3028.1422332108027</v>
      </c>
      <c r="J155" s="48">
        <f t="shared" si="82"/>
        <v>-3028.1422332108027</v>
      </c>
      <c r="K155" s="48">
        <f t="shared" si="82"/>
        <v>-3028.1422332108027</v>
      </c>
      <c r="L155" s="48">
        <f t="shared" si="82"/>
        <v>-3028.1422332108027</v>
      </c>
      <c r="M155" s="48">
        <f t="shared" si="82"/>
        <v>-3028.1422332108027</v>
      </c>
      <c r="N155" s="48">
        <f t="shared" si="82"/>
        <v>-3028.1422332108027</v>
      </c>
      <c r="O155" s="48">
        <f t="shared" si="82"/>
        <v>-3028.1422332108027</v>
      </c>
      <c r="P155" s="48">
        <f t="shared" si="82"/>
        <v>-3028.1422332108027</v>
      </c>
      <c r="Q155" s="48">
        <f t="shared" si="82"/>
        <v>-3028.1422332108027</v>
      </c>
      <c r="R155" s="48">
        <f t="shared" si="82"/>
        <v>-3028.1422332108027</v>
      </c>
      <c r="S155" s="48">
        <f t="shared" si="82"/>
        <v>-3028.1422332108027</v>
      </c>
      <c r="T155" s="48">
        <f t="shared" si="82"/>
        <v>-3028.1422332108027</v>
      </c>
      <c r="U155" s="48">
        <f t="shared" si="82"/>
        <v>-3028.1422332108027</v>
      </c>
      <c r="V155" s="48"/>
      <c r="W155" s="46"/>
      <c r="X155" s="46"/>
    </row>
    <row r="156" spans="1:24" ht="15.75" customHeight="1" x14ac:dyDescent="0.2">
      <c r="A156" s="58" t="s">
        <v>96</v>
      </c>
      <c r="B156" s="46"/>
      <c r="C156" s="46"/>
      <c r="D156" s="60" t="s">
        <v>108</v>
      </c>
      <c r="E156" s="48">
        <f>E131*E135^2</f>
        <v>265.77889168715518</v>
      </c>
      <c r="F156" s="48">
        <f t="shared" ref="F156:U156" si="83">F131*F135^2</f>
        <v>265.77889168715518</v>
      </c>
      <c r="G156" s="48">
        <f t="shared" si="83"/>
        <v>265.77889168715518</v>
      </c>
      <c r="H156" s="48">
        <f t="shared" si="83"/>
        <v>265.77889168715518</v>
      </c>
      <c r="I156" s="48">
        <f t="shared" si="83"/>
        <v>265.77889168715518</v>
      </c>
      <c r="J156" s="48">
        <f t="shared" si="83"/>
        <v>265.77889168715518</v>
      </c>
      <c r="K156" s="48">
        <f t="shared" si="83"/>
        <v>265.77889168715518</v>
      </c>
      <c r="L156" s="48">
        <f t="shared" si="83"/>
        <v>265.77889168715518</v>
      </c>
      <c r="M156" s="48">
        <f t="shared" si="83"/>
        <v>265.77889168715518</v>
      </c>
      <c r="N156" s="48">
        <f t="shared" si="83"/>
        <v>265.77889168715518</v>
      </c>
      <c r="O156" s="48">
        <f t="shared" si="83"/>
        <v>265.77889168715518</v>
      </c>
      <c r="P156" s="48">
        <f t="shared" si="83"/>
        <v>265.77889168715518</v>
      </c>
      <c r="Q156" s="48">
        <f t="shared" si="83"/>
        <v>265.77889168715518</v>
      </c>
      <c r="R156" s="48">
        <f t="shared" si="83"/>
        <v>265.77889168715518</v>
      </c>
      <c r="S156" s="48">
        <f t="shared" si="83"/>
        <v>265.77889168715518</v>
      </c>
      <c r="T156" s="48">
        <f t="shared" si="83"/>
        <v>265.77889168715518</v>
      </c>
      <c r="U156" s="48">
        <f t="shared" si="83"/>
        <v>265.77889168715518</v>
      </c>
      <c r="V156" s="48"/>
      <c r="W156" s="46"/>
      <c r="X156" s="46"/>
    </row>
    <row r="157" spans="1:24" ht="15.75" customHeight="1" x14ac:dyDescent="0.2">
      <c r="A157" s="62"/>
      <c r="B157" s="46"/>
      <c r="C157" s="46"/>
      <c r="D157" s="60" t="s">
        <v>171</v>
      </c>
      <c r="E157" s="48">
        <f>E156/0.145^3</f>
        <v>87179.922649442029</v>
      </c>
      <c r="F157" s="48">
        <f t="shared" ref="F157:U157" si="84">F156/0.145^3</f>
        <v>87179.922649442029</v>
      </c>
      <c r="G157" s="48">
        <f t="shared" si="84"/>
        <v>87179.922649442029</v>
      </c>
      <c r="H157" s="48">
        <f t="shared" si="84"/>
        <v>87179.922649442029</v>
      </c>
      <c r="I157" s="48">
        <f t="shared" si="84"/>
        <v>87179.922649442029</v>
      </c>
      <c r="J157" s="48">
        <f t="shared" si="84"/>
        <v>87179.922649442029</v>
      </c>
      <c r="K157" s="48">
        <f t="shared" si="84"/>
        <v>87179.922649442029</v>
      </c>
      <c r="L157" s="48">
        <f t="shared" si="84"/>
        <v>87179.922649442029</v>
      </c>
      <c r="M157" s="48">
        <f t="shared" si="84"/>
        <v>87179.922649442029</v>
      </c>
      <c r="N157" s="48">
        <f t="shared" si="84"/>
        <v>87179.922649442029</v>
      </c>
      <c r="O157" s="48">
        <f t="shared" si="84"/>
        <v>87179.922649442029</v>
      </c>
      <c r="P157" s="48">
        <f t="shared" si="84"/>
        <v>87179.922649442029</v>
      </c>
      <c r="Q157" s="48">
        <f t="shared" si="84"/>
        <v>87179.922649442029</v>
      </c>
      <c r="R157" s="48">
        <f t="shared" si="84"/>
        <v>87179.922649442029</v>
      </c>
      <c r="S157" s="48">
        <f t="shared" si="84"/>
        <v>87179.922649442029</v>
      </c>
      <c r="T157" s="48">
        <f t="shared" si="84"/>
        <v>87179.922649442029</v>
      </c>
      <c r="U157" s="48">
        <f t="shared" si="84"/>
        <v>87179.922649442029</v>
      </c>
      <c r="V157" s="48"/>
      <c r="W157" s="46"/>
      <c r="X157" s="46"/>
    </row>
    <row r="158" spans="1:24" ht="15.75" customHeight="1" x14ac:dyDescent="0.2">
      <c r="A158" s="62" t="s">
        <v>97</v>
      </c>
      <c r="B158" s="46"/>
      <c r="C158" s="46"/>
      <c r="D158" s="60" t="s">
        <v>107</v>
      </c>
      <c r="E158" s="48">
        <f>(1/3)*(-(1/3)*E152^2+E154)</f>
        <v>-27.241654427418457</v>
      </c>
      <c r="F158" s="48">
        <f t="shared" ref="F158:U158" si="85">(1/3)*(-(1/3)*F152^2+F154)</f>
        <v>-27.241654427418457</v>
      </c>
      <c r="G158" s="48">
        <f t="shared" si="85"/>
        <v>-27.241654427418457</v>
      </c>
      <c r="H158" s="48">
        <f t="shared" si="85"/>
        <v>-27.241654427418457</v>
      </c>
      <c r="I158" s="48">
        <f t="shared" si="85"/>
        <v>-27.241654427418457</v>
      </c>
      <c r="J158" s="48">
        <f t="shared" si="85"/>
        <v>-27.241654427418457</v>
      </c>
      <c r="K158" s="48">
        <f t="shared" si="85"/>
        <v>-27.241654427418457</v>
      </c>
      <c r="L158" s="48">
        <f t="shared" si="85"/>
        <v>-27.241654427418457</v>
      </c>
      <c r="M158" s="48">
        <f t="shared" si="85"/>
        <v>-27.241654427418457</v>
      </c>
      <c r="N158" s="48">
        <f t="shared" si="85"/>
        <v>-27.241654427418457</v>
      </c>
      <c r="O158" s="48">
        <f t="shared" si="85"/>
        <v>-27.241654427418457</v>
      </c>
      <c r="P158" s="48">
        <f t="shared" si="85"/>
        <v>-27.241654427418457</v>
      </c>
      <c r="Q158" s="48">
        <f t="shared" si="85"/>
        <v>-27.241654427418457</v>
      </c>
      <c r="R158" s="48">
        <f t="shared" si="85"/>
        <v>-27.241654427418457</v>
      </c>
      <c r="S158" s="48">
        <f t="shared" si="85"/>
        <v>-27.241654427418457</v>
      </c>
      <c r="T158" s="48">
        <f t="shared" si="85"/>
        <v>-27.241654427418457</v>
      </c>
      <c r="U158" s="48">
        <f t="shared" si="85"/>
        <v>-27.241654427418457</v>
      </c>
      <c r="V158" s="48"/>
      <c r="W158" s="46"/>
      <c r="X158" s="46"/>
    </row>
    <row r="159" spans="1:24" ht="15.75" customHeight="1" x14ac:dyDescent="0.2">
      <c r="A159" s="62"/>
      <c r="B159" s="46"/>
      <c r="C159" s="46"/>
      <c r="D159" s="60" t="s">
        <v>170</v>
      </c>
      <c r="E159" s="48">
        <f>E158/0.145^2</f>
        <v>-1295.6791642053963</v>
      </c>
      <c r="F159" s="48">
        <f t="shared" ref="F159:U159" si="86">F158/0.145^2</f>
        <v>-1295.6791642053963</v>
      </c>
      <c r="G159" s="48">
        <f t="shared" si="86"/>
        <v>-1295.6791642053963</v>
      </c>
      <c r="H159" s="48">
        <f t="shared" si="86"/>
        <v>-1295.6791642053963</v>
      </c>
      <c r="I159" s="48">
        <f t="shared" si="86"/>
        <v>-1295.6791642053963</v>
      </c>
      <c r="J159" s="48">
        <f t="shared" si="86"/>
        <v>-1295.6791642053963</v>
      </c>
      <c r="K159" s="48">
        <f t="shared" si="86"/>
        <v>-1295.6791642053963</v>
      </c>
      <c r="L159" s="48">
        <f t="shared" si="86"/>
        <v>-1295.6791642053963</v>
      </c>
      <c r="M159" s="48">
        <f t="shared" si="86"/>
        <v>-1295.6791642053963</v>
      </c>
      <c r="N159" s="48">
        <f t="shared" si="86"/>
        <v>-1295.6791642053963</v>
      </c>
      <c r="O159" s="48">
        <f t="shared" si="86"/>
        <v>-1295.6791642053963</v>
      </c>
      <c r="P159" s="48">
        <f t="shared" si="86"/>
        <v>-1295.6791642053963</v>
      </c>
      <c r="Q159" s="48">
        <f t="shared" si="86"/>
        <v>-1295.6791642053963</v>
      </c>
      <c r="R159" s="48">
        <f t="shared" si="86"/>
        <v>-1295.6791642053963</v>
      </c>
      <c r="S159" s="48">
        <f t="shared" si="86"/>
        <v>-1295.6791642053963</v>
      </c>
      <c r="T159" s="48">
        <f t="shared" si="86"/>
        <v>-1295.6791642053963</v>
      </c>
      <c r="U159" s="48">
        <f t="shared" si="86"/>
        <v>-1295.6791642053963</v>
      </c>
      <c r="V159" s="48"/>
      <c r="W159" s="46"/>
      <c r="X159" s="46"/>
    </row>
    <row r="160" spans="1:24" ht="15.75" customHeight="1" x14ac:dyDescent="0.2">
      <c r="A160" s="62" t="s">
        <v>98</v>
      </c>
      <c r="B160" s="46"/>
      <c r="C160" s="46"/>
      <c r="D160" s="60" t="s">
        <v>108</v>
      </c>
      <c r="E160" s="88">
        <f>1/2*(2/27*E152^3-1/3*E152*E154+E156)</f>
        <v>40.019511623391807</v>
      </c>
      <c r="F160" s="88">
        <f t="shared" ref="F160:U160" si="87">1/2*(2/27*F152^3-1/3*F152*F154+F156)</f>
        <v>40.019511623391807</v>
      </c>
      <c r="G160" s="88">
        <f t="shared" si="87"/>
        <v>40.019511623391807</v>
      </c>
      <c r="H160" s="88">
        <f t="shared" si="87"/>
        <v>40.019511623391807</v>
      </c>
      <c r="I160" s="88">
        <f t="shared" si="87"/>
        <v>40.019511623391807</v>
      </c>
      <c r="J160" s="88">
        <f t="shared" si="87"/>
        <v>40.019511623391807</v>
      </c>
      <c r="K160" s="88">
        <f t="shared" si="87"/>
        <v>40.019511623391807</v>
      </c>
      <c r="L160" s="88">
        <f t="shared" si="87"/>
        <v>40.019511623391807</v>
      </c>
      <c r="M160" s="88">
        <f t="shared" si="87"/>
        <v>40.019511623391807</v>
      </c>
      <c r="N160" s="88">
        <f t="shared" si="87"/>
        <v>40.019511623391807</v>
      </c>
      <c r="O160" s="88">
        <f t="shared" si="87"/>
        <v>40.019511623391807</v>
      </c>
      <c r="P160" s="88">
        <f t="shared" si="87"/>
        <v>40.019511623391807</v>
      </c>
      <c r="Q160" s="88">
        <f t="shared" si="87"/>
        <v>40.019511623391807</v>
      </c>
      <c r="R160" s="88">
        <f t="shared" si="87"/>
        <v>40.019511623391807</v>
      </c>
      <c r="S160" s="88">
        <f t="shared" si="87"/>
        <v>40.019511623391807</v>
      </c>
      <c r="T160" s="88">
        <f t="shared" si="87"/>
        <v>40.019511623391807</v>
      </c>
      <c r="U160" s="88">
        <f t="shared" si="87"/>
        <v>40.019511623391807</v>
      </c>
      <c r="V160" s="48"/>
      <c r="W160" s="46"/>
      <c r="X160" s="46"/>
    </row>
    <row r="161" spans="1:24" ht="15.75" customHeight="1" x14ac:dyDescent="0.2">
      <c r="A161" s="62"/>
      <c r="B161" s="46"/>
      <c r="C161" s="46"/>
      <c r="D161" s="60" t="s">
        <v>171</v>
      </c>
      <c r="E161" s="48">
        <f>E160/0.145^3</f>
        <v>13127.069293006458</v>
      </c>
      <c r="F161" s="48">
        <f t="shared" ref="F161:U161" si="88">F160/0.145^3</f>
        <v>13127.069293006458</v>
      </c>
      <c r="G161" s="48">
        <f t="shared" si="88"/>
        <v>13127.069293006458</v>
      </c>
      <c r="H161" s="48">
        <f t="shared" si="88"/>
        <v>13127.069293006458</v>
      </c>
      <c r="I161" s="48">
        <f t="shared" si="88"/>
        <v>13127.069293006458</v>
      </c>
      <c r="J161" s="48">
        <f t="shared" si="88"/>
        <v>13127.069293006458</v>
      </c>
      <c r="K161" s="48">
        <f t="shared" si="88"/>
        <v>13127.069293006458</v>
      </c>
      <c r="L161" s="48">
        <f t="shared" si="88"/>
        <v>13127.069293006458</v>
      </c>
      <c r="M161" s="48">
        <f t="shared" si="88"/>
        <v>13127.069293006458</v>
      </c>
      <c r="N161" s="48">
        <f t="shared" si="88"/>
        <v>13127.069293006458</v>
      </c>
      <c r="O161" s="48">
        <f t="shared" si="88"/>
        <v>13127.069293006458</v>
      </c>
      <c r="P161" s="48">
        <f t="shared" si="88"/>
        <v>13127.069293006458</v>
      </c>
      <c r="Q161" s="48">
        <f t="shared" si="88"/>
        <v>13127.069293006458</v>
      </c>
      <c r="R161" s="48">
        <f t="shared" si="88"/>
        <v>13127.069293006458</v>
      </c>
      <c r="S161" s="48">
        <f t="shared" si="88"/>
        <v>13127.069293006458</v>
      </c>
      <c r="T161" s="48">
        <f t="shared" si="88"/>
        <v>13127.069293006458</v>
      </c>
      <c r="U161" s="48">
        <f t="shared" si="88"/>
        <v>13127.069293006458</v>
      </c>
      <c r="V161" s="48"/>
      <c r="W161" s="46"/>
      <c r="X161" s="46"/>
    </row>
    <row r="162" spans="1:24" ht="15.75" customHeight="1" x14ac:dyDescent="0.2">
      <c r="A162" s="63" t="s">
        <v>99</v>
      </c>
      <c r="B162" s="46"/>
      <c r="C162" s="88"/>
      <c r="D162" s="60" t="s">
        <v>109</v>
      </c>
      <c r="E162" s="88">
        <f>ACOS(-E160/SQRT(-E158^3))</f>
        <v>1.8561149046405125</v>
      </c>
      <c r="F162" s="88">
        <f t="shared" ref="F162:U162" si="89">ACOS(-F160/SQRT(-F158^3))</f>
        <v>1.8561149046405125</v>
      </c>
      <c r="G162" s="88">
        <f t="shared" si="89"/>
        <v>1.8561149046405125</v>
      </c>
      <c r="H162" s="88">
        <f t="shared" si="89"/>
        <v>1.8561149046405125</v>
      </c>
      <c r="I162" s="88">
        <f t="shared" si="89"/>
        <v>1.8561149046405125</v>
      </c>
      <c r="J162" s="88">
        <f t="shared" si="89"/>
        <v>1.8561149046405125</v>
      </c>
      <c r="K162" s="88">
        <f t="shared" si="89"/>
        <v>1.8561149046405125</v>
      </c>
      <c r="L162" s="88">
        <f t="shared" si="89"/>
        <v>1.8561149046405125</v>
      </c>
      <c r="M162" s="88">
        <f t="shared" si="89"/>
        <v>1.8561149046405125</v>
      </c>
      <c r="N162" s="88">
        <f t="shared" si="89"/>
        <v>1.8561149046405125</v>
      </c>
      <c r="O162" s="88">
        <f t="shared" si="89"/>
        <v>1.8561149046405125</v>
      </c>
      <c r="P162" s="88">
        <f t="shared" si="89"/>
        <v>1.8561149046405125</v>
      </c>
      <c r="Q162" s="88">
        <f t="shared" si="89"/>
        <v>1.8561149046405125</v>
      </c>
      <c r="R162" s="88">
        <f t="shared" si="89"/>
        <v>1.8561149046405125</v>
      </c>
      <c r="S162" s="88">
        <f t="shared" si="89"/>
        <v>1.8561149046405125</v>
      </c>
      <c r="T162" s="88">
        <f t="shared" si="89"/>
        <v>1.8561149046405125</v>
      </c>
      <c r="U162" s="88">
        <f t="shared" si="89"/>
        <v>1.8561149046405125</v>
      </c>
      <c r="V162" s="48"/>
      <c r="W162" s="46"/>
      <c r="X162" s="46"/>
    </row>
    <row r="163" spans="1:24" ht="15.75" customHeight="1" x14ac:dyDescent="0.2">
      <c r="A163" s="63"/>
      <c r="B163" s="46"/>
      <c r="C163" s="88"/>
      <c r="D163" s="60" t="s">
        <v>109</v>
      </c>
      <c r="E163" s="59">
        <f>E162</f>
        <v>1.8561149046405125</v>
      </c>
      <c r="F163" s="59">
        <f t="shared" ref="F163:U163" si="90">F162</f>
        <v>1.8561149046405125</v>
      </c>
      <c r="G163" s="59">
        <f t="shared" si="90"/>
        <v>1.8561149046405125</v>
      </c>
      <c r="H163" s="59">
        <f t="shared" si="90"/>
        <v>1.8561149046405125</v>
      </c>
      <c r="I163" s="59">
        <f t="shared" si="90"/>
        <v>1.8561149046405125</v>
      </c>
      <c r="J163" s="59">
        <f t="shared" si="90"/>
        <v>1.8561149046405125</v>
      </c>
      <c r="K163" s="59">
        <f t="shared" si="90"/>
        <v>1.8561149046405125</v>
      </c>
      <c r="L163" s="59">
        <f t="shared" si="90"/>
        <v>1.8561149046405125</v>
      </c>
      <c r="M163" s="59">
        <f t="shared" si="90"/>
        <v>1.8561149046405125</v>
      </c>
      <c r="N163" s="59">
        <f t="shared" si="90"/>
        <v>1.8561149046405125</v>
      </c>
      <c r="O163" s="59">
        <f t="shared" si="90"/>
        <v>1.8561149046405125</v>
      </c>
      <c r="P163" s="59">
        <f t="shared" si="90"/>
        <v>1.8561149046405125</v>
      </c>
      <c r="Q163" s="59">
        <f t="shared" si="90"/>
        <v>1.8561149046405125</v>
      </c>
      <c r="R163" s="59">
        <f t="shared" si="90"/>
        <v>1.8561149046405125</v>
      </c>
      <c r="S163" s="59">
        <f t="shared" si="90"/>
        <v>1.8561149046405125</v>
      </c>
      <c r="T163" s="59">
        <f t="shared" si="90"/>
        <v>1.8561149046405125</v>
      </c>
      <c r="U163" s="59">
        <f t="shared" si="90"/>
        <v>1.8561149046405125</v>
      </c>
      <c r="V163" s="48"/>
      <c r="W163" s="46"/>
      <c r="X163" s="46"/>
    </row>
    <row r="164" spans="1:24" ht="15.75" customHeight="1" x14ac:dyDescent="0.2">
      <c r="A164" s="58" t="s">
        <v>100</v>
      </c>
      <c r="B164" s="46"/>
      <c r="C164" s="46"/>
      <c r="D164" s="60" t="s">
        <v>45</v>
      </c>
      <c r="E164" s="88">
        <f>-2*SQRT(-E158)*COS((E162/3)+(60*PI()/180))</f>
        <v>0.99128976295415383</v>
      </c>
      <c r="F164" s="88">
        <f t="shared" ref="F164:U164" si="91">-2*SQRT(-F158)*COS((F162/3)+(60*PI()/180))</f>
        <v>0.99128976295415383</v>
      </c>
      <c r="G164" s="88">
        <f t="shared" si="91"/>
        <v>0.99128976295415383</v>
      </c>
      <c r="H164" s="88">
        <f t="shared" si="91"/>
        <v>0.99128976295415383</v>
      </c>
      <c r="I164" s="88">
        <f t="shared" si="91"/>
        <v>0.99128976295415383</v>
      </c>
      <c r="J164" s="88">
        <f t="shared" si="91"/>
        <v>0.99128976295415383</v>
      </c>
      <c r="K164" s="88">
        <f t="shared" si="91"/>
        <v>0.99128976295415383</v>
      </c>
      <c r="L164" s="88">
        <f t="shared" si="91"/>
        <v>0.99128976295415383</v>
      </c>
      <c r="M164" s="88">
        <f t="shared" si="91"/>
        <v>0.99128976295415383</v>
      </c>
      <c r="N164" s="88">
        <f t="shared" si="91"/>
        <v>0.99128976295415383</v>
      </c>
      <c r="O164" s="88">
        <f t="shared" si="91"/>
        <v>0.99128976295415383</v>
      </c>
      <c r="P164" s="88">
        <f t="shared" si="91"/>
        <v>0.99128976295415383</v>
      </c>
      <c r="Q164" s="88">
        <f t="shared" si="91"/>
        <v>0.99128976295415383</v>
      </c>
      <c r="R164" s="88">
        <f t="shared" si="91"/>
        <v>0.99128976295415383</v>
      </c>
      <c r="S164" s="88">
        <f t="shared" si="91"/>
        <v>0.99128976295415383</v>
      </c>
      <c r="T164" s="88">
        <f t="shared" si="91"/>
        <v>0.99128976295415383</v>
      </c>
      <c r="U164" s="88">
        <f t="shared" si="91"/>
        <v>0.99128976295415383</v>
      </c>
      <c r="V164" s="48"/>
      <c r="W164" s="46"/>
      <c r="X164" s="46"/>
    </row>
    <row r="165" spans="1:24" ht="15.75" customHeight="1" x14ac:dyDescent="0.2">
      <c r="A165" s="62"/>
      <c r="B165" s="46"/>
      <c r="C165" s="46"/>
      <c r="D165" s="60" t="s">
        <v>1</v>
      </c>
      <c r="E165" s="88">
        <f>E164/0.145</f>
        <v>6.8364811238217511</v>
      </c>
      <c r="F165" s="88">
        <f t="shared" ref="F165:U165" si="92">F164/0.145</f>
        <v>6.8364811238217511</v>
      </c>
      <c r="G165" s="88">
        <f t="shared" si="92"/>
        <v>6.8364811238217511</v>
      </c>
      <c r="H165" s="88">
        <f t="shared" si="92"/>
        <v>6.8364811238217511</v>
      </c>
      <c r="I165" s="88">
        <f t="shared" si="92"/>
        <v>6.8364811238217511</v>
      </c>
      <c r="J165" s="88">
        <f t="shared" si="92"/>
        <v>6.8364811238217511</v>
      </c>
      <c r="K165" s="88">
        <f t="shared" si="92"/>
        <v>6.8364811238217511</v>
      </c>
      <c r="L165" s="88">
        <f t="shared" si="92"/>
        <v>6.8364811238217511</v>
      </c>
      <c r="M165" s="88">
        <f t="shared" si="92"/>
        <v>6.8364811238217511</v>
      </c>
      <c r="N165" s="88">
        <f t="shared" si="92"/>
        <v>6.8364811238217511</v>
      </c>
      <c r="O165" s="88">
        <f t="shared" si="92"/>
        <v>6.8364811238217511</v>
      </c>
      <c r="P165" s="88">
        <f t="shared" si="92"/>
        <v>6.8364811238217511</v>
      </c>
      <c r="Q165" s="88">
        <f t="shared" si="92"/>
        <v>6.8364811238217511</v>
      </c>
      <c r="R165" s="88">
        <f t="shared" si="92"/>
        <v>6.8364811238217511</v>
      </c>
      <c r="S165" s="88">
        <f t="shared" si="92"/>
        <v>6.8364811238217511</v>
      </c>
      <c r="T165" s="88">
        <f t="shared" si="92"/>
        <v>6.8364811238217511</v>
      </c>
      <c r="U165" s="88">
        <f t="shared" si="92"/>
        <v>6.8364811238217511</v>
      </c>
      <c r="V165" s="48"/>
      <c r="W165" s="46"/>
      <c r="X165" s="67"/>
    </row>
    <row r="166" spans="1:24" ht="15.75" customHeight="1" x14ac:dyDescent="0.2">
      <c r="A166" s="62"/>
      <c r="B166" s="46"/>
      <c r="C166" s="46"/>
      <c r="D166" s="60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6"/>
      <c r="X166" s="67"/>
    </row>
    <row r="167" spans="1:24" ht="15.75" customHeight="1" x14ac:dyDescent="0.2">
      <c r="A167" s="58" t="s">
        <v>181</v>
      </c>
      <c r="B167" s="46"/>
      <c r="C167" s="46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9"/>
      <c r="X167" s="46"/>
    </row>
    <row r="168" spans="1:24" ht="15.75" customHeight="1" x14ac:dyDescent="0.2">
      <c r="A168" s="58" t="s">
        <v>94</v>
      </c>
      <c r="B168" s="46"/>
      <c r="C168" s="46"/>
      <c r="D168" s="60" t="s">
        <v>45</v>
      </c>
      <c r="E168" s="59">
        <f t="shared" ref="E168:U168" si="93">-E133</f>
        <v>-4.6578956862342205</v>
      </c>
      <c r="F168" s="59">
        <f t="shared" si="93"/>
        <v>-4.6578956862342205</v>
      </c>
      <c r="G168" s="59">
        <f t="shared" si="93"/>
        <v>-4.6578956862342205</v>
      </c>
      <c r="H168" s="59">
        <f t="shared" si="93"/>
        <v>-4.6578956862342205</v>
      </c>
      <c r="I168" s="59">
        <f t="shared" si="93"/>
        <v>-4.6578956862342205</v>
      </c>
      <c r="J168" s="59">
        <f t="shared" si="93"/>
        <v>-4.6578956862342205</v>
      </c>
      <c r="K168" s="59">
        <f t="shared" si="93"/>
        <v>-4.6578956862342205</v>
      </c>
      <c r="L168" s="59">
        <f t="shared" si="93"/>
        <v>-4.6578956862342205</v>
      </c>
      <c r="M168" s="59">
        <f t="shared" si="93"/>
        <v>-4.6578956862342205</v>
      </c>
      <c r="N168" s="59">
        <f t="shared" si="93"/>
        <v>-4.6578956862342205</v>
      </c>
      <c r="O168" s="59">
        <f t="shared" si="93"/>
        <v>-4.6578956862342205</v>
      </c>
      <c r="P168" s="59">
        <f t="shared" si="93"/>
        <v>-4.6578956862342205</v>
      </c>
      <c r="Q168" s="59">
        <f t="shared" si="93"/>
        <v>-4.6578956862342205</v>
      </c>
      <c r="R168" s="59">
        <f t="shared" si="93"/>
        <v>-4.6578956862342205</v>
      </c>
      <c r="S168" s="59">
        <f t="shared" si="93"/>
        <v>-4.6578956862342205</v>
      </c>
      <c r="T168" s="59">
        <f t="shared" si="93"/>
        <v>-4.6578956862342205</v>
      </c>
      <c r="U168" s="59">
        <f t="shared" si="93"/>
        <v>-4.6578956862342205</v>
      </c>
      <c r="V168" s="59"/>
      <c r="W168" s="85"/>
      <c r="X168" s="62"/>
    </row>
    <row r="169" spans="1:24" ht="15.75" customHeight="1" x14ac:dyDescent="0.2">
      <c r="A169" s="62"/>
      <c r="B169" s="46"/>
      <c r="C169" s="46"/>
      <c r="D169" s="60" t="s">
        <v>1</v>
      </c>
      <c r="E169" s="59">
        <f>E168/0.145</f>
        <v>-32.123418525753245</v>
      </c>
      <c r="F169" s="59">
        <f t="shared" ref="F169:U169" si="94">F168/0.145</f>
        <v>-32.123418525753245</v>
      </c>
      <c r="G169" s="59">
        <f t="shared" si="94"/>
        <v>-32.123418525753245</v>
      </c>
      <c r="H169" s="59">
        <f t="shared" si="94"/>
        <v>-32.123418525753245</v>
      </c>
      <c r="I169" s="59">
        <f t="shared" si="94"/>
        <v>-32.123418525753245</v>
      </c>
      <c r="J169" s="59">
        <f t="shared" si="94"/>
        <v>-32.123418525753245</v>
      </c>
      <c r="K169" s="59">
        <f t="shared" si="94"/>
        <v>-32.123418525753245</v>
      </c>
      <c r="L169" s="59">
        <f t="shared" si="94"/>
        <v>-32.123418525753245</v>
      </c>
      <c r="M169" s="59">
        <f t="shared" si="94"/>
        <v>-32.123418525753245</v>
      </c>
      <c r="N169" s="59">
        <f t="shared" si="94"/>
        <v>-32.123418525753245</v>
      </c>
      <c r="O169" s="59">
        <f t="shared" si="94"/>
        <v>-32.123418525753245</v>
      </c>
      <c r="P169" s="59">
        <f t="shared" si="94"/>
        <v>-32.123418525753245</v>
      </c>
      <c r="Q169" s="59">
        <f t="shared" si="94"/>
        <v>-32.123418525753245</v>
      </c>
      <c r="R169" s="59">
        <f t="shared" si="94"/>
        <v>-32.123418525753245</v>
      </c>
      <c r="S169" s="59">
        <f t="shared" si="94"/>
        <v>-32.123418525753245</v>
      </c>
      <c r="T169" s="59">
        <f t="shared" si="94"/>
        <v>-32.123418525753245</v>
      </c>
      <c r="U169" s="59">
        <f t="shared" si="94"/>
        <v>-32.123418525753245</v>
      </c>
      <c r="V169" s="59"/>
      <c r="W169" s="85"/>
      <c r="X169" s="62"/>
    </row>
    <row r="170" spans="1:24" ht="15.75" customHeight="1" x14ac:dyDescent="0.2">
      <c r="A170" s="58" t="s">
        <v>95</v>
      </c>
      <c r="B170" s="46"/>
      <c r="C170" s="46"/>
      <c r="D170" s="60" t="s">
        <v>107</v>
      </c>
      <c r="E170" s="88">
        <f t="shared" ref="E170:U170" si="95">-(E137^2+E137*E133*(E42/100)*E146)</f>
        <v>-44.055548550352768</v>
      </c>
      <c r="F170" s="88">
        <f t="shared" si="95"/>
        <v>-44.055548550352768</v>
      </c>
      <c r="G170" s="88">
        <f t="shared" si="95"/>
        <v>-44.055548550352768</v>
      </c>
      <c r="H170" s="88">
        <f t="shared" si="95"/>
        <v>-44.055548550352768</v>
      </c>
      <c r="I170" s="88">
        <f t="shared" si="95"/>
        <v>-44.055548550352768</v>
      </c>
      <c r="J170" s="88">
        <f t="shared" si="95"/>
        <v>-44.055548550352768</v>
      </c>
      <c r="K170" s="88">
        <f t="shared" si="95"/>
        <v>-44.055548550352768</v>
      </c>
      <c r="L170" s="88">
        <f t="shared" si="95"/>
        <v>-44.055548550352768</v>
      </c>
      <c r="M170" s="88">
        <f t="shared" si="95"/>
        <v>-44.055548550352768</v>
      </c>
      <c r="N170" s="88">
        <f t="shared" si="95"/>
        <v>-44.055548550352768</v>
      </c>
      <c r="O170" s="88">
        <f t="shared" si="95"/>
        <v>-44.055548550352768</v>
      </c>
      <c r="P170" s="88">
        <f t="shared" si="95"/>
        <v>-44.055548550352768</v>
      </c>
      <c r="Q170" s="88">
        <f t="shared" si="95"/>
        <v>-44.055548550352768</v>
      </c>
      <c r="R170" s="88">
        <f t="shared" si="95"/>
        <v>-44.055548550352768</v>
      </c>
      <c r="S170" s="88">
        <f t="shared" si="95"/>
        <v>-44.055548550352768</v>
      </c>
      <c r="T170" s="88">
        <f t="shared" si="95"/>
        <v>-44.055548550352768</v>
      </c>
      <c r="U170" s="88">
        <f t="shared" si="95"/>
        <v>-44.055548550352768</v>
      </c>
      <c r="V170" s="88"/>
      <c r="W170" s="85"/>
      <c r="X170" s="62"/>
    </row>
    <row r="171" spans="1:24" ht="15.75" customHeight="1" x14ac:dyDescent="0.2">
      <c r="A171" s="62"/>
      <c r="B171" s="46"/>
      <c r="C171" s="46"/>
      <c r="D171" s="60" t="s">
        <v>170</v>
      </c>
      <c r="E171" s="59">
        <f>E170/0.145^2</f>
        <v>-2095.3887538812255</v>
      </c>
      <c r="F171" s="59">
        <f t="shared" ref="F171:U171" si="96">F170/0.145^2</f>
        <v>-2095.3887538812255</v>
      </c>
      <c r="G171" s="59">
        <f t="shared" si="96"/>
        <v>-2095.3887538812255</v>
      </c>
      <c r="H171" s="59">
        <f t="shared" si="96"/>
        <v>-2095.3887538812255</v>
      </c>
      <c r="I171" s="59">
        <f t="shared" si="96"/>
        <v>-2095.3887538812255</v>
      </c>
      <c r="J171" s="59">
        <f t="shared" si="96"/>
        <v>-2095.3887538812255</v>
      </c>
      <c r="K171" s="59">
        <f t="shared" si="96"/>
        <v>-2095.3887538812255</v>
      </c>
      <c r="L171" s="59">
        <f t="shared" si="96"/>
        <v>-2095.3887538812255</v>
      </c>
      <c r="M171" s="59">
        <f t="shared" si="96"/>
        <v>-2095.3887538812255</v>
      </c>
      <c r="N171" s="59">
        <f t="shared" si="96"/>
        <v>-2095.3887538812255</v>
      </c>
      <c r="O171" s="59">
        <f t="shared" si="96"/>
        <v>-2095.3887538812255</v>
      </c>
      <c r="P171" s="59">
        <f t="shared" si="96"/>
        <v>-2095.3887538812255</v>
      </c>
      <c r="Q171" s="59">
        <f t="shared" si="96"/>
        <v>-2095.3887538812255</v>
      </c>
      <c r="R171" s="59">
        <f t="shared" si="96"/>
        <v>-2095.3887538812255</v>
      </c>
      <c r="S171" s="59">
        <f t="shared" si="96"/>
        <v>-2095.3887538812255</v>
      </c>
      <c r="T171" s="59">
        <f t="shared" si="96"/>
        <v>-2095.3887538812255</v>
      </c>
      <c r="U171" s="59">
        <f t="shared" si="96"/>
        <v>-2095.3887538812255</v>
      </c>
      <c r="V171" s="59"/>
      <c r="W171" s="85"/>
      <c r="X171" s="62"/>
    </row>
    <row r="172" spans="1:24" ht="15.75" customHeight="1" x14ac:dyDescent="0.2">
      <c r="A172" s="58" t="s">
        <v>96</v>
      </c>
      <c r="B172" s="46"/>
      <c r="C172" s="46"/>
      <c r="D172" s="60" t="s">
        <v>108</v>
      </c>
      <c r="E172" s="88">
        <f t="shared" ref="E172:U172" si="97">E133*E137^2</f>
        <v>123.97635466131584</v>
      </c>
      <c r="F172" s="88">
        <f t="shared" si="97"/>
        <v>123.97635466131584</v>
      </c>
      <c r="G172" s="88">
        <f t="shared" si="97"/>
        <v>123.97635466131584</v>
      </c>
      <c r="H172" s="88">
        <f t="shared" si="97"/>
        <v>123.97635466131584</v>
      </c>
      <c r="I172" s="88">
        <f t="shared" si="97"/>
        <v>123.97635466131584</v>
      </c>
      <c r="J172" s="88">
        <f t="shared" si="97"/>
        <v>123.97635466131584</v>
      </c>
      <c r="K172" s="88">
        <f t="shared" si="97"/>
        <v>123.97635466131584</v>
      </c>
      <c r="L172" s="88">
        <f t="shared" si="97"/>
        <v>123.97635466131584</v>
      </c>
      <c r="M172" s="88">
        <f t="shared" si="97"/>
        <v>123.97635466131584</v>
      </c>
      <c r="N172" s="88">
        <f t="shared" si="97"/>
        <v>123.97635466131584</v>
      </c>
      <c r="O172" s="88">
        <f t="shared" si="97"/>
        <v>123.97635466131584</v>
      </c>
      <c r="P172" s="88">
        <f t="shared" si="97"/>
        <v>123.97635466131584</v>
      </c>
      <c r="Q172" s="88">
        <f t="shared" si="97"/>
        <v>123.97635466131584</v>
      </c>
      <c r="R172" s="88">
        <f t="shared" si="97"/>
        <v>123.97635466131584</v>
      </c>
      <c r="S172" s="88">
        <f t="shared" si="97"/>
        <v>123.97635466131584</v>
      </c>
      <c r="T172" s="88">
        <f t="shared" si="97"/>
        <v>123.97635466131584</v>
      </c>
      <c r="U172" s="88">
        <f t="shared" si="97"/>
        <v>123.97635466131584</v>
      </c>
      <c r="V172" s="88"/>
      <c r="W172" s="85"/>
      <c r="X172" s="62"/>
    </row>
    <row r="173" spans="1:24" ht="15.75" customHeight="1" x14ac:dyDescent="0.2">
      <c r="A173" s="62"/>
      <c r="B173" s="46"/>
      <c r="C173" s="46"/>
      <c r="D173" s="60" t="s">
        <v>171</v>
      </c>
      <c r="E173" s="59">
        <f>E172/0.145^3</f>
        <v>40666.318311145471</v>
      </c>
      <c r="F173" s="59">
        <f t="shared" ref="F173:U173" si="98">F172/0.145^3</f>
        <v>40666.318311145471</v>
      </c>
      <c r="G173" s="59">
        <f t="shared" si="98"/>
        <v>40666.318311145471</v>
      </c>
      <c r="H173" s="59">
        <f t="shared" si="98"/>
        <v>40666.318311145471</v>
      </c>
      <c r="I173" s="59">
        <f t="shared" si="98"/>
        <v>40666.318311145471</v>
      </c>
      <c r="J173" s="59">
        <f t="shared" si="98"/>
        <v>40666.318311145471</v>
      </c>
      <c r="K173" s="59">
        <f t="shared" si="98"/>
        <v>40666.318311145471</v>
      </c>
      <c r="L173" s="59">
        <f t="shared" si="98"/>
        <v>40666.318311145471</v>
      </c>
      <c r="M173" s="59">
        <f t="shared" si="98"/>
        <v>40666.318311145471</v>
      </c>
      <c r="N173" s="59">
        <f t="shared" si="98"/>
        <v>40666.318311145471</v>
      </c>
      <c r="O173" s="59">
        <f t="shared" si="98"/>
        <v>40666.318311145471</v>
      </c>
      <c r="P173" s="59">
        <f t="shared" si="98"/>
        <v>40666.318311145471</v>
      </c>
      <c r="Q173" s="59">
        <f t="shared" si="98"/>
        <v>40666.318311145471</v>
      </c>
      <c r="R173" s="59">
        <f t="shared" si="98"/>
        <v>40666.318311145471</v>
      </c>
      <c r="S173" s="59">
        <f t="shared" si="98"/>
        <v>40666.318311145471</v>
      </c>
      <c r="T173" s="59">
        <f t="shared" si="98"/>
        <v>40666.318311145471</v>
      </c>
      <c r="U173" s="59">
        <f t="shared" si="98"/>
        <v>40666.318311145471</v>
      </c>
      <c r="V173" s="88"/>
      <c r="W173" s="85"/>
      <c r="X173" s="62"/>
    </row>
    <row r="174" spans="1:24" ht="15.75" customHeight="1" x14ac:dyDescent="0.2">
      <c r="A174" s="62" t="s">
        <v>97</v>
      </c>
      <c r="B174" s="46"/>
      <c r="C174" s="46"/>
      <c r="D174" s="60" t="s">
        <v>107</v>
      </c>
      <c r="E174" s="88">
        <f t="shared" ref="E174:U174" si="99">1/3*(-1/3*(E168^2)+E170)</f>
        <v>-17.095848652766406</v>
      </c>
      <c r="F174" s="88">
        <f t="shared" si="99"/>
        <v>-17.095848652766406</v>
      </c>
      <c r="G174" s="88">
        <f t="shared" si="99"/>
        <v>-17.095848652766406</v>
      </c>
      <c r="H174" s="88">
        <f t="shared" si="99"/>
        <v>-17.095848652766406</v>
      </c>
      <c r="I174" s="88">
        <f t="shared" si="99"/>
        <v>-17.095848652766406</v>
      </c>
      <c r="J174" s="88">
        <f t="shared" si="99"/>
        <v>-17.095848652766406</v>
      </c>
      <c r="K174" s="88">
        <f t="shared" si="99"/>
        <v>-17.095848652766406</v>
      </c>
      <c r="L174" s="88">
        <f t="shared" si="99"/>
        <v>-17.095848652766406</v>
      </c>
      <c r="M174" s="88">
        <f t="shared" si="99"/>
        <v>-17.095848652766406</v>
      </c>
      <c r="N174" s="88">
        <f t="shared" si="99"/>
        <v>-17.095848652766406</v>
      </c>
      <c r="O174" s="88">
        <f t="shared" si="99"/>
        <v>-17.095848652766406</v>
      </c>
      <c r="P174" s="88">
        <f t="shared" si="99"/>
        <v>-17.095848652766406</v>
      </c>
      <c r="Q174" s="88">
        <f t="shared" si="99"/>
        <v>-17.095848652766406</v>
      </c>
      <c r="R174" s="88">
        <f t="shared" si="99"/>
        <v>-17.095848652766406</v>
      </c>
      <c r="S174" s="88">
        <f t="shared" si="99"/>
        <v>-17.095848652766406</v>
      </c>
      <c r="T174" s="88">
        <f t="shared" si="99"/>
        <v>-17.095848652766406</v>
      </c>
      <c r="U174" s="88">
        <f t="shared" si="99"/>
        <v>-17.095848652766406</v>
      </c>
      <c r="V174" s="88"/>
      <c r="W174" s="85"/>
      <c r="X174" s="62"/>
    </row>
    <row r="175" spans="1:24" ht="15.75" customHeight="1" x14ac:dyDescent="0.2">
      <c r="A175" s="62"/>
      <c r="B175" s="46"/>
      <c r="C175" s="46"/>
      <c r="D175" s="60" t="s">
        <v>170</v>
      </c>
      <c r="E175" s="59">
        <f>E174/0.145^2</f>
        <v>-813.1200310471537</v>
      </c>
      <c r="F175" s="59">
        <f t="shared" ref="F175:U175" si="100">F174/0.145^2</f>
        <v>-813.1200310471537</v>
      </c>
      <c r="G175" s="59">
        <f t="shared" si="100"/>
        <v>-813.1200310471537</v>
      </c>
      <c r="H175" s="59">
        <f t="shared" si="100"/>
        <v>-813.1200310471537</v>
      </c>
      <c r="I175" s="59">
        <f t="shared" si="100"/>
        <v>-813.1200310471537</v>
      </c>
      <c r="J175" s="59">
        <f t="shared" si="100"/>
        <v>-813.1200310471537</v>
      </c>
      <c r="K175" s="59">
        <f t="shared" si="100"/>
        <v>-813.1200310471537</v>
      </c>
      <c r="L175" s="59">
        <f t="shared" si="100"/>
        <v>-813.1200310471537</v>
      </c>
      <c r="M175" s="59">
        <f t="shared" si="100"/>
        <v>-813.1200310471537</v>
      </c>
      <c r="N175" s="59">
        <f t="shared" si="100"/>
        <v>-813.1200310471537</v>
      </c>
      <c r="O175" s="59">
        <f t="shared" si="100"/>
        <v>-813.1200310471537</v>
      </c>
      <c r="P175" s="59">
        <f t="shared" si="100"/>
        <v>-813.1200310471537</v>
      </c>
      <c r="Q175" s="59">
        <f t="shared" si="100"/>
        <v>-813.1200310471537</v>
      </c>
      <c r="R175" s="59">
        <f t="shared" si="100"/>
        <v>-813.1200310471537</v>
      </c>
      <c r="S175" s="59">
        <f t="shared" si="100"/>
        <v>-813.1200310471537</v>
      </c>
      <c r="T175" s="59">
        <f t="shared" si="100"/>
        <v>-813.1200310471537</v>
      </c>
      <c r="U175" s="59">
        <f t="shared" si="100"/>
        <v>-813.1200310471537</v>
      </c>
      <c r="V175" s="88"/>
      <c r="W175" s="85"/>
      <c r="X175" s="62"/>
    </row>
    <row r="176" spans="1:24" ht="15.75" customHeight="1" x14ac:dyDescent="0.2">
      <c r="A176" s="62" t="s">
        <v>98</v>
      </c>
      <c r="B176" s="46"/>
      <c r="C176" s="46"/>
      <c r="D176" s="60" t="s">
        <v>108</v>
      </c>
      <c r="E176" s="88">
        <f t="shared" ref="E176:U176" si="101">1/2*(2/27*E168^3-1/3*E168*E170+E172)</f>
        <v>24.044275791726086</v>
      </c>
      <c r="F176" s="88">
        <f t="shared" si="101"/>
        <v>24.044275791726086</v>
      </c>
      <c r="G176" s="88">
        <f t="shared" si="101"/>
        <v>24.044275791726086</v>
      </c>
      <c r="H176" s="88">
        <f t="shared" si="101"/>
        <v>24.044275791726086</v>
      </c>
      <c r="I176" s="88">
        <f t="shared" si="101"/>
        <v>24.044275791726086</v>
      </c>
      <c r="J176" s="88">
        <f t="shared" si="101"/>
        <v>24.044275791726086</v>
      </c>
      <c r="K176" s="88">
        <f t="shared" si="101"/>
        <v>24.044275791726086</v>
      </c>
      <c r="L176" s="88">
        <f t="shared" si="101"/>
        <v>24.044275791726086</v>
      </c>
      <c r="M176" s="88">
        <f t="shared" si="101"/>
        <v>24.044275791726086</v>
      </c>
      <c r="N176" s="88">
        <f t="shared" si="101"/>
        <v>24.044275791726086</v>
      </c>
      <c r="O176" s="88">
        <f t="shared" si="101"/>
        <v>24.044275791726086</v>
      </c>
      <c r="P176" s="88">
        <f t="shared" si="101"/>
        <v>24.044275791726086</v>
      </c>
      <c r="Q176" s="88">
        <f t="shared" si="101"/>
        <v>24.044275791726086</v>
      </c>
      <c r="R176" s="88">
        <f t="shared" si="101"/>
        <v>24.044275791726086</v>
      </c>
      <c r="S176" s="88">
        <f t="shared" si="101"/>
        <v>24.044275791726086</v>
      </c>
      <c r="T176" s="88">
        <f t="shared" si="101"/>
        <v>24.044275791726086</v>
      </c>
      <c r="U176" s="88">
        <f t="shared" si="101"/>
        <v>24.044275791726086</v>
      </c>
      <c r="V176" s="88"/>
      <c r="W176" s="85"/>
      <c r="X176" s="62"/>
    </row>
    <row r="177" spans="1:24" ht="15.75" customHeight="1" x14ac:dyDescent="0.2">
      <c r="A177" s="62"/>
      <c r="B177" s="46"/>
      <c r="C177" s="46"/>
      <c r="D177" s="60" t="s">
        <v>171</v>
      </c>
      <c r="E177" s="59">
        <f>E176/0.145^3</f>
        <v>7886.9246928454922</v>
      </c>
      <c r="F177" s="59">
        <f t="shared" ref="F177:U177" si="102">F176/0.145^3</f>
        <v>7886.9246928454922</v>
      </c>
      <c r="G177" s="59">
        <f t="shared" si="102"/>
        <v>7886.9246928454922</v>
      </c>
      <c r="H177" s="59">
        <f t="shared" si="102"/>
        <v>7886.9246928454922</v>
      </c>
      <c r="I177" s="59">
        <f t="shared" si="102"/>
        <v>7886.9246928454922</v>
      </c>
      <c r="J177" s="59">
        <f t="shared" si="102"/>
        <v>7886.9246928454922</v>
      </c>
      <c r="K177" s="59">
        <f t="shared" si="102"/>
        <v>7886.9246928454922</v>
      </c>
      <c r="L177" s="59">
        <f t="shared" si="102"/>
        <v>7886.9246928454922</v>
      </c>
      <c r="M177" s="59">
        <f t="shared" si="102"/>
        <v>7886.9246928454922</v>
      </c>
      <c r="N177" s="59">
        <f t="shared" si="102"/>
        <v>7886.9246928454922</v>
      </c>
      <c r="O177" s="59">
        <f t="shared" si="102"/>
        <v>7886.9246928454922</v>
      </c>
      <c r="P177" s="59">
        <f t="shared" si="102"/>
        <v>7886.9246928454922</v>
      </c>
      <c r="Q177" s="59">
        <f t="shared" si="102"/>
        <v>7886.9246928454922</v>
      </c>
      <c r="R177" s="59">
        <f t="shared" si="102"/>
        <v>7886.9246928454922</v>
      </c>
      <c r="S177" s="59">
        <f t="shared" si="102"/>
        <v>7886.9246928454922</v>
      </c>
      <c r="T177" s="59">
        <f t="shared" si="102"/>
        <v>7886.9246928454922</v>
      </c>
      <c r="U177" s="59">
        <f t="shared" si="102"/>
        <v>7886.9246928454922</v>
      </c>
      <c r="V177" s="88"/>
      <c r="W177" s="85"/>
      <c r="X177" s="62"/>
    </row>
    <row r="178" spans="1:24" ht="15.75" customHeight="1" x14ac:dyDescent="0.2">
      <c r="A178" s="63" t="s">
        <v>99</v>
      </c>
      <c r="B178" s="46"/>
      <c r="C178" s="88"/>
      <c r="D178" s="60" t="s">
        <v>109</v>
      </c>
      <c r="E178" s="88">
        <f t="shared" ref="E178:U178" si="103">ACOS(-E176/SQRT(-E174^3))</f>
        <v>1.9178770862560941</v>
      </c>
      <c r="F178" s="88">
        <f t="shared" si="103"/>
        <v>1.9178770862560941</v>
      </c>
      <c r="G178" s="88">
        <f t="shared" si="103"/>
        <v>1.9178770862560941</v>
      </c>
      <c r="H178" s="88">
        <f t="shared" si="103"/>
        <v>1.9178770862560941</v>
      </c>
      <c r="I178" s="88">
        <f t="shared" si="103"/>
        <v>1.9178770862560941</v>
      </c>
      <c r="J178" s="88">
        <f t="shared" si="103"/>
        <v>1.9178770862560941</v>
      </c>
      <c r="K178" s="88">
        <f t="shared" si="103"/>
        <v>1.9178770862560941</v>
      </c>
      <c r="L178" s="88">
        <f t="shared" si="103"/>
        <v>1.9178770862560941</v>
      </c>
      <c r="M178" s="88">
        <f t="shared" si="103"/>
        <v>1.9178770862560941</v>
      </c>
      <c r="N178" s="88">
        <f t="shared" si="103"/>
        <v>1.9178770862560941</v>
      </c>
      <c r="O178" s="88">
        <f t="shared" si="103"/>
        <v>1.9178770862560941</v>
      </c>
      <c r="P178" s="88">
        <f t="shared" si="103"/>
        <v>1.9178770862560941</v>
      </c>
      <c r="Q178" s="88">
        <f t="shared" si="103"/>
        <v>1.9178770862560941</v>
      </c>
      <c r="R178" s="88">
        <f t="shared" si="103"/>
        <v>1.9178770862560941</v>
      </c>
      <c r="S178" s="88">
        <f t="shared" si="103"/>
        <v>1.9178770862560941</v>
      </c>
      <c r="T178" s="88">
        <f t="shared" si="103"/>
        <v>1.9178770862560941</v>
      </c>
      <c r="U178" s="88">
        <f t="shared" si="103"/>
        <v>1.9178770862560941</v>
      </c>
      <c r="V178" s="88"/>
      <c r="W178" s="85"/>
      <c r="X178" s="62"/>
    </row>
    <row r="179" spans="1:24" ht="15.75" customHeight="1" x14ac:dyDescent="0.2">
      <c r="A179" s="63"/>
      <c r="B179" s="46"/>
      <c r="C179" s="88"/>
      <c r="D179" s="60" t="s">
        <v>109</v>
      </c>
      <c r="E179" s="59">
        <f>E178</f>
        <v>1.9178770862560941</v>
      </c>
      <c r="F179" s="59">
        <f t="shared" ref="F179:U179" si="104">F178</f>
        <v>1.9178770862560941</v>
      </c>
      <c r="G179" s="59">
        <f t="shared" si="104"/>
        <v>1.9178770862560941</v>
      </c>
      <c r="H179" s="59">
        <f t="shared" si="104"/>
        <v>1.9178770862560941</v>
      </c>
      <c r="I179" s="59">
        <f t="shared" si="104"/>
        <v>1.9178770862560941</v>
      </c>
      <c r="J179" s="59">
        <f t="shared" si="104"/>
        <v>1.9178770862560941</v>
      </c>
      <c r="K179" s="59">
        <f t="shared" si="104"/>
        <v>1.9178770862560941</v>
      </c>
      <c r="L179" s="59">
        <f t="shared" si="104"/>
        <v>1.9178770862560941</v>
      </c>
      <c r="M179" s="59">
        <f t="shared" si="104"/>
        <v>1.9178770862560941</v>
      </c>
      <c r="N179" s="59">
        <f t="shared" si="104"/>
        <v>1.9178770862560941</v>
      </c>
      <c r="O179" s="59">
        <f t="shared" si="104"/>
        <v>1.9178770862560941</v>
      </c>
      <c r="P179" s="59">
        <f t="shared" si="104"/>
        <v>1.9178770862560941</v>
      </c>
      <c r="Q179" s="59">
        <f t="shared" si="104"/>
        <v>1.9178770862560941</v>
      </c>
      <c r="R179" s="59">
        <f t="shared" si="104"/>
        <v>1.9178770862560941</v>
      </c>
      <c r="S179" s="59">
        <f t="shared" si="104"/>
        <v>1.9178770862560941</v>
      </c>
      <c r="T179" s="59">
        <f t="shared" si="104"/>
        <v>1.9178770862560941</v>
      </c>
      <c r="U179" s="59">
        <f t="shared" si="104"/>
        <v>1.9178770862560941</v>
      </c>
      <c r="V179" s="88"/>
      <c r="W179" s="85"/>
      <c r="X179" s="62"/>
    </row>
    <row r="180" spans="1:24" ht="15.75" customHeight="1" x14ac:dyDescent="0.2">
      <c r="A180" s="58" t="s">
        <v>100</v>
      </c>
      <c r="B180" s="46"/>
      <c r="C180" s="46"/>
      <c r="D180" s="60" t="s">
        <v>45</v>
      </c>
      <c r="E180" s="88">
        <f t="shared" ref="E180:U180" si="105">-2*SQRT(-E174)*COS((E178/3)+(60*PI()/180))</f>
        <v>0.95458661515693011</v>
      </c>
      <c r="F180" s="88">
        <f t="shared" si="105"/>
        <v>0.95458661515693011</v>
      </c>
      <c r="G180" s="88">
        <f t="shared" si="105"/>
        <v>0.95458661515693011</v>
      </c>
      <c r="H180" s="88">
        <f t="shared" si="105"/>
        <v>0.95458661515693011</v>
      </c>
      <c r="I180" s="88">
        <f t="shared" si="105"/>
        <v>0.95458661515693011</v>
      </c>
      <c r="J180" s="88">
        <f t="shared" si="105"/>
        <v>0.95458661515693011</v>
      </c>
      <c r="K180" s="88">
        <f t="shared" si="105"/>
        <v>0.95458661515693011</v>
      </c>
      <c r="L180" s="88">
        <f t="shared" si="105"/>
        <v>0.95458661515693011</v>
      </c>
      <c r="M180" s="88">
        <f t="shared" si="105"/>
        <v>0.95458661515693011</v>
      </c>
      <c r="N180" s="88">
        <f t="shared" si="105"/>
        <v>0.95458661515693011</v>
      </c>
      <c r="O180" s="88">
        <f t="shared" si="105"/>
        <v>0.95458661515693011</v>
      </c>
      <c r="P180" s="88">
        <f t="shared" si="105"/>
        <v>0.95458661515693011</v>
      </c>
      <c r="Q180" s="88">
        <f t="shared" si="105"/>
        <v>0.95458661515693011</v>
      </c>
      <c r="R180" s="88">
        <f t="shared" si="105"/>
        <v>0.95458661515693011</v>
      </c>
      <c r="S180" s="88">
        <f t="shared" si="105"/>
        <v>0.95458661515693011</v>
      </c>
      <c r="T180" s="88">
        <f t="shared" si="105"/>
        <v>0.95458661515693011</v>
      </c>
      <c r="U180" s="88">
        <f t="shared" si="105"/>
        <v>0.95458661515693011</v>
      </c>
      <c r="V180" s="88"/>
      <c r="W180" s="85"/>
      <c r="X180" s="62"/>
    </row>
    <row r="181" spans="1:24" ht="15.75" customHeight="1" x14ac:dyDescent="0.2">
      <c r="A181" s="62"/>
      <c r="B181" s="46"/>
      <c r="C181" s="46"/>
      <c r="D181" s="60" t="s">
        <v>1</v>
      </c>
      <c r="E181" s="88">
        <f>E180/0.145</f>
        <v>6.5833559665995187</v>
      </c>
      <c r="F181" s="88">
        <f t="shared" ref="F181:U181" si="106">F180/0.145</f>
        <v>6.5833559665995187</v>
      </c>
      <c r="G181" s="88">
        <f t="shared" si="106"/>
        <v>6.5833559665995187</v>
      </c>
      <c r="H181" s="88">
        <f t="shared" si="106"/>
        <v>6.5833559665995187</v>
      </c>
      <c r="I181" s="88">
        <f t="shared" si="106"/>
        <v>6.5833559665995187</v>
      </c>
      <c r="J181" s="88">
        <f t="shared" si="106"/>
        <v>6.5833559665995187</v>
      </c>
      <c r="K181" s="88">
        <f t="shared" si="106"/>
        <v>6.5833559665995187</v>
      </c>
      <c r="L181" s="88">
        <f t="shared" si="106"/>
        <v>6.5833559665995187</v>
      </c>
      <c r="M181" s="88">
        <f t="shared" si="106"/>
        <v>6.5833559665995187</v>
      </c>
      <c r="N181" s="88">
        <f t="shared" si="106"/>
        <v>6.5833559665995187</v>
      </c>
      <c r="O181" s="88">
        <f t="shared" si="106"/>
        <v>6.5833559665995187</v>
      </c>
      <c r="P181" s="88">
        <f t="shared" si="106"/>
        <v>6.5833559665995187</v>
      </c>
      <c r="Q181" s="88">
        <f t="shared" si="106"/>
        <v>6.5833559665995187</v>
      </c>
      <c r="R181" s="88">
        <f t="shared" si="106"/>
        <v>6.5833559665995187</v>
      </c>
      <c r="S181" s="88">
        <f t="shared" si="106"/>
        <v>6.5833559665995187</v>
      </c>
      <c r="T181" s="88">
        <f t="shared" si="106"/>
        <v>6.5833559665995187</v>
      </c>
      <c r="U181" s="88">
        <f t="shared" si="106"/>
        <v>6.5833559665995187</v>
      </c>
      <c r="V181" s="88"/>
      <c r="W181" s="85"/>
      <c r="X181" s="62"/>
    </row>
    <row r="183" spans="1:24" ht="15.75" customHeight="1" x14ac:dyDescent="0.2">
      <c r="A183" s="41" t="s">
        <v>81</v>
      </c>
      <c r="B183" s="120"/>
      <c r="C183" s="120"/>
      <c r="D183" s="60"/>
      <c r="E183" s="87">
        <v>0.5</v>
      </c>
      <c r="F183" s="87">
        <v>0.5</v>
      </c>
      <c r="G183" s="87">
        <v>0.5</v>
      </c>
      <c r="H183" s="87">
        <v>0.5</v>
      </c>
      <c r="I183" s="87">
        <v>0.5</v>
      </c>
      <c r="J183" s="87">
        <v>0.5</v>
      </c>
      <c r="K183" s="87">
        <v>0.5</v>
      </c>
      <c r="L183" s="87">
        <v>0.5</v>
      </c>
      <c r="M183" s="87">
        <v>0.5</v>
      </c>
      <c r="N183" s="87">
        <v>0.5</v>
      </c>
      <c r="O183" s="87">
        <v>0.5</v>
      </c>
      <c r="P183" s="87">
        <v>0.5</v>
      </c>
      <c r="Q183" s="87">
        <v>0.5</v>
      </c>
      <c r="R183" s="87">
        <v>0.5</v>
      </c>
      <c r="S183" s="87">
        <v>0.5</v>
      </c>
      <c r="T183" s="87">
        <v>0.5</v>
      </c>
      <c r="U183" s="87">
        <v>0.5</v>
      </c>
      <c r="V183" s="146"/>
      <c r="W183" s="68"/>
      <c r="X183" s="120"/>
    </row>
    <row r="184" spans="1:24" ht="15.75" customHeight="1" x14ac:dyDescent="0.2">
      <c r="A184" s="41" t="s">
        <v>82</v>
      </c>
      <c r="B184" s="120"/>
      <c r="C184" s="120"/>
      <c r="D184" s="60"/>
      <c r="E184" s="42">
        <f>(60-E146)/90</f>
        <v>0.39788631128528085</v>
      </c>
      <c r="F184" s="42">
        <f t="shared" ref="F184:U184" si="107">(60-F146)/90</f>
        <v>0.39788631128528085</v>
      </c>
      <c r="G184" s="42">
        <f t="shared" si="107"/>
        <v>0.39788631128528085</v>
      </c>
      <c r="H184" s="42">
        <f t="shared" si="107"/>
        <v>0.39788631128528085</v>
      </c>
      <c r="I184" s="42">
        <f t="shared" si="107"/>
        <v>0.39788631128528085</v>
      </c>
      <c r="J184" s="42">
        <f t="shared" si="107"/>
        <v>0.39788631128528085</v>
      </c>
      <c r="K184" s="42">
        <f t="shared" si="107"/>
        <v>0.39788631128528085</v>
      </c>
      <c r="L184" s="42">
        <f t="shared" si="107"/>
        <v>0.39788631128528085</v>
      </c>
      <c r="M184" s="42">
        <f t="shared" si="107"/>
        <v>0.39788631128528085</v>
      </c>
      <c r="N184" s="42">
        <f t="shared" si="107"/>
        <v>0.39788631128528085</v>
      </c>
      <c r="O184" s="42">
        <f t="shared" si="107"/>
        <v>0.39788631128528085</v>
      </c>
      <c r="P184" s="42">
        <f t="shared" si="107"/>
        <v>0.39788631128528085</v>
      </c>
      <c r="Q184" s="42">
        <f t="shared" si="107"/>
        <v>0.39788631128528085</v>
      </c>
      <c r="R184" s="42">
        <f t="shared" si="107"/>
        <v>0.39788631128528085</v>
      </c>
      <c r="S184" s="42">
        <f t="shared" si="107"/>
        <v>0.39788631128528085</v>
      </c>
      <c r="T184" s="42">
        <f t="shared" si="107"/>
        <v>0.39788631128528085</v>
      </c>
      <c r="U184" s="42">
        <f t="shared" si="107"/>
        <v>0.39788631128528085</v>
      </c>
      <c r="V184" s="145"/>
      <c r="W184" s="68"/>
      <c r="X184" s="120"/>
    </row>
    <row r="185" spans="1:24" ht="15.75" customHeight="1" x14ac:dyDescent="0.2">
      <c r="A185" s="41" t="s">
        <v>83</v>
      </c>
      <c r="B185" s="120"/>
      <c r="C185" s="120"/>
      <c r="D185" s="60"/>
      <c r="E185" s="43">
        <v>0</v>
      </c>
      <c r="F185" s="43">
        <v>0</v>
      </c>
      <c r="G185" s="43">
        <v>0</v>
      </c>
      <c r="H185" s="43">
        <v>0</v>
      </c>
      <c r="I185" s="43">
        <v>0</v>
      </c>
      <c r="J185" s="43">
        <v>0</v>
      </c>
      <c r="K185" s="43">
        <v>0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  <c r="U185" s="43">
        <v>0</v>
      </c>
      <c r="V185" s="147"/>
      <c r="W185" s="68"/>
      <c r="X185" s="120"/>
    </row>
    <row r="186" spans="1:24" ht="15.75" customHeight="1" x14ac:dyDescent="0.2">
      <c r="A186" s="120" t="s">
        <v>84</v>
      </c>
      <c r="B186" s="120"/>
      <c r="C186" s="120"/>
      <c r="D186" s="60"/>
      <c r="E186" s="86">
        <f t="shared" ref="E186:U186" si="108">IF(E146&lt;15,E183,IF(E146&gt;15,E184,IF(E146&lt;60,E184,E185)))</f>
        <v>0.39788631128528085</v>
      </c>
      <c r="F186" s="86">
        <f t="shared" si="108"/>
        <v>0.39788631128528085</v>
      </c>
      <c r="G186" s="86">
        <f t="shared" si="108"/>
        <v>0.39788631128528085</v>
      </c>
      <c r="H186" s="86">
        <f t="shared" si="108"/>
        <v>0.39788631128528085</v>
      </c>
      <c r="I186" s="86">
        <f t="shared" si="108"/>
        <v>0.39788631128528085</v>
      </c>
      <c r="J186" s="86">
        <f t="shared" si="108"/>
        <v>0.39788631128528085</v>
      </c>
      <c r="K186" s="86">
        <f t="shared" si="108"/>
        <v>0.39788631128528085</v>
      </c>
      <c r="L186" s="86">
        <f t="shared" si="108"/>
        <v>0.39788631128528085</v>
      </c>
      <c r="M186" s="86">
        <f t="shared" si="108"/>
        <v>0.39788631128528085</v>
      </c>
      <c r="N186" s="86">
        <f t="shared" si="108"/>
        <v>0.39788631128528085</v>
      </c>
      <c r="O186" s="86">
        <f t="shared" si="108"/>
        <v>0.39788631128528085</v>
      </c>
      <c r="P186" s="86">
        <f t="shared" si="108"/>
        <v>0.39788631128528085</v>
      </c>
      <c r="Q186" s="86">
        <f t="shared" si="108"/>
        <v>0.39788631128528085</v>
      </c>
      <c r="R186" s="86">
        <f t="shared" si="108"/>
        <v>0.39788631128528085</v>
      </c>
      <c r="S186" s="86">
        <f t="shared" si="108"/>
        <v>0.39788631128528085</v>
      </c>
      <c r="T186" s="86">
        <f t="shared" si="108"/>
        <v>0.39788631128528085</v>
      </c>
      <c r="U186" s="86">
        <f t="shared" si="108"/>
        <v>0.39788631128528085</v>
      </c>
      <c r="V186" s="59"/>
      <c r="W186" s="68"/>
      <c r="X186" s="120"/>
    </row>
    <row r="187" spans="1:24" ht="15.75" customHeight="1" x14ac:dyDescent="0.2">
      <c r="A187" s="62" t="s">
        <v>152</v>
      </c>
      <c r="B187" s="46"/>
      <c r="C187" s="46"/>
      <c r="D187" s="60"/>
      <c r="E187" s="59">
        <f t="shared" ref="E187:U187" si="109">(E91-E98)/E139</f>
        <v>0.32184823746922481</v>
      </c>
      <c r="F187" s="59">
        <f t="shared" si="109"/>
        <v>0.32184823746922481</v>
      </c>
      <c r="G187" s="59">
        <f t="shared" si="109"/>
        <v>0.32184823746922481</v>
      </c>
      <c r="H187" s="59">
        <f t="shared" si="109"/>
        <v>0.32184823746922481</v>
      </c>
      <c r="I187" s="59">
        <f t="shared" si="109"/>
        <v>0.32184823746922481</v>
      </c>
      <c r="J187" s="59">
        <f t="shared" si="109"/>
        <v>0.32184823746922481</v>
      </c>
      <c r="K187" s="59">
        <f t="shared" si="109"/>
        <v>0.32184823746922481</v>
      </c>
      <c r="L187" s="59">
        <f t="shared" si="109"/>
        <v>0.32184823746922481</v>
      </c>
      <c r="M187" s="59">
        <f t="shared" si="109"/>
        <v>0.32184823746922481</v>
      </c>
      <c r="N187" s="59">
        <f t="shared" si="109"/>
        <v>0.32184823746922481</v>
      </c>
      <c r="O187" s="59">
        <f t="shared" si="109"/>
        <v>0.32184823746922481</v>
      </c>
      <c r="P187" s="59">
        <f t="shared" si="109"/>
        <v>0.32184823746922481</v>
      </c>
      <c r="Q187" s="59">
        <f t="shared" si="109"/>
        <v>0.32184823746922481</v>
      </c>
      <c r="R187" s="59">
        <f t="shared" si="109"/>
        <v>0.32184823746922481</v>
      </c>
      <c r="S187" s="59">
        <f t="shared" si="109"/>
        <v>0.32184823746922481</v>
      </c>
      <c r="T187" s="59">
        <f t="shared" si="109"/>
        <v>0.32184823746922481</v>
      </c>
      <c r="U187" s="59">
        <f t="shared" si="109"/>
        <v>0.32184823746922481</v>
      </c>
      <c r="V187" s="59"/>
      <c r="W187" s="71"/>
      <c r="X187" s="46"/>
    </row>
    <row r="188" spans="1:24" ht="15.75" customHeight="1" x14ac:dyDescent="0.2">
      <c r="A188" s="58" t="s">
        <v>168</v>
      </c>
      <c r="B188" s="46"/>
      <c r="C188" s="46"/>
      <c r="D188" s="60"/>
      <c r="E188" s="164">
        <f>1-E186</f>
        <v>0.60211368871471915</v>
      </c>
      <c r="F188" s="164">
        <f t="shared" ref="F188:U188" si="110">1-F186</f>
        <v>0.60211368871471915</v>
      </c>
      <c r="G188" s="164">
        <f t="shared" si="110"/>
        <v>0.60211368871471915</v>
      </c>
      <c r="H188" s="164">
        <f t="shared" si="110"/>
        <v>0.60211368871471915</v>
      </c>
      <c r="I188" s="164">
        <f t="shared" si="110"/>
        <v>0.60211368871471915</v>
      </c>
      <c r="J188" s="164">
        <f t="shared" si="110"/>
        <v>0.60211368871471915</v>
      </c>
      <c r="K188" s="164">
        <f t="shared" si="110"/>
        <v>0.60211368871471915</v>
      </c>
      <c r="L188" s="164">
        <f t="shared" si="110"/>
        <v>0.60211368871471915</v>
      </c>
      <c r="M188" s="164">
        <f t="shared" si="110"/>
        <v>0.60211368871471915</v>
      </c>
      <c r="N188" s="164">
        <f t="shared" si="110"/>
        <v>0.60211368871471915</v>
      </c>
      <c r="O188" s="164">
        <f t="shared" si="110"/>
        <v>0.60211368871471915</v>
      </c>
      <c r="P188" s="164">
        <f t="shared" si="110"/>
        <v>0.60211368871471915</v>
      </c>
      <c r="Q188" s="164">
        <f t="shared" si="110"/>
        <v>0.60211368871471915</v>
      </c>
      <c r="R188" s="164">
        <f t="shared" si="110"/>
        <v>0.60211368871471915</v>
      </c>
      <c r="S188" s="164">
        <f t="shared" si="110"/>
        <v>0.60211368871471915</v>
      </c>
      <c r="T188" s="164">
        <f t="shared" si="110"/>
        <v>0.60211368871471915</v>
      </c>
      <c r="U188" s="164">
        <f t="shared" si="110"/>
        <v>0.60211368871471915</v>
      </c>
      <c r="V188" s="59"/>
      <c r="W188" s="71"/>
      <c r="X188" s="46"/>
    </row>
    <row r="189" spans="1:24" ht="15.75" customHeight="1" x14ac:dyDescent="0.2">
      <c r="A189" s="58" t="s">
        <v>169</v>
      </c>
      <c r="B189" s="46"/>
      <c r="C189" s="46"/>
      <c r="D189" s="60"/>
      <c r="E189" s="59">
        <f>1-(3*E186*E187)</f>
        <v>0.61582297599910307</v>
      </c>
      <c r="F189" s="59">
        <f t="shared" ref="F189:U189" si="111">1-(3*F186*F187)</f>
        <v>0.61582297599910307</v>
      </c>
      <c r="G189" s="59">
        <f t="shared" si="111"/>
        <v>0.61582297599910307</v>
      </c>
      <c r="H189" s="59">
        <f t="shared" si="111"/>
        <v>0.61582297599910307</v>
      </c>
      <c r="I189" s="59">
        <f t="shared" si="111"/>
        <v>0.61582297599910307</v>
      </c>
      <c r="J189" s="59">
        <f t="shared" si="111"/>
        <v>0.61582297599910307</v>
      </c>
      <c r="K189" s="59">
        <f t="shared" si="111"/>
        <v>0.61582297599910307</v>
      </c>
      <c r="L189" s="59">
        <f t="shared" si="111"/>
        <v>0.61582297599910307</v>
      </c>
      <c r="M189" s="59">
        <f t="shared" si="111"/>
        <v>0.61582297599910307</v>
      </c>
      <c r="N189" s="59">
        <f t="shared" si="111"/>
        <v>0.61582297599910307</v>
      </c>
      <c r="O189" s="59">
        <f t="shared" si="111"/>
        <v>0.61582297599910307</v>
      </c>
      <c r="P189" s="59">
        <f t="shared" si="111"/>
        <v>0.61582297599910307</v>
      </c>
      <c r="Q189" s="59">
        <f t="shared" si="111"/>
        <v>0.61582297599910307</v>
      </c>
      <c r="R189" s="59">
        <f t="shared" si="111"/>
        <v>0.61582297599910307</v>
      </c>
      <c r="S189" s="59">
        <f t="shared" si="111"/>
        <v>0.61582297599910307</v>
      </c>
      <c r="T189" s="59">
        <f t="shared" si="111"/>
        <v>0.61582297599910307</v>
      </c>
      <c r="U189" s="59">
        <f t="shared" si="111"/>
        <v>0.61582297599910307</v>
      </c>
      <c r="V189" s="59"/>
      <c r="W189" s="71"/>
      <c r="X189" s="46"/>
    </row>
    <row r="190" spans="1:24" ht="15.75" customHeight="1" x14ac:dyDescent="0.2">
      <c r="A190" s="62" t="s">
        <v>151</v>
      </c>
      <c r="B190" s="46"/>
      <c r="C190" s="46"/>
      <c r="D190" s="60"/>
      <c r="E190" s="59">
        <f>IF(E187&lt;2/3,E188,E189)</f>
        <v>0.60211368871471915</v>
      </c>
      <c r="F190" s="59">
        <f t="shared" ref="F190:U190" si="112">IF(F187&lt;2/3,F188,F189)</f>
        <v>0.60211368871471915</v>
      </c>
      <c r="G190" s="59">
        <f t="shared" si="112"/>
        <v>0.60211368871471915</v>
      </c>
      <c r="H190" s="59">
        <f t="shared" si="112"/>
        <v>0.60211368871471915</v>
      </c>
      <c r="I190" s="59">
        <f t="shared" si="112"/>
        <v>0.60211368871471915</v>
      </c>
      <c r="J190" s="59">
        <f t="shared" si="112"/>
        <v>0.60211368871471915</v>
      </c>
      <c r="K190" s="59">
        <f t="shared" si="112"/>
        <v>0.60211368871471915</v>
      </c>
      <c r="L190" s="59">
        <f t="shared" si="112"/>
        <v>0.60211368871471915</v>
      </c>
      <c r="M190" s="59">
        <f t="shared" si="112"/>
        <v>0.60211368871471915</v>
      </c>
      <c r="N190" s="59">
        <f t="shared" si="112"/>
        <v>0.60211368871471915</v>
      </c>
      <c r="O190" s="59">
        <f t="shared" si="112"/>
        <v>0.60211368871471915</v>
      </c>
      <c r="P190" s="59">
        <f t="shared" si="112"/>
        <v>0.60211368871471915</v>
      </c>
      <c r="Q190" s="59">
        <f t="shared" si="112"/>
        <v>0.60211368871471915</v>
      </c>
      <c r="R190" s="59">
        <f t="shared" si="112"/>
        <v>0.60211368871471915</v>
      </c>
      <c r="S190" s="59">
        <f t="shared" si="112"/>
        <v>0.60211368871471915</v>
      </c>
      <c r="T190" s="59">
        <f t="shared" si="112"/>
        <v>0.60211368871471915</v>
      </c>
      <c r="U190" s="59">
        <f t="shared" si="112"/>
        <v>0.60211368871471915</v>
      </c>
      <c r="V190" s="59"/>
      <c r="W190" s="71"/>
      <c r="X190" s="46"/>
    </row>
    <row r="191" spans="1:24" ht="15.75" customHeight="1" x14ac:dyDescent="0.2">
      <c r="A191" s="58" t="s">
        <v>85</v>
      </c>
      <c r="B191" s="120"/>
      <c r="C191" s="120"/>
      <c r="D191" s="60"/>
      <c r="E191" s="73">
        <f t="shared" ref="E191:U191" si="113">(1-E186)+(E186*(E126/E124))</f>
        <v>1.0734559343911287</v>
      </c>
      <c r="F191" s="73">
        <f t="shared" si="113"/>
        <v>1.0734559343911287</v>
      </c>
      <c r="G191" s="73">
        <f t="shared" si="113"/>
        <v>1.0734559343911287</v>
      </c>
      <c r="H191" s="73">
        <f t="shared" si="113"/>
        <v>1.0734559343911287</v>
      </c>
      <c r="I191" s="73">
        <f t="shared" si="113"/>
        <v>1.0734559343911287</v>
      </c>
      <c r="J191" s="73">
        <f t="shared" si="113"/>
        <v>1.0734559343911287</v>
      </c>
      <c r="K191" s="73">
        <f t="shared" si="113"/>
        <v>1.0734559343911287</v>
      </c>
      <c r="L191" s="73">
        <f t="shared" si="113"/>
        <v>1.0734559343911287</v>
      </c>
      <c r="M191" s="73">
        <f t="shared" si="113"/>
        <v>1.0734559343911287</v>
      </c>
      <c r="N191" s="73">
        <f t="shared" si="113"/>
        <v>1.0734559343911287</v>
      </c>
      <c r="O191" s="73">
        <f t="shared" si="113"/>
        <v>1.0734559343911287</v>
      </c>
      <c r="P191" s="73">
        <f t="shared" si="113"/>
        <v>1.0734559343911287</v>
      </c>
      <c r="Q191" s="73">
        <f t="shared" si="113"/>
        <v>1.0734559343911287</v>
      </c>
      <c r="R191" s="73">
        <f t="shared" si="113"/>
        <v>1.0734559343911287</v>
      </c>
      <c r="S191" s="73">
        <f t="shared" si="113"/>
        <v>1.0734559343911287</v>
      </c>
      <c r="T191" s="73">
        <f t="shared" si="113"/>
        <v>1.0734559343911287</v>
      </c>
      <c r="U191" s="73">
        <f t="shared" si="113"/>
        <v>1.0734559343911287</v>
      </c>
      <c r="V191" s="144"/>
      <c r="W191" s="68"/>
      <c r="X191" s="120"/>
    </row>
    <row r="192" spans="1:24" ht="15.75" customHeight="1" x14ac:dyDescent="0.2">
      <c r="A192" s="46"/>
      <c r="B192" s="46"/>
      <c r="C192" s="46"/>
      <c r="D192" s="48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6"/>
      <c r="X192" s="51"/>
    </row>
    <row r="193" spans="1:24" ht="15.75" customHeight="1" x14ac:dyDescent="0.2">
      <c r="A193" s="69" t="s">
        <v>161</v>
      </c>
      <c r="B193" s="120"/>
      <c r="C193" s="120"/>
      <c r="D193" s="21" t="s">
        <v>58</v>
      </c>
      <c r="E193" s="79">
        <f>(E69*E57*E63)+(E71*E58)+(E73*E59*E63)+(E75*E60*E63)</f>
        <v>-1468.3020000000001</v>
      </c>
      <c r="F193" s="79">
        <f t="shared" ref="F193:U193" si="114">(F69*F57*F63)+(F71*F58)+(F73*F59*F63)+(F75*F60*F63)</f>
        <v>-1308.7469999999998</v>
      </c>
      <c r="G193" s="79">
        <f t="shared" si="114"/>
        <v>-1158.4122</v>
      </c>
      <c r="H193" s="79">
        <f t="shared" si="114"/>
        <v>-998.91000000000008</v>
      </c>
      <c r="I193" s="79">
        <f t="shared" si="114"/>
        <v>0</v>
      </c>
      <c r="J193" s="79">
        <f t="shared" si="114"/>
        <v>998.91000000000008</v>
      </c>
      <c r="K193" s="79">
        <f t="shared" si="114"/>
        <v>1158.4122</v>
      </c>
      <c r="L193" s="79">
        <f t="shared" si="114"/>
        <v>1308.7469999999998</v>
      </c>
      <c r="M193" s="79">
        <f t="shared" si="114"/>
        <v>1468.3020000000001</v>
      </c>
      <c r="N193" s="79">
        <f t="shared" si="114"/>
        <v>1308.7469999999998</v>
      </c>
      <c r="O193" s="79">
        <f t="shared" si="114"/>
        <v>1158.4122</v>
      </c>
      <c r="P193" s="79">
        <f t="shared" si="114"/>
        <v>998.91000000000008</v>
      </c>
      <c r="Q193" s="79">
        <f t="shared" si="114"/>
        <v>0</v>
      </c>
      <c r="R193" s="79">
        <f t="shared" si="114"/>
        <v>-998.91000000000008</v>
      </c>
      <c r="S193" s="79">
        <f t="shared" si="114"/>
        <v>-1158.4122</v>
      </c>
      <c r="T193" s="79">
        <f t="shared" si="114"/>
        <v>-1308.7469999999998</v>
      </c>
      <c r="U193" s="79">
        <f t="shared" si="114"/>
        <v>-1468.3020000000001</v>
      </c>
      <c r="V193" s="79"/>
      <c r="W193" s="115" t="s">
        <v>186</v>
      </c>
    </row>
    <row r="194" spans="1:24" ht="15.75" customHeight="1" x14ac:dyDescent="0.2">
      <c r="A194" s="46"/>
      <c r="B194" s="46"/>
      <c r="C194" s="46"/>
      <c r="D194" s="11" t="s">
        <v>59</v>
      </c>
      <c r="E194" s="27">
        <f>E193/0.74</f>
        <v>-1984.1918918918921</v>
      </c>
      <c r="F194" s="27">
        <f t="shared" ref="F194:U194" si="115">F193/0.74</f>
        <v>-1768.5770270270268</v>
      </c>
      <c r="G194" s="27">
        <f t="shared" si="115"/>
        <v>-1565.4218918918918</v>
      </c>
      <c r="H194" s="27">
        <f t="shared" si="115"/>
        <v>-1349.8783783783786</v>
      </c>
      <c r="I194" s="27">
        <f t="shared" si="115"/>
        <v>0</v>
      </c>
      <c r="J194" s="27">
        <f t="shared" si="115"/>
        <v>1349.8783783783786</v>
      </c>
      <c r="K194" s="27">
        <f t="shared" si="115"/>
        <v>1565.4218918918918</v>
      </c>
      <c r="L194" s="27">
        <f t="shared" si="115"/>
        <v>1768.5770270270268</v>
      </c>
      <c r="M194" s="27">
        <f t="shared" si="115"/>
        <v>1984.1918918918921</v>
      </c>
      <c r="N194" s="27">
        <f t="shared" si="115"/>
        <v>1768.5770270270268</v>
      </c>
      <c r="O194" s="27">
        <f t="shared" si="115"/>
        <v>1565.4218918918918</v>
      </c>
      <c r="P194" s="27">
        <f t="shared" si="115"/>
        <v>1349.8783783783786</v>
      </c>
      <c r="Q194" s="27">
        <f t="shared" si="115"/>
        <v>0</v>
      </c>
      <c r="R194" s="27">
        <f t="shared" si="115"/>
        <v>-1349.8783783783786</v>
      </c>
      <c r="S194" s="27">
        <f t="shared" si="115"/>
        <v>-1565.4218918918918</v>
      </c>
      <c r="T194" s="27">
        <f t="shared" si="115"/>
        <v>-1768.5770270270268</v>
      </c>
      <c r="U194" s="27">
        <f t="shared" si="115"/>
        <v>-1984.1918918918921</v>
      </c>
      <c r="V194" s="135"/>
      <c r="X194" s="120"/>
    </row>
    <row r="195" spans="1:24" ht="15.75" customHeight="1" x14ac:dyDescent="0.2">
      <c r="A195" s="69" t="s">
        <v>162</v>
      </c>
      <c r="B195" s="120"/>
      <c r="C195" s="120"/>
      <c r="D195" s="21" t="s">
        <v>63</v>
      </c>
      <c r="E195" s="74">
        <f>(E78*E57*E63)+(E80*E58)+(E82*E59*E63)+(E84*E60*E63)</f>
        <v>0</v>
      </c>
      <c r="F195" s="74">
        <f t="shared" ref="F195:U195" si="116">(F78*F57*F63)+(F80*F58)+(F82*F59*F63)+(F84*F60*F63)</f>
        <v>999.99899999999991</v>
      </c>
      <c r="G195" s="74">
        <f t="shared" si="116"/>
        <v>1393.8869999999999</v>
      </c>
      <c r="H195" s="74">
        <f t="shared" si="116"/>
        <v>1713.9870000000001</v>
      </c>
      <c r="I195" s="74">
        <f t="shared" si="116"/>
        <v>3033.9474000000005</v>
      </c>
      <c r="J195" s="74">
        <f t="shared" si="116"/>
        <v>1713.9870000000001</v>
      </c>
      <c r="K195" s="74">
        <f t="shared" si="116"/>
        <v>1393.8869999999999</v>
      </c>
      <c r="L195" s="74">
        <f t="shared" si="116"/>
        <v>999.99899999999991</v>
      </c>
      <c r="M195" s="74">
        <f t="shared" si="116"/>
        <v>0</v>
      </c>
      <c r="N195" s="74">
        <f t="shared" si="116"/>
        <v>-999.99899999999991</v>
      </c>
      <c r="O195" s="74">
        <f t="shared" si="116"/>
        <v>-1393.8869999999999</v>
      </c>
      <c r="P195" s="74">
        <f t="shared" si="116"/>
        <v>-1713.9870000000001</v>
      </c>
      <c r="Q195" s="74">
        <f t="shared" si="116"/>
        <v>-3033.9474000000005</v>
      </c>
      <c r="R195" s="74">
        <f t="shared" si="116"/>
        <v>-1713.9870000000001</v>
      </c>
      <c r="S195" s="74">
        <f t="shared" si="116"/>
        <v>-1393.8869999999999</v>
      </c>
      <c r="T195" s="74">
        <f t="shared" si="116"/>
        <v>-999.99899999999991</v>
      </c>
      <c r="U195" s="74">
        <f t="shared" si="116"/>
        <v>0</v>
      </c>
      <c r="V195" s="74"/>
      <c r="W195" s="115" t="s">
        <v>187</v>
      </c>
      <c r="X195" s="46"/>
    </row>
    <row r="196" spans="1:24" ht="15.75" customHeight="1" x14ac:dyDescent="0.2">
      <c r="A196" s="46"/>
      <c r="B196" s="46"/>
      <c r="C196" s="46"/>
      <c r="D196" s="11" t="s">
        <v>2</v>
      </c>
      <c r="E196" s="27">
        <f>E195/0.224</f>
        <v>0</v>
      </c>
      <c r="F196" s="27">
        <f>F195/0.224</f>
        <v>4464.2812499999991</v>
      </c>
      <c r="G196" s="27">
        <f t="shared" ref="G196:U196" si="117">G195/0.224</f>
        <v>6222.7098214285706</v>
      </c>
      <c r="H196" s="27">
        <f t="shared" si="117"/>
        <v>7651.7276785714284</v>
      </c>
      <c r="I196" s="27">
        <f t="shared" si="117"/>
        <v>13544.408035714288</v>
      </c>
      <c r="J196" s="27">
        <f t="shared" si="117"/>
        <v>7651.7276785714284</v>
      </c>
      <c r="K196" s="27">
        <f t="shared" si="117"/>
        <v>6222.7098214285706</v>
      </c>
      <c r="L196" s="27">
        <f t="shared" si="117"/>
        <v>4464.2812499999991</v>
      </c>
      <c r="M196" s="27">
        <f t="shared" si="117"/>
        <v>0</v>
      </c>
      <c r="N196" s="27">
        <f t="shared" si="117"/>
        <v>-4464.2812499999991</v>
      </c>
      <c r="O196" s="27">
        <f t="shared" si="117"/>
        <v>-6222.7098214285706</v>
      </c>
      <c r="P196" s="27">
        <f t="shared" si="117"/>
        <v>-7651.7276785714284</v>
      </c>
      <c r="Q196" s="27">
        <f t="shared" si="117"/>
        <v>-13544.408035714288</v>
      </c>
      <c r="R196" s="27">
        <f t="shared" si="117"/>
        <v>-7651.7276785714284</v>
      </c>
      <c r="S196" s="27">
        <f t="shared" si="117"/>
        <v>-6222.7098214285706</v>
      </c>
      <c r="T196" s="27">
        <f t="shared" si="117"/>
        <v>-4464.2812499999991</v>
      </c>
      <c r="U196" s="27">
        <f t="shared" si="117"/>
        <v>0</v>
      </c>
      <c r="V196" s="135"/>
      <c r="X196" s="120"/>
    </row>
    <row r="197" spans="1:24" ht="15.75" customHeight="1" x14ac:dyDescent="0.2">
      <c r="A197" s="3"/>
      <c r="B197" s="120"/>
      <c r="C197" s="120"/>
      <c r="D197" s="11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148"/>
      <c r="W197" s="120"/>
      <c r="X197" s="46"/>
    </row>
    <row r="198" spans="1:24" ht="15.75" customHeight="1" x14ac:dyDescent="0.2">
      <c r="A198" s="69" t="s">
        <v>165</v>
      </c>
      <c r="B198" s="120"/>
      <c r="C198" s="120"/>
      <c r="D198" s="21"/>
      <c r="E198" s="176">
        <f>E193/E117</f>
        <v>-0.92903478083437452</v>
      </c>
      <c r="F198" s="176">
        <f t="shared" ref="F198:U198" si="118">F193/F117</f>
        <v>-0.8280799742237257</v>
      </c>
      <c r="G198" s="176">
        <f t="shared" si="118"/>
        <v>-0.73295903999508649</v>
      </c>
      <c r="H198" s="176">
        <f t="shared" si="118"/>
        <v>-0.63203764138662555</v>
      </c>
      <c r="I198" s="176">
        <f t="shared" si="118"/>
        <v>0</v>
      </c>
      <c r="J198" s="176">
        <f t="shared" si="118"/>
        <v>0.63203764138662555</v>
      </c>
      <c r="K198" s="176">
        <f t="shared" si="118"/>
        <v>0.73295903999508649</v>
      </c>
      <c r="L198" s="176">
        <f t="shared" si="118"/>
        <v>0.8280799742237257</v>
      </c>
      <c r="M198" s="176">
        <f t="shared" si="118"/>
        <v>0.92903478083437452</v>
      </c>
      <c r="N198" s="176">
        <f t="shared" si="118"/>
        <v>0.8280799742237257</v>
      </c>
      <c r="O198" s="176">
        <f t="shared" si="118"/>
        <v>0.73295903999508649</v>
      </c>
      <c r="P198" s="176">
        <f t="shared" si="118"/>
        <v>0.63203764138662555</v>
      </c>
      <c r="Q198" s="176">
        <f t="shared" si="118"/>
        <v>0</v>
      </c>
      <c r="R198" s="176">
        <f t="shared" si="118"/>
        <v>-0.63203764138662555</v>
      </c>
      <c r="S198" s="176">
        <f t="shared" si="118"/>
        <v>-0.73295903999508649</v>
      </c>
      <c r="T198" s="176">
        <f t="shared" si="118"/>
        <v>-0.8280799742237257</v>
      </c>
      <c r="U198" s="176">
        <f t="shared" si="118"/>
        <v>-0.92903478083437452</v>
      </c>
      <c r="V198" s="79"/>
      <c r="W198" s="120"/>
      <c r="X198" s="15"/>
    </row>
    <row r="199" spans="1:24" ht="15.75" customHeight="1" x14ac:dyDescent="0.2">
      <c r="A199" s="46"/>
      <c r="B199" s="46"/>
      <c r="C199" s="46"/>
      <c r="D199" s="11"/>
      <c r="E199" s="27">
        <f>E198/0.74</f>
        <v>-1.2554524065329387</v>
      </c>
      <c r="F199" s="27">
        <f t="shared" ref="F199:U199" si="119">F198/0.74</f>
        <v>-1.119026992194224</v>
      </c>
      <c r="G199" s="27">
        <f t="shared" si="119"/>
        <v>-0.99048518918254935</v>
      </c>
      <c r="H199" s="27">
        <f t="shared" si="119"/>
        <v>-0.85410492079273725</v>
      </c>
      <c r="I199" s="27">
        <f t="shared" si="119"/>
        <v>0</v>
      </c>
      <c r="J199" s="27">
        <f t="shared" si="119"/>
        <v>0.85410492079273725</v>
      </c>
      <c r="K199" s="27">
        <f t="shared" si="119"/>
        <v>0.99048518918254935</v>
      </c>
      <c r="L199" s="27">
        <f t="shared" si="119"/>
        <v>1.119026992194224</v>
      </c>
      <c r="M199" s="27">
        <f t="shared" si="119"/>
        <v>1.2554524065329387</v>
      </c>
      <c r="N199" s="27">
        <f t="shared" si="119"/>
        <v>1.119026992194224</v>
      </c>
      <c r="O199" s="27">
        <f t="shared" si="119"/>
        <v>0.99048518918254935</v>
      </c>
      <c r="P199" s="27">
        <f t="shared" si="119"/>
        <v>0.85410492079273725</v>
      </c>
      <c r="Q199" s="27">
        <f t="shared" si="119"/>
        <v>0</v>
      </c>
      <c r="R199" s="27">
        <f t="shared" si="119"/>
        <v>-0.85410492079273725</v>
      </c>
      <c r="S199" s="27">
        <f t="shared" si="119"/>
        <v>-0.99048518918254935</v>
      </c>
      <c r="T199" s="27">
        <f t="shared" si="119"/>
        <v>-1.119026992194224</v>
      </c>
      <c r="U199" s="27">
        <f t="shared" si="119"/>
        <v>-1.2554524065329387</v>
      </c>
      <c r="V199" s="135"/>
      <c r="W199" s="46"/>
      <c r="X199" s="120"/>
    </row>
    <row r="200" spans="1:24" ht="15.75" customHeight="1" x14ac:dyDescent="0.2">
      <c r="A200" s="69" t="s">
        <v>164</v>
      </c>
      <c r="B200" s="120"/>
      <c r="C200" s="120"/>
      <c r="D200" s="21"/>
      <c r="E200" s="74">
        <f>E195/E120</f>
        <v>0</v>
      </c>
      <c r="F200" s="74">
        <f t="shared" ref="F200:U200" si="120">F195/F120</f>
        <v>0.32179558800901509</v>
      </c>
      <c r="G200" s="74">
        <f t="shared" si="120"/>
        <v>0.44854713533025736</v>
      </c>
      <c r="H200" s="74">
        <f t="shared" si="120"/>
        <v>0.55155400605881388</v>
      </c>
      <c r="I200" s="74">
        <f t="shared" si="120"/>
        <v>0.97631186388328661</v>
      </c>
      <c r="J200" s="74">
        <f t="shared" si="120"/>
        <v>0.55155400605881388</v>
      </c>
      <c r="K200" s="74">
        <f t="shared" si="120"/>
        <v>0.44854713533025736</v>
      </c>
      <c r="L200" s="74">
        <f t="shared" si="120"/>
        <v>0.32179558800901509</v>
      </c>
      <c r="M200" s="74">
        <f t="shared" si="120"/>
        <v>0</v>
      </c>
      <c r="N200" s="74">
        <f t="shared" si="120"/>
        <v>-0.32179558800901509</v>
      </c>
      <c r="O200" s="74">
        <f t="shared" si="120"/>
        <v>-0.44854713533025736</v>
      </c>
      <c r="P200" s="74">
        <f t="shared" si="120"/>
        <v>-0.55155400605881388</v>
      </c>
      <c r="Q200" s="74">
        <f t="shared" si="120"/>
        <v>-0.97631186388328661</v>
      </c>
      <c r="R200" s="74">
        <f t="shared" si="120"/>
        <v>-0.55155400605881388</v>
      </c>
      <c r="S200" s="74">
        <f t="shared" si="120"/>
        <v>-0.44854713533025736</v>
      </c>
      <c r="T200" s="74">
        <f t="shared" si="120"/>
        <v>-0.32179558800901509</v>
      </c>
      <c r="U200" s="74">
        <f t="shared" si="120"/>
        <v>0</v>
      </c>
      <c r="V200" s="74"/>
      <c r="W200" s="120"/>
      <c r="X200" s="46"/>
    </row>
    <row r="201" spans="1:24" ht="15.75" customHeight="1" x14ac:dyDescent="0.2">
      <c r="A201" s="46"/>
      <c r="B201" s="46"/>
      <c r="C201" s="46"/>
      <c r="D201" s="11"/>
      <c r="E201" s="27">
        <f>E200/0.224</f>
        <v>0</v>
      </c>
      <c r="F201" s="27">
        <f t="shared" ref="F201:U201" si="121">F200/0.224</f>
        <v>1.4365874464688173</v>
      </c>
      <c r="G201" s="27">
        <f t="shared" si="121"/>
        <v>2.0024425684386489</v>
      </c>
      <c r="H201" s="27">
        <f t="shared" si="121"/>
        <v>2.4622946699054191</v>
      </c>
      <c r="I201" s="27">
        <f t="shared" si="121"/>
        <v>4.3585351066218152</v>
      </c>
      <c r="J201" s="27">
        <f t="shared" si="121"/>
        <v>2.4622946699054191</v>
      </c>
      <c r="K201" s="27">
        <f t="shared" si="121"/>
        <v>2.0024425684386489</v>
      </c>
      <c r="L201" s="27">
        <f t="shared" si="121"/>
        <v>1.4365874464688173</v>
      </c>
      <c r="M201" s="27">
        <f t="shared" si="121"/>
        <v>0</v>
      </c>
      <c r="N201" s="27">
        <f t="shared" si="121"/>
        <v>-1.4365874464688173</v>
      </c>
      <c r="O201" s="27">
        <f t="shared" si="121"/>
        <v>-2.0024425684386489</v>
      </c>
      <c r="P201" s="27">
        <f t="shared" si="121"/>
        <v>-2.4622946699054191</v>
      </c>
      <c r="Q201" s="27">
        <f t="shared" si="121"/>
        <v>-4.3585351066218152</v>
      </c>
      <c r="R201" s="27">
        <f t="shared" si="121"/>
        <v>-2.4622946699054191</v>
      </c>
      <c r="S201" s="27">
        <f t="shared" si="121"/>
        <v>-2.0024425684386489</v>
      </c>
      <c r="T201" s="27">
        <f t="shared" si="121"/>
        <v>-1.4365874464688173</v>
      </c>
      <c r="U201" s="27">
        <f t="shared" si="121"/>
        <v>0</v>
      </c>
      <c r="V201" s="135"/>
      <c r="W201" s="46"/>
      <c r="X201" s="120"/>
    </row>
    <row r="202" spans="1:24" ht="15.75" customHeight="1" x14ac:dyDescent="0.2">
      <c r="A202" s="181" t="s">
        <v>200</v>
      </c>
      <c r="B202" s="46"/>
      <c r="C202" s="46"/>
      <c r="D202" s="47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69" t="s">
        <v>205</v>
      </c>
      <c r="X202" s="46"/>
    </row>
    <row r="203" spans="1:24" ht="15.75" customHeight="1" x14ac:dyDescent="0.2">
      <c r="A203" s="46"/>
      <c r="B203" s="62" t="s">
        <v>201</v>
      </c>
      <c r="C203" s="46"/>
      <c r="D203" s="47"/>
      <c r="E203" s="135">
        <f>E98-E94</f>
        <v>1</v>
      </c>
      <c r="F203" s="135">
        <f t="shared" ref="F203:U203" si="122">F98-F94</f>
        <v>1</v>
      </c>
      <c r="G203" s="135">
        <f t="shared" si="122"/>
        <v>1</v>
      </c>
      <c r="H203" s="135">
        <f t="shared" si="122"/>
        <v>1</v>
      </c>
      <c r="I203" s="135">
        <f t="shared" si="122"/>
        <v>1</v>
      </c>
      <c r="J203" s="135">
        <f t="shared" si="122"/>
        <v>1</v>
      </c>
      <c r="K203" s="135">
        <f t="shared" si="122"/>
        <v>1</v>
      </c>
      <c r="L203" s="135">
        <f t="shared" si="122"/>
        <v>1</v>
      </c>
      <c r="M203" s="135">
        <f t="shared" si="122"/>
        <v>1</v>
      </c>
      <c r="N203" s="135">
        <f t="shared" si="122"/>
        <v>1</v>
      </c>
      <c r="O203" s="135">
        <f t="shared" si="122"/>
        <v>1</v>
      </c>
      <c r="P203" s="135">
        <f t="shared" si="122"/>
        <v>1</v>
      </c>
      <c r="Q203" s="135">
        <f t="shared" si="122"/>
        <v>1</v>
      </c>
      <c r="R203" s="135">
        <f t="shared" si="122"/>
        <v>1</v>
      </c>
      <c r="S203" s="135">
        <f t="shared" si="122"/>
        <v>1</v>
      </c>
      <c r="T203" s="135">
        <f t="shared" si="122"/>
        <v>1</v>
      </c>
      <c r="U203" s="135">
        <f t="shared" si="122"/>
        <v>1</v>
      </c>
      <c r="V203" s="135"/>
      <c r="W203" s="46"/>
      <c r="X203" s="46"/>
    </row>
    <row r="204" spans="1:24" ht="15.75" customHeight="1" x14ac:dyDescent="0.2">
      <c r="A204" s="46"/>
      <c r="B204" s="62" t="s">
        <v>204</v>
      </c>
      <c r="C204" s="46"/>
      <c r="D204" s="47"/>
      <c r="E204" s="135">
        <f>E141/(E61*E62)</f>
        <v>3.2932516880510572</v>
      </c>
      <c r="F204" s="135">
        <f t="shared" ref="F204:U204" si="123">F141/(F61*F62)</f>
        <v>3.2932516880510572</v>
      </c>
      <c r="G204" s="135">
        <f t="shared" si="123"/>
        <v>3.2932516880510572</v>
      </c>
      <c r="H204" s="135">
        <f t="shared" si="123"/>
        <v>3.2932516880510572</v>
      </c>
      <c r="I204" s="135">
        <f t="shared" si="123"/>
        <v>3.2932516880510572</v>
      </c>
      <c r="J204" s="135">
        <f t="shared" si="123"/>
        <v>3.2932516880510572</v>
      </c>
      <c r="K204" s="135">
        <f t="shared" si="123"/>
        <v>3.2932516880510572</v>
      </c>
      <c r="L204" s="135">
        <f t="shared" si="123"/>
        <v>3.2932516880510572</v>
      </c>
      <c r="M204" s="135">
        <f t="shared" si="123"/>
        <v>3.2932516880510572</v>
      </c>
      <c r="N204" s="135">
        <f t="shared" si="123"/>
        <v>3.2932516880510572</v>
      </c>
      <c r="O204" s="135">
        <f t="shared" si="123"/>
        <v>3.2932516880510572</v>
      </c>
      <c r="P204" s="135">
        <f t="shared" si="123"/>
        <v>3.2932516880510572</v>
      </c>
      <c r="Q204" s="135">
        <f t="shared" si="123"/>
        <v>3.2932516880510572</v>
      </c>
      <c r="R204" s="135">
        <f t="shared" si="123"/>
        <v>3.2932516880510572</v>
      </c>
      <c r="S204" s="135">
        <f t="shared" si="123"/>
        <v>3.2932516880510572</v>
      </c>
      <c r="T204" s="135">
        <f t="shared" si="123"/>
        <v>3.2932516880510572</v>
      </c>
      <c r="U204" s="135">
        <f t="shared" si="123"/>
        <v>3.2932516880510572</v>
      </c>
      <c r="V204" s="135"/>
      <c r="W204" s="46"/>
      <c r="X204" s="46"/>
    </row>
    <row r="205" spans="1:24" ht="15.75" customHeight="1" x14ac:dyDescent="0.2">
      <c r="A205" s="46"/>
      <c r="B205" s="62" t="s">
        <v>203</v>
      </c>
      <c r="C205" s="46"/>
      <c r="D205" s="47"/>
      <c r="E205" s="135" t="str">
        <f>IF(E203&lt;E204,"Accepted for Calculation",IF(E203=E204,"Accepted for Calculation","Not Accepted for Calculation"))</f>
        <v>Accepted for Calculation</v>
      </c>
      <c r="F205" s="135" t="str">
        <f t="shared" ref="F205:U205" si="124">IF(F203&lt;F204,"Accepted for Calculation",IF(F203=F204,"Accepted for Calculation","Not Accepted for Calculation"))</f>
        <v>Accepted for Calculation</v>
      </c>
      <c r="G205" s="135" t="str">
        <f t="shared" si="124"/>
        <v>Accepted for Calculation</v>
      </c>
      <c r="H205" s="135" t="str">
        <f t="shared" si="124"/>
        <v>Accepted for Calculation</v>
      </c>
      <c r="I205" s="135" t="str">
        <f t="shared" si="124"/>
        <v>Accepted for Calculation</v>
      </c>
      <c r="J205" s="135" t="str">
        <f t="shared" si="124"/>
        <v>Accepted for Calculation</v>
      </c>
      <c r="K205" s="135" t="str">
        <f t="shared" si="124"/>
        <v>Accepted for Calculation</v>
      </c>
      <c r="L205" s="135" t="str">
        <f t="shared" si="124"/>
        <v>Accepted for Calculation</v>
      </c>
      <c r="M205" s="135" t="str">
        <f t="shared" si="124"/>
        <v>Accepted for Calculation</v>
      </c>
      <c r="N205" s="135" t="str">
        <f t="shared" si="124"/>
        <v>Accepted for Calculation</v>
      </c>
      <c r="O205" s="135" t="str">
        <f t="shared" si="124"/>
        <v>Accepted for Calculation</v>
      </c>
      <c r="P205" s="135" t="str">
        <f t="shared" si="124"/>
        <v>Accepted for Calculation</v>
      </c>
      <c r="Q205" s="135" t="str">
        <f t="shared" si="124"/>
        <v>Accepted for Calculation</v>
      </c>
      <c r="R205" s="135" t="str">
        <f t="shared" si="124"/>
        <v>Accepted for Calculation</v>
      </c>
      <c r="S205" s="135" t="str">
        <f t="shared" si="124"/>
        <v>Accepted for Calculation</v>
      </c>
      <c r="T205" s="135" t="str">
        <f t="shared" si="124"/>
        <v>Accepted for Calculation</v>
      </c>
      <c r="U205" s="135" t="str">
        <f t="shared" si="124"/>
        <v>Accepted for Calculation</v>
      </c>
      <c r="V205" s="135"/>
      <c r="W205" s="46"/>
      <c r="X205" s="46"/>
    </row>
    <row r="206" spans="1:24" ht="15.75" customHeight="1" x14ac:dyDescent="0.2">
      <c r="A206" s="46"/>
      <c r="B206" s="46"/>
      <c r="C206" s="46"/>
      <c r="D206" s="47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46"/>
      <c r="X206" s="46"/>
    </row>
    <row r="207" spans="1:24" ht="15.75" customHeight="1" x14ac:dyDescent="0.2">
      <c r="A207" s="46"/>
      <c r="B207" s="46"/>
      <c r="C207" s="46"/>
      <c r="D207" s="47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46"/>
      <c r="X207" s="46"/>
    </row>
    <row r="208" spans="1:24" ht="15.75" customHeight="1" x14ac:dyDescent="0.2">
      <c r="A208" s="46"/>
      <c r="B208" s="46"/>
      <c r="C208" s="46"/>
      <c r="D208" s="47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46"/>
      <c r="X208" s="46"/>
    </row>
    <row r="209" spans="1:29" ht="15.75" customHeight="1" x14ac:dyDescent="0.2">
      <c r="A209" s="44" t="s">
        <v>4</v>
      </c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X209" s="120"/>
      <c r="Y209" s="120"/>
      <c r="Z209" s="120"/>
      <c r="AA209" s="120"/>
      <c r="AB209" s="120"/>
      <c r="AC209" s="120"/>
    </row>
    <row r="210" spans="1:29" ht="15.75" customHeight="1" x14ac:dyDescent="0.2">
      <c r="A210" s="120" t="s">
        <v>86</v>
      </c>
      <c r="B210" s="46"/>
      <c r="C210" s="46"/>
      <c r="D210" s="65" t="s">
        <v>45</v>
      </c>
      <c r="E210" s="124">
        <f>((E62*E61*(ABS(E198)/E191)+((E62*E61*E200)/E191)^2)^2+(E190*(E91-E98)/(E191*E139)))</f>
        <v>1.0000470605429488</v>
      </c>
      <c r="F210" s="124">
        <f t="shared" ref="F210:U210" si="125">((F62*F61*(ABS(F198)/F191)+((F62*F61*F200)/F191)^2)^2+(F190*(F91-F98)/(F191*F139)))</f>
        <v>0.99995712123745473</v>
      </c>
      <c r="G210" s="124">
        <f t="shared" si="125"/>
        <v>0.99999909293594968</v>
      </c>
      <c r="H210" s="124">
        <f t="shared" si="125"/>
        <v>0.99904847751407955</v>
      </c>
      <c r="I210" s="124">
        <f t="shared" si="125"/>
        <v>0.9996419196537063</v>
      </c>
      <c r="J210" s="124">
        <f t="shared" si="125"/>
        <v>0.99904847751407955</v>
      </c>
      <c r="K210" s="124">
        <f t="shared" si="125"/>
        <v>0.99999909293594968</v>
      </c>
      <c r="L210" s="124">
        <f t="shared" si="125"/>
        <v>0.99995712123745473</v>
      </c>
      <c r="M210" s="124">
        <f t="shared" si="125"/>
        <v>1.0000470605429488</v>
      </c>
      <c r="N210" s="124">
        <f t="shared" si="125"/>
        <v>0.99995712123745473</v>
      </c>
      <c r="O210" s="124">
        <f t="shared" si="125"/>
        <v>0.99999909293594968</v>
      </c>
      <c r="P210" s="124">
        <f t="shared" si="125"/>
        <v>0.99904847751407955</v>
      </c>
      <c r="Q210" s="124">
        <f t="shared" si="125"/>
        <v>0.9996419196537063</v>
      </c>
      <c r="R210" s="124">
        <f t="shared" si="125"/>
        <v>0.99904847751407955</v>
      </c>
      <c r="S210" s="124">
        <f t="shared" si="125"/>
        <v>0.99999909293594968</v>
      </c>
      <c r="T210" s="124">
        <f t="shared" si="125"/>
        <v>0.99995712123745473</v>
      </c>
      <c r="U210" s="124">
        <f t="shared" si="125"/>
        <v>1.0000470605429488</v>
      </c>
      <c r="V210" s="94"/>
      <c r="W210" s="115" t="s">
        <v>197</v>
      </c>
    </row>
    <row r="211" spans="1:29" ht="15.75" customHeight="1" x14ac:dyDescent="0.2">
      <c r="A211" s="115" t="s">
        <v>180</v>
      </c>
      <c r="B211" s="46"/>
      <c r="C211" s="46"/>
      <c r="D211" s="65" t="s">
        <v>1</v>
      </c>
      <c r="E211" s="124">
        <f>E210</f>
        <v>1.0000470605429488</v>
      </c>
      <c r="F211" s="124">
        <f t="shared" ref="F211:U211" si="126">F210</f>
        <v>0.99995712123745473</v>
      </c>
      <c r="G211" s="124">
        <f t="shared" si="126"/>
        <v>0.99999909293594968</v>
      </c>
      <c r="H211" s="124">
        <f t="shared" si="126"/>
        <v>0.99904847751407955</v>
      </c>
      <c r="I211" s="124">
        <f t="shared" si="126"/>
        <v>0.9996419196537063</v>
      </c>
      <c r="J211" s="124">
        <f t="shared" si="126"/>
        <v>0.99904847751407955</v>
      </c>
      <c r="K211" s="124">
        <f t="shared" si="126"/>
        <v>0.99999909293594968</v>
      </c>
      <c r="L211" s="124">
        <f t="shared" si="126"/>
        <v>0.99995712123745473</v>
      </c>
      <c r="M211" s="124">
        <f t="shared" si="126"/>
        <v>1.0000470605429488</v>
      </c>
      <c r="N211" s="124">
        <f t="shared" si="126"/>
        <v>0.99995712123745473</v>
      </c>
      <c r="O211" s="124">
        <f t="shared" si="126"/>
        <v>0.99999909293594968</v>
      </c>
      <c r="P211" s="124">
        <f t="shared" si="126"/>
        <v>0.99904847751407955</v>
      </c>
      <c r="Q211" s="124">
        <f t="shared" si="126"/>
        <v>0.9996419196537063</v>
      </c>
      <c r="R211" s="124">
        <f t="shared" si="126"/>
        <v>0.99904847751407955</v>
      </c>
      <c r="S211" s="124">
        <f t="shared" si="126"/>
        <v>0.99999909293594968</v>
      </c>
      <c r="T211" s="124">
        <f t="shared" si="126"/>
        <v>0.99995712123745473</v>
      </c>
      <c r="U211" s="124">
        <f t="shared" si="126"/>
        <v>1.0000470605429488</v>
      </c>
      <c r="V211" s="94"/>
    </row>
    <row r="212" spans="1:29" ht="15.75" customHeight="1" x14ac:dyDescent="0.2">
      <c r="A212" s="46"/>
      <c r="B212" s="46"/>
      <c r="C212" s="46"/>
      <c r="D212" s="84" t="s">
        <v>129</v>
      </c>
      <c r="E212" s="94">
        <v>1</v>
      </c>
      <c r="F212" s="94">
        <v>1</v>
      </c>
      <c r="G212" s="94">
        <v>1</v>
      </c>
      <c r="H212" s="94">
        <v>1</v>
      </c>
      <c r="I212" s="94">
        <v>1</v>
      </c>
      <c r="J212" s="94">
        <v>1</v>
      </c>
      <c r="K212" s="94">
        <v>1</v>
      </c>
      <c r="L212" s="94">
        <v>1</v>
      </c>
      <c r="M212" s="94">
        <v>1</v>
      </c>
      <c r="N212" s="94">
        <v>1</v>
      </c>
      <c r="O212" s="94">
        <v>1</v>
      </c>
      <c r="P212" s="94">
        <v>1</v>
      </c>
      <c r="Q212" s="94">
        <v>1</v>
      </c>
      <c r="R212" s="94">
        <v>1</v>
      </c>
      <c r="S212" s="94">
        <v>1</v>
      </c>
      <c r="T212" s="94">
        <v>1</v>
      </c>
      <c r="U212" s="94">
        <v>1</v>
      </c>
      <c r="V212" s="94"/>
    </row>
    <row r="213" spans="1:29" ht="15.75" customHeight="1" x14ac:dyDescent="0.2">
      <c r="A213" s="46"/>
      <c r="B213" s="46"/>
      <c r="C213" s="46"/>
      <c r="D213" s="47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</row>
    <row r="214" spans="1:29" ht="15.75" customHeight="1" x14ac:dyDescent="0.2">
      <c r="A214" s="46"/>
      <c r="B214" s="46"/>
      <c r="C214" s="46"/>
      <c r="D214" s="47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</row>
    <row r="215" spans="1:29" ht="15.75" customHeight="1" x14ac:dyDescent="0.2">
      <c r="A215" s="46"/>
      <c r="B215" s="46"/>
      <c r="C215" s="46"/>
      <c r="D215" s="47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</row>
    <row r="216" spans="1:29" ht="15.75" customHeight="1" x14ac:dyDescent="0.2">
      <c r="A216" s="46"/>
      <c r="B216" s="46"/>
      <c r="C216" s="46"/>
      <c r="D216" s="47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</row>
    <row r="217" spans="1:29" ht="15.75" customHeight="1" x14ac:dyDescent="0.2">
      <c r="A217" s="46"/>
      <c r="B217" s="46"/>
      <c r="C217" s="46"/>
      <c r="D217" s="47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</row>
    <row r="218" spans="1:29" ht="15.75" customHeight="1" x14ac:dyDescent="0.2">
      <c r="A218" s="94"/>
    </row>
    <row r="219" spans="1:29" ht="15.75" customHeight="1" x14ac:dyDescent="0.2">
      <c r="A219" s="94"/>
    </row>
    <row r="220" spans="1:29" ht="15.75" customHeight="1" x14ac:dyDescent="0.2">
      <c r="A220" s="94" t="s">
        <v>127</v>
      </c>
      <c r="C220" s="84" t="s">
        <v>136</v>
      </c>
      <c r="D220" s="84" t="s">
        <v>133</v>
      </c>
      <c r="E220" s="74">
        <f t="shared" ref="E220:Q220" si="127">E88*1000</f>
        <v>3000</v>
      </c>
      <c r="F220" s="74">
        <f t="shared" si="127"/>
        <v>3000</v>
      </c>
      <c r="G220" s="74">
        <f t="shared" si="127"/>
        <v>3000</v>
      </c>
      <c r="H220" s="74">
        <f>H88*1000</f>
        <v>3000</v>
      </c>
      <c r="I220" s="74">
        <f>I88*1000</f>
        <v>3000</v>
      </c>
      <c r="J220" s="74">
        <f>J88*1000</f>
        <v>3000</v>
      </c>
      <c r="K220" s="74">
        <f t="shared" si="127"/>
        <v>3000</v>
      </c>
      <c r="L220" s="74">
        <f t="shared" si="127"/>
        <v>3000</v>
      </c>
      <c r="M220" s="74">
        <f t="shared" si="127"/>
        <v>3000</v>
      </c>
      <c r="N220" s="74">
        <f t="shared" si="127"/>
        <v>3000</v>
      </c>
      <c r="O220" s="74">
        <f t="shared" si="127"/>
        <v>3000</v>
      </c>
      <c r="P220" s="74">
        <f t="shared" si="127"/>
        <v>3000</v>
      </c>
      <c r="Q220" s="74">
        <f t="shared" si="127"/>
        <v>3000</v>
      </c>
      <c r="R220" s="74">
        <f>R88*1000</f>
        <v>3000</v>
      </c>
      <c r="S220" s="74">
        <f>S88*1000</f>
        <v>3000</v>
      </c>
      <c r="T220" s="74">
        <f t="shared" ref="T220:U220" si="128">T88*1000</f>
        <v>3000</v>
      </c>
      <c r="U220" s="74">
        <f t="shared" si="128"/>
        <v>3000</v>
      </c>
      <c r="V220" s="74"/>
    </row>
    <row r="221" spans="1:29" ht="15.75" customHeight="1" x14ac:dyDescent="0.2">
      <c r="A221" s="94"/>
      <c r="C221" s="84"/>
      <c r="D221" s="8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</row>
    <row r="222" spans="1:29" ht="15.75" customHeight="1" x14ac:dyDescent="0.2">
      <c r="A222" s="94"/>
      <c r="C222" s="84" t="s">
        <v>130</v>
      </c>
      <c r="D222" s="84" t="s">
        <v>132</v>
      </c>
      <c r="E222" s="79">
        <f>E193</f>
        <v>-1468.3020000000001</v>
      </c>
      <c r="F222" s="79">
        <f>F193</f>
        <v>-1308.7469999999998</v>
      </c>
      <c r="G222" s="79">
        <f t="shared" ref="G222" si="129">G193</f>
        <v>-1158.4122</v>
      </c>
      <c r="H222" s="79">
        <f>H193</f>
        <v>-998.91000000000008</v>
      </c>
      <c r="I222" s="79">
        <f t="shared" ref="I222:O222" si="130">I193</f>
        <v>0</v>
      </c>
      <c r="J222" s="79">
        <f t="shared" si="130"/>
        <v>998.91000000000008</v>
      </c>
      <c r="K222" s="79">
        <f t="shared" si="130"/>
        <v>1158.4122</v>
      </c>
      <c r="L222" s="79">
        <f t="shared" si="130"/>
        <v>1308.7469999999998</v>
      </c>
      <c r="M222" s="79">
        <f t="shared" si="130"/>
        <v>1468.3020000000001</v>
      </c>
      <c r="N222" s="79">
        <f t="shared" si="130"/>
        <v>1308.7469999999998</v>
      </c>
      <c r="O222" s="79">
        <f t="shared" si="130"/>
        <v>1158.4122</v>
      </c>
      <c r="P222" s="79">
        <f>P193</f>
        <v>998.91000000000008</v>
      </c>
      <c r="Q222" s="79">
        <f t="shared" ref="Q222" si="131">Q193</f>
        <v>0</v>
      </c>
      <c r="R222" s="79">
        <f>R193</f>
        <v>-998.91000000000008</v>
      </c>
      <c r="S222" s="79">
        <f>S193</f>
        <v>-1158.4122</v>
      </c>
      <c r="T222" s="79">
        <f t="shared" ref="T222:U222" si="132">T193</f>
        <v>-1308.7469999999998</v>
      </c>
      <c r="U222" s="79">
        <f t="shared" si="132"/>
        <v>-1468.3020000000001</v>
      </c>
      <c r="V222" s="79"/>
    </row>
    <row r="223" spans="1:29" ht="15.75" customHeight="1" x14ac:dyDescent="0.2">
      <c r="A223" s="94"/>
      <c r="C223" s="84"/>
      <c r="D223" s="84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</row>
    <row r="224" spans="1:29" ht="15.75" customHeight="1" x14ac:dyDescent="0.2">
      <c r="A224" s="94"/>
      <c r="C224" s="84" t="s">
        <v>131</v>
      </c>
      <c r="D224" s="84" t="s">
        <v>134</v>
      </c>
      <c r="E224" s="74">
        <f t="shared" ref="E224:G224" si="133">E195</f>
        <v>0</v>
      </c>
      <c r="F224" s="74">
        <f t="shared" si="133"/>
        <v>999.99899999999991</v>
      </c>
      <c r="G224" s="74">
        <f t="shared" si="133"/>
        <v>1393.8869999999999</v>
      </c>
      <c r="H224" s="74">
        <f>H195</f>
        <v>1713.9870000000001</v>
      </c>
      <c r="I224" s="74">
        <f t="shared" ref="I224:Q224" si="134">I195</f>
        <v>3033.9474000000005</v>
      </c>
      <c r="J224" s="74">
        <f t="shared" si="134"/>
        <v>1713.9870000000001</v>
      </c>
      <c r="K224" s="74">
        <f t="shared" si="134"/>
        <v>1393.8869999999999</v>
      </c>
      <c r="L224" s="74">
        <f t="shared" si="134"/>
        <v>999.99899999999991</v>
      </c>
      <c r="M224" s="74">
        <f t="shared" si="134"/>
        <v>0</v>
      </c>
      <c r="N224" s="74">
        <f t="shared" si="134"/>
        <v>-999.99899999999991</v>
      </c>
      <c r="O224" s="74">
        <f t="shared" si="134"/>
        <v>-1393.8869999999999</v>
      </c>
      <c r="P224" s="74">
        <f t="shared" si="134"/>
        <v>-1713.9870000000001</v>
      </c>
      <c r="Q224" s="74">
        <f t="shared" si="134"/>
        <v>-3033.9474000000005</v>
      </c>
      <c r="R224" s="74">
        <f>R195</f>
        <v>-1713.9870000000001</v>
      </c>
      <c r="S224" s="74">
        <f>S195</f>
        <v>-1393.8869999999999</v>
      </c>
      <c r="T224" s="74">
        <f t="shared" ref="T224:U224" si="135">T195</f>
        <v>-999.99899999999991</v>
      </c>
      <c r="U224" s="74">
        <f t="shared" si="135"/>
        <v>0</v>
      </c>
      <c r="V224" s="74"/>
    </row>
    <row r="225" spans="1:22" ht="15.75" customHeight="1" x14ac:dyDescent="0.2">
      <c r="A225" s="94"/>
      <c r="C225" s="84"/>
      <c r="D225" s="8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</row>
    <row r="226" spans="1:22" ht="15.75" customHeight="1" x14ac:dyDescent="0.2">
      <c r="C226" s="84" t="s">
        <v>128</v>
      </c>
      <c r="D226" s="84" t="s">
        <v>135</v>
      </c>
      <c r="E226" s="106">
        <f>E210/E212</f>
        <v>1.0000470605429488</v>
      </c>
      <c r="F226" s="106">
        <f t="shared" ref="F226:U226" si="136">F210/F212</f>
        <v>0.99995712123745473</v>
      </c>
      <c r="G226" s="106">
        <f t="shared" si="136"/>
        <v>0.99999909293594968</v>
      </c>
      <c r="H226" s="106">
        <f t="shared" si="136"/>
        <v>0.99904847751407955</v>
      </c>
      <c r="I226" s="106">
        <f t="shared" si="136"/>
        <v>0.9996419196537063</v>
      </c>
      <c r="J226" s="106">
        <f t="shared" si="136"/>
        <v>0.99904847751407955</v>
      </c>
      <c r="K226" s="106">
        <f t="shared" si="136"/>
        <v>0.99999909293594968</v>
      </c>
      <c r="L226" s="106">
        <f t="shared" si="136"/>
        <v>0.99995712123745473</v>
      </c>
      <c r="M226" s="106">
        <f t="shared" si="136"/>
        <v>1.0000470605429488</v>
      </c>
      <c r="N226" s="106">
        <f t="shared" si="136"/>
        <v>0.99995712123745473</v>
      </c>
      <c r="O226" s="106">
        <f t="shared" si="136"/>
        <v>0.99999909293594968</v>
      </c>
      <c r="P226" s="106">
        <f t="shared" si="136"/>
        <v>0.99904847751407955</v>
      </c>
      <c r="Q226" s="106">
        <f t="shared" si="136"/>
        <v>0.9996419196537063</v>
      </c>
      <c r="R226" s="106">
        <f t="shared" si="136"/>
        <v>0.99904847751407955</v>
      </c>
      <c r="S226" s="106">
        <f t="shared" si="136"/>
        <v>0.99999909293594968</v>
      </c>
      <c r="T226" s="106">
        <f t="shared" si="136"/>
        <v>0.99995712123745473</v>
      </c>
      <c r="U226" s="106">
        <f t="shared" si="136"/>
        <v>1.0000470605429488</v>
      </c>
      <c r="V226" s="106"/>
    </row>
    <row r="227" spans="1:22" ht="15.75" customHeight="1" x14ac:dyDescent="0.2">
      <c r="A227" s="94"/>
      <c r="C227" s="84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</row>
  </sheetData>
  <mergeCells count="5">
    <mergeCell ref="A20:E20"/>
    <mergeCell ref="A21:A22"/>
    <mergeCell ref="B21:C21"/>
    <mergeCell ref="D21:E21"/>
    <mergeCell ref="E33:U33"/>
  </mergeCells>
  <dataValidations disablePrompts="1" count="8">
    <dataValidation type="list" allowBlank="1" showInputMessage="1" showErrorMessage="1" sqref="E110:V110 V113">
      <formula1>$A$23:$A$30</formula1>
    </dataValidation>
    <dataValidation type="list" showErrorMessage="1" sqref="D66">
      <formula1>$C$16:$C$18</formula1>
    </dataValidation>
    <dataValidation type="list" sqref="D65">
      <formula1>$A$16:$A$18</formula1>
    </dataValidation>
    <dataValidation type="list" showErrorMessage="1" sqref="D64">
      <formula1>$E$8:$E$9</formula1>
    </dataValidation>
    <dataValidation type="list" showErrorMessage="1" sqref="D63">
      <formula1>$E$16:$E$18</formula1>
    </dataValidation>
    <dataValidation type="list" showErrorMessage="1" sqref="D62">
      <formula1>$C$8:$C$9</formula1>
    </dataValidation>
    <dataValidation type="list" showErrorMessage="1" sqref="D61">
      <formula1>$A$8:$A$13</formula1>
    </dataValidation>
    <dataValidation type="list" showErrorMessage="1" sqref="D57:D60">
      <formula1>$A$2:$A$5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Int Over Pressure_1</vt:lpstr>
      <vt:lpstr>Int Over Pressure_2</vt:lpstr>
      <vt:lpstr>Ext Over Pressure_1</vt:lpstr>
      <vt:lpstr>Ext Over Pressure_2</vt:lpstr>
      <vt:lpstr>Int Graph</vt:lpstr>
      <vt:lpstr>Int Graph (2)</vt:lpstr>
      <vt:lpstr>Ext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AceEngineer</dc:creator>
  <cp:lastModifiedBy>Vamsee Achanta</cp:lastModifiedBy>
  <dcterms:created xsi:type="dcterms:W3CDTF">2014-07-07T11:53:35Z</dcterms:created>
  <dcterms:modified xsi:type="dcterms:W3CDTF">2018-08-22T17:46:21Z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b4ba5670-d772-4653-a0ad-15680674298b</vt:lpwstr>
  </property>
</Properties>
</file>