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Engineer\Desktop\Riser\Rev2\testData\"/>
    </mc:Choice>
  </mc:AlternateContent>
  <bookViews>
    <workbookView xWindow="0" yWindow="0" windowWidth="20490" windowHeight="7755" tabRatio="707" firstSheet="1" activeTab="2"/>
  </bookViews>
  <sheets>
    <sheet name="Python Code" sheetId="63" state="hidden" r:id="rId1"/>
    <sheet name="Design Data" sheetId="54" r:id="rId2"/>
    <sheet name="pygameScaling" sheetId="64" r:id="rId3"/>
    <sheet name="__$Orcina_Hidden_Sheet$__" sheetId="5" state="veryHidden" r:id="rId4"/>
  </sheets>
  <definedNames>
    <definedName name="WD">#REF!</definedName>
  </definedNames>
  <calcPr calcId="152511"/>
</workbook>
</file>

<file path=xl/calcChain.xml><?xml version="1.0" encoding="utf-8"?>
<calcChain xmlns="http://schemas.openxmlformats.org/spreadsheetml/2006/main">
  <c r="D24" i="64" l="1"/>
  <c r="H24" i="64" s="1"/>
  <c r="C24" i="64"/>
  <c r="B24" i="64"/>
  <c r="D23" i="64"/>
  <c r="H23" i="64" s="1"/>
  <c r="C23" i="64"/>
  <c r="B23" i="64"/>
  <c r="D22" i="64"/>
  <c r="H22" i="64" s="1"/>
  <c r="C22" i="64"/>
  <c r="B22" i="64"/>
  <c r="D21" i="64"/>
  <c r="H21" i="64" s="1"/>
  <c r="C21" i="64"/>
  <c r="B21" i="64"/>
  <c r="D20" i="64"/>
  <c r="H20" i="64" s="1"/>
  <c r="C20" i="64"/>
  <c r="B20" i="64"/>
  <c r="D19" i="64"/>
  <c r="H19" i="64" s="1"/>
  <c r="C19" i="64"/>
  <c r="B19" i="64"/>
  <c r="D18" i="64"/>
  <c r="H18" i="64" s="1"/>
  <c r="C18" i="64"/>
  <c r="B18" i="64"/>
  <c r="D17" i="64"/>
  <c r="H17" i="64" s="1"/>
  <c r="C17" i="64"/>
  <c r="B17" i="64"/>
  <c r="D16" i="64"/>
  <c r="H16" i="64" s="1"/>
  <c r="C16" i="64"/>
  <c r="B16" i="64"/>
  <c r="D15" i="64"/>
  <c r="H15" i="64" s="1"/>
  <c r="C15" i="64"/>
  <c r="B15" i="64"/>
  <c r="D14" i="64"/>
  <c r="H14" i="64" s="1"/>
  <c r="C14" i="64"/>
  <c r="B14" i="64"/>
  <c r="D13" i="64"/>
  <c r="H13" i="64" s="1"/>
  <c r="C13" i="64"/>
  <c r="B13" i="64"/>
  <c r="D12" i="64"/>
  <c r="H12" i="64" s="1"/>
  <c r="C12" i="64"/>
  <c r="B12" i="64"/>
  <c r="D11" i="64"/>
  <c r="H11" i="64" s="1"/>
  <c r="C11" i="64"/>
  <c r="B11" i="64"/>
  <c r="D10" i="64"/>
  <c r="H10" i="64" s="1"/>
  <c r="C10" i="64"/>
  <c r="B10" i="64"/>
  <c r="D9" i="64"/>
  <c r="H9" i="64" s="1"/>
  <c r="C9" i="64"/>
  <c r="B9" i="64"/>
  <c r="D8" i="64"/>
  <c r="H8" i="64" s="1"/>
  <c r="C8" i="64"/>
  <c r="B8" i="64"/>
  <c r="D7" i="64"/>
  <c r="H7" i="64" s="1"/>
  <c r="C7" i="64"/>
  <c r="B7" i="64"/>
  <c r="D6" i="64"/>
  <c r="H6" i="64" s="1"/>
  <c r="C6" i="64"/>
  <c r="B6" i="64"/>
  <c r="D5" i="64"/>
  <c r="H5" i="64" s="1"/>
  <c r="C5" i="64"/>
  <c r="B5" i="64"/>
  <c r="F8" i="64" l="1"/>
  <c r="F16" i="64"/>
  <c r="F20" i="64"/>
  <c r="F24" i="64"/>
  <c r="F6" i="64"/>
  <c r="F10" i="64"/>
  <c r="F12" i="64"/>
  <c r="F7" i="64"/>
  <c r="F11" i="64"/>
  <c r="F15" i="64"/>
  <c r="F19" i="64"/>
  <c r="F23" i="64"/>
  <c r="F5" i="64"/>
  <c r="F9" i="64"/>
  <c r="F13" i="64"/>
  <c r="F14" i="64"/>
  <c r="F17" i="64"/>
  <c r="F18" i="64"/>
  <c r="F21" i="64"/>
  <c r="F22" i="64"/>
  <c r="F20" i="54"/>
  <c r="F19" i="54"/>
  <c r="F1" i="64" l="1"/>
  <c r="F281" i="63"/>
  <c r="F279" i="63"/>
  <c r="F276" i="63"/>
  <c r="F274" i="63"/>
  <c r="F272" i="63"/>
  <c r="F269" i="63"/>
  <c r="F267" i="63"/>
  <c r="F265" i="63"/>
  <c r="F262" i="63"/>
  <c r="F260" i="63"/>
  <c r="F258" i="63"/>
  <c r="F255" i="63"/>
  <c r="F253" i="63"/>
  <c r="F251" i="63"/>
  <c r="F248" i="63"/>
  <c r="F241" i="63"/>
  <c r="F246" i="63"/>
  <c r="F244" i="63"/>
  <c r="F239" i="63"/>
  <c r="F234" i="63"/>
  <c r="F237" i="63"/>
  <c r="F205" i="63" l="1"/>
  <c r="F189" i="63" l="1"/>
  <c r="F182" i="63" l="1"/>
  <c r="D182" i="63"/>
  <c r="E192" i="63" s="1"/>
  <c r="F223" i="63"/>
  <c r="E186" i="63" l="1"/>
  <c r="E191" i="63"/>
  <c r="E182" i="63"/>
  <c r="E189" i="63"/>
  <c r="E183" i="63"/>
  <c r="E190" i="63"/>
  <c r="E187" i="63"/>
  <c r="E185" i="63"/>
  <c r="E184" i="63"/>
  <c r="F183" i="63"/>
  <c r="G20" i="54"/>
  <c r="F192" i="63" l="1"/>
  <c r="F191" i="63" l="1"/>
  <c r="F184" i="63"/>
  <c r="F186" i="63"/>
  <c r="F185" i="63"/>
  <c r="F188" i="63" l="1"/>
  <c r="F187" i="63"/>
  <c r="F190" i="63"/>
  <c r="G3" i="54" l="1"/>
  <c r="G1" i="54"/>
  <c r="G19" i="54"/>
  <c r="F200" i="63" l="1"/>
  <c r="F201" i="63" l="1"/>
  <c r="F27" i="63" l="1"/>
  <c r="F38" i="63"/>
  <c r="F49" i="63"/>
  <c r="F60" i="63"/>
  <c r="F115" i="63"/>
  <c r="F137" i="63"/>
  <c r="F170" i="63"/>
  <c r="F13" i="63"/>
  <c r="F24" i="63"/>
  <c r="F35" i="63"/>
  <c r="F46" i="63"/>
  <c r="F57" i="63"/>
  <c r="F68" i="63"/>
  <c r="F79" i="63"/>
  <c r="F90" i="63"/>
  <c r="F101" i="63"/>
  <c r="F112" i="63"/>
  <c r="F123" i="63"/>
  <c r="F134" i="63"/>
  <c r="F145" i="63"/>
  <c r="F156" i="63"/>
  <c r="F167" i="63"/>
  <c r="F178" i="63"/>
  <c r="D171" i="63" l="1"/>
  <c r="E181" i="63" s="1"/>
  <c r="F171" i="63"/>
  <c r="F222" i="63"/>
  <c r="D149" i="63"/>
  <c r="E159" i="63" s="1"/>
  <c r="F149" i="63"/>
  <c r="F220" i="63"/>
  <c r="D127" i="63"/>
  <c r="E137" i="63" s="1"/>
  <c r="F127" i="63"/>
  <c r="F218" i="63"/>
  <c r="D105" i="63"/>
  <c r="E115" i="63" s="1"/>
  <c r="F105" i="63"/>
  <c r="F216" i="63"/>
  <c r="D83" i="63"/>
  <c r="E93" i="63" s="1"/>
  <c r="F83" i="63"/>
  <c r="F214" i="63"/>
  <c r="D72" i="63"/>
  <c r="E82" i="63" s="1"/>
  <c r="F72" i="63"/>
  <c r="F212" i="63"/>
  <c r="D50" i="63"/>
  <c r="E60" i="63" s="1"/>
  <c r="F50" i="63"/>
  <c r="F210" i="63"/>
  <c r="D28" i="63"/>
  <c r="E38" i="63" s="1"/>
  <c r="F28" i="63"/>
  <c r="F208" i="63"/>
  <c r="F6" i="63"/>
  <c r="D6" i="63"/>
  <c r="E16" i="63" s="1"/>
  <c r="F206" i="63"/>
  <c r="F160" i="63"/>
  <c r="D160" i="63"/>
  <c r="E170" i="63" s="1"/>
  <c r="F221" i="63"/>
  <c r="F138" i="63"/>
  <c r="D138" i="63"/>
  <c r="E148" i="63" s="1"/>
  <c r="F219" i="63"/>
  <c r="F116" i="63"/>
  <c r="D116" i="63"/>
  <c r="E126" i="63" s="1"/>
  <c r="F217" i="63"/>
  <c r="F94" i="63"/>
  <c r="D94" i="63"/>
  <c r="E104" i="63" s="1"/>
  <c r="F215" i="63"/>
  <c r="F213" i="63"/>
  <c r="F61" i="63"/>
  <c r="D61" i="63"/>
  <c r="E71" i="63" s="1"/>
  <c r="F211" i="63"/>
  <c r="F39" i="63"/>
  <c r="D39" i="63"/>
  <c r="E49" i="63" s="1"/>
  <c r="F209" i="63"/>
  <c r="D17" i="63"/>
  <c r="E27" i="63" s="1"/>
  <c r="F17" i="63"/>
  <c r="F207" i="63"/>
  <c r="F181" i="63"/>
  <c r="F159" i="63"/>
  <c r="F108" i="63"/>
  <c r="F146" i="63"/>
  <c r="F43" i="63"/>
  <c r="F120" i="63"/>
  <c r="F82" i="63"/>
  <c r="F98" i="63"/>
  <c r="F93" i="63"/>
  <c r="F7" i="63"/>
  <c r="F104" i="63"/>
  <c r="F157" i="63"/>
  <c r="F126" i="63"/>
  <c r="F148" i="63"/>
  <c r="F71" i="63"/>
  <c r="F16" i="63"/>
  <c r="F36" i="63" l="1"/>
  <c r="F136" i="63"/>
  <c r="F129" i="63"/>
  <c r="F34" i="63"/>
  <c r="F33" i="63"/>
  <c r="E66" i="63"/>
  <c r="E61" i="63"/>
  <c r="E70" i="63"/>
  <c r="E62" i="63"/>
  <c r="E63" i="63"/>
  <c r="E65" i="63"/>
  <c r="E64" i="63"/>
  <c r="E68" i="63"/>
  <c r="E69" i="63"/>
  <c r="E139" i="63"/>
  <c r="E147" i="63"/>
  <c r="E143" i="63"/>
  <c r="E138" i="63"/>
  <c r="E140" i="63"/>
  <c r="E142" i="63"/>
  <c r="E146" i="63"/>
  <c r="E141" i="63"/>
  <c r="E145" i="63"/>
  <c r="E81" i="63"/>
  <c r="E73" i="63"/>
  <c r="E79" i="63"/>
  <c r="E74" i="63"/>
  <c r="E72" i="63"/>
  <c r="E80" i="63"/>
  <c r="E76" i="63"/>
  <c r="E75" i="63"/>
  <c r="E77" i="63"/>
  <c r="E152" i="63"/>
  <c r="E149" i="63"/>
  <c r="E154" i="63"/>
  <c r="E156" i="63"/>
  <c r="E151" i="63"/>
  <c r="E153" i="63"/>
  <c r="E157" i="63"/>
  <c r="E158" i="63"/>
  <c r="E150" i="63"/>
  <c r="F15" i="63"/>
  <c r="F8" i="63"/>
  <c r="E47" i="63"/>
  <c r="E46" i="63"/>
  <c r="E40" i="63"/>
  <c r="E48" i="63"/>
  <c r="E39" i="63"/>
  <c r="E41" i="63"/>
  <c r="E43" i="63"/>
  <c r="E44" i="63"/>
  <c r="E42" i="63"/>
  <c r="E124" i="63"/>
  <c r="E121" i="63"/>
  <c r="E116" i="63"/>
  <c r="E118" i="63"/>
  <c r="E117" i="63"/>
  <c r="E125" i="63"/>
  <c r="E123" i="63"/>
  <c r="E120" i="63"/>
  <c r="E119" i="63"/>
  <c r="E52" i="63"/>
  <c r="E58" i="63"/>
  <c r="E55" i="63"/>
  <c r="E50" i="63"/>
  <c r="E59" i="63"/>
  <c r="E57" i="63"/>
  <c r="E54" i="63"/>
  <c r="E53" i="63"/>
  <c r="E51" i="63"/>
  <c r="E135" i="63"/>
  <c r="E129" i="63"/>
  <c r="E132" i="63"/>
  <c r="E127" i="63"/>
  <c r="E134" i="63"/>
  <c r="E128" i="63"/>
  <c r="E136" i="63"/>
  <c r="E131" i="63"/>
  <c r="E130" i="63"/>
  <c r="F114" i="63"/>
  <c r="F107" i="63"/>
  <c r="F81" i="63"/>
  <c r="F74" i="63"/>
  <c r="E99" i="63"/>
  <c r="E98" i="63"/>
  <c r="E95" i="63"/>
  <c r="E96" i="63"/>
  <c r="E101" i="63"/>
  <c r="E102" i="63"/>
  <c r="E94" i="63"/>
  <c r="E97" i="63"/>
  <c r="E103" i="63"/>
  <c r="E6" i="63"/>
  <c r="E13" i="63"/>
  <c r="E8" i="63"/>
  <c r="E11" i="63"/>
  <c r="E9" i="63"/>
  <c r="E10" i="63"/>
  <c r="E15" i="63"/>
  <c r="E14" i="63"/>
  <c r="E7" i="63"/>
  <c r="E31" i="63"/>
  <c r="E36" i="63"/>
  <c r="E32" i="63"/>
  <c r="E29" i="63"/>
  <c r="E30" i="63"/>
  <c r="E33" i="63"/>
  <c r="E28" i="63"/>
  <c r="E35" i="63"/>
  <c r="E37" i="63"/>
  <c r="E108" i="63"/>
  <c r="E110" i="63"/>
  <c r="E107" i="63"/>
  <c r="E114" i="63"/>
  <c r="E113" i="63"/>
  <c r="E106" i="63"/>
  <c r="E105" i="63"/>
  <c r="E112" i="63"/>
  <c r="E109" i="63"/>
  <c r="E18" i="63"/>
  <c r="E22" i="63"/>
  <c r="E21" i="63"/>
  <c r="E19" i="63"/>
  <c r="E25" i="63"/>
  <c r="E20" i="63"/>
  <c r="E24" i="63"/>
  <c r="E17" i="63"/>
  <c r="E26" i="63"/>
  <c r="E168" i="63"/>
  <c r="E162" i="63"/>
  <c r="E169" i="63"/>
  <c r="E164" i="63"/>
  <c r="E165" i="63"/>
  <c r="E163" i="63"/>
  <c r="E161" i="63"/>
  <c r="E167" i="63"/>
  <c r="E160" i="63"/>
  <c r="E90" i="63"/>
  <c r="E92" i="63"/>
  <c r="E84" i="63"/>
  <c r="E87" i="63"/>
  <c r="E85" i="63"/>
  <c r="E86" i="63"/>
  <c r="E83" i="63"/>
  <c r="E91" i="63"/>
  <c r="E88" i="63"/>
  <c r="E180" i="63"/>
  <c r="E174" i="63"/>
  <c r="E173" i="63"/>
  <c r="E176" i="63"/>
  <c r="E179" i="63"/>
  <c r="E172" i="63"/>
  <c r="E178" i="63"/>
  <c r="E175" i="63"/>
  <c r="E171" i="63"/>
  <c r="F102" i="63"/>
  <c r="F142" i="63"/>
  <c r="F174" i="63"/>
  <c r="F18" i="63"/>
  <c r="F84" i="63"/>
  <c r="F128" i="63"/>
  <c r="F29" i="63"/>
  <c r="F150" i="63"/>
  <c r="F53" i="63"/>
  <c r="F51" i="63"/>
  <c r="F163" i="63"/>
  <c r="F161" i="63"/>
  <c r="F97" i="63"/>
  <c r="F95" i="63"/>
  <c r="F141" i="63"/>
  <c r="F139" i="63"/>
  <c r="F153" i="63"/>
  <c r="F42" i="63"/>
  <c r="F40" i="63"/>
  <c r="F119" i="63"/>
  <c r="F117" i="63"/>
  <c r="F64" i="63"/>
  <c r="F62" i="63"/>
  <c r="F75" i="63"/>
  <c r="F73" i="63"/>
  <c r="F106" i="63"/>
  <c r="F32" i="63"/>
  <c r="F124" i="63"/>
  <c r="F175" i="63"/>
  <c r="F76" i="63"/>
  <c r="F14" i="63"/>
  <c r="F9" i="63"/>
  <c r="F10" i="63"/>
  <c r="F152" i="63"/>
  <c r="F172" i="63"/>
  <c r="F25" i="63"/>
  <c r="F20" i="63"/>
  <c r="F58" i="63"/>
  <c r="F168" i="63"/>
  <c r="F179" i="63"/>
  <c r="F87" i="63"/>
  <c r="F130" i="63"/>
  <c r="F164" i="63"/>
  <c r="F31" i="63"/>
  <c r="F131" i="63"/>
  <c r="F54" i="63"/>
  <c r="F86" i="63"/>
  <c r="F91" i="63"/>
  <c r="F21" i="63"/>
  <c r="F69" i="63"/>
  <c r="F109" i="63"/>
  <c r="F65" i="63"/>
  <c r="F204" i="63" l="1"/>
  <c r="F100" i="63"/>
  <c r="F67" i="63"/>
  <c r="F66" i="63"/>
  <c r="F166" i="63"/>
  <c r="F165" i="63"/>
  <c r="F180" i="63"/>
  <c r="F173" i="63"/>
  <c r="F45" i="63"/>
  <c r="F44" i="63"/>
  <c r="F37" i="63"/>
  <c r="F30" i="63"/>
  <c r="F147" i="63"/>
  <c r="F140" i="63"/>
  <c r="F56" i="63"/>
  <c r="F55" i="63"/>
  <c r="F48" i="63"/>
  <c r="F41" i="63"/>
  <c r="F103" i="63"/>
  <c r="F96" i="63"/>
  <c r="F70" i="63"/>
  <c r="F63" i="63"/>
  <c r="F26" i="63"/>
  <c r="F19" i="63"/>
  <c r="F59" i="63"/>
  <c r="F52" i="63"/>
  <c r="F92" i="63"/>
  <c r="F85" i="63"/>
  <c r="F169" i="63"/>
  <c r="F162" i="63"/>
  <c r="F158" i="63"/>
  <c r="F151" i="63"/>
  <c r="F23" i="63"/>
  <c r="F22" i="63"/>
  <c r="F155" i="63"/>
  <c r="F154" i="63"/>
  <c r="F89" i="63"/>
  <c r="F88" i="63"/>
  <c r="F177" i="63"/>
  <c r="F176" i="63"/>
  <c r="F133" i="63"/>
  <c r="F132" i="63"/>
  <c r="F78" i="63"/>
  <c r="F77" i="63"/>
  <c r="F125" i="63"/>
  <c r="F118" i="63"/>
  <c r="F144" i="63"/>
  <c r="F143" i="63"/>
  <c r="F80" i="63"/>
  <c r="F47" i="63"/>
  <c r="F135" i="63"/>
  <c r="F113" i="63"/>
  <c r="F99" i="63" l="1"/>
  <c r="F12" i="63"/>
  <c r="F11" i="63"/>
  <c r="F111" i="63"/>
  <c r="F110" i="63"/>
  <c r="F122" i="63"/>
  <c r="F121" i="63"/>
</calcChain>
</file>

<file path=xl/sharedStrings.xml><?xml version="1.0" encoding="utf-8"?>
<sst xmlns="http://schemas.openxmlformats.org/spreadsheetml/2006/main" count="363" uniqueCount="249">
  <si>
    <t>Period</t>
  </si>
  <si>
    <t>Command</t>
  </si>
  <si>
    <t>Label</t>
  </si>
  <si>
    <t>Script.txt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</si>
  <si>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</si>
  <si>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</si>
  <si>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</si>
  <si>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</si>
  <si>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</si>
  <si>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</si>
  <si>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</si>
  <si>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</si>
  <si>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</si>
  <si>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</si>
  <si>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</si>
  <si>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</si>
  <si>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</si>
  <si>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</si>
  <si>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</si>
  <si>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</si>
  <si>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</si>
  <si>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</si>
  <si>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</si>
  <si>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</si>
  <si>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</si>
  <si>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</si>
  <si>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</si>
  <si>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</si>
  <si>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</si>
  <si>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</si>
  <si>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</si>
  <si>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</si>
  <si>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</si>
  <si>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</si>
  <si>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</si>
  <si>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</si>
  <si>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</si>
  <si>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</si>
  <si>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</si>
  <si>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</si>
  <si>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</si>
  <si>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</si>
  <si>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</si>
  <si>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</si>
  <si>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</si>
  <si>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</si>
  <si>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</si>
  <si>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</si>
  <si>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</si>
  <si>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</si>
  <si>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</si>
  <si>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</si>
  <si>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</si>
  <si>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</si>
  <si>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</si>
  <si>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</si>
  <si>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</si>
  <si>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</si>
  <si>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</si>
  <si>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</si>
  <si>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</si>
  <si>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</si>
  <si>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</si>
  <si>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</si>
  <si>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</si>
  <si>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</si>
  <si>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</si>
  <si>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</si>
  <si>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</si>
  <si>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</si>
  <si>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</si>
  <si>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9.8a</t>
  </si>
  <si>
    <t>BOP_Wellhead.sim</t>
  </si>
  <si>
    <t>Wellhead</t>
  </si>
  <si>
    <t>BOP</t>
  </si>
  <si>
    <t>LMRP</t>
  </si>
  <si>
    <t>Lower Flexile Joint</t>
  </si>
  <si>
    <t>Riser Adaptor</t>
  </si>
  <si>
    <t>SLK_BOT</t>
  </si>
  <si>
    <t>RJT_10</t>
  </si>
  <si>
    <t>RJT_9</t>
  </si>
  <si>
    <t>RJT_7</t>
  </si>
  <si>
    <t>RJT_5</t>
  </si>
  <si>
    <t>RJT_3</t>
  </si>
  <si>
    <t>FUV</t>
  </si>
  <si>
    <t>SLK_TOP</t>
  </si>
  <si>
    <t>Inner Barrel</t>
  </si>
  <si>
    <t>Upper Flexile Joint</t>
  </si>
  <si>
    <t>Diverter</t>
  </si>
  <si>
    <t>Stress</t>
  </si>
  <si>
    <t>Stress (Kpa)</t>
  </si>
  <si>
    <t>F1</t>
  </si>
  <si>
    <t>F2</t>
  </si>
  <si>
    <t>nnnnnnnnnnnnnnnnnnnnnnnnnnnnnnnnnnnnnnnnnnnnnnnnnnnnnnnnnnnynnnnnnnnnnnnnnnnnnnnnnnnnnnnnnnnnnnnnnnnnnnnnnnnnnnnnnnnnnnnnnnnnnnnnnnnnnnnnnnnnnnnnnnnnnnnnnnnnnnnnnnnnnnnnnnnnnnnnnnnnnnnnnnnnnnnnnnnnnnnnnnnnnnnnnnnnnnnnnnnnnnnnnnnnnnnnnnnnnnnnnnnnnnnnnnnnnnn</t>
  </si>
  <si>
    <t>Conductor</t>
  </si>
  <si>
    <t xml:space="preserve">import OrcFxAPI                         </t>
  </si>
  <si>
    <t>model = OrcFxAPI.Model()</t>
  </si>
  <si>
    <t>line = model.CreateObject (OrcFxAPI.otLine, 'Riser')</t>
  </si>
  <si>
    <t>Basic Code for Opening OrcaFlex in Python</t>
  </si>
  <si>
    <t>Code Comments</t>
  </si>
  <si>
    <t>Python Automation Code</t>
  </si>
  <si>
    <t>Creating an empty model in OrcaFlex</t>
  </si>
  <si>
    <t>flexjointype = model.CreateObject(OrcFxAPI.otFlexJointType, 'UFJ')</t>
  </si>
  <si>
    <t>flexjointype.xBendStiffness = 38</t>
  </si>
  <si>
    <t>line.AttachmentType[0] = 'UFJ'</t>
  </si>
  <si>
    <t>flexjointype = model.CreateObject(OrcFxAPI.otFlexJointType, 'LFJ')</t>
  </si>
  <si>
    <t>flexjointype.xBendStiffness = 117</t>
  </si>
  <si>
    <t>line.NumberOfAttachments = 2</t>
  </si>
  <si>
    <t>line.AttachmentType[1] = 'LFJ'</t>
  </si>
  <si>
    <t>line.AttachmentType.AttachmentzRel = 'EndA'</t>
  </si>
  <si>
    <t>line.AttachmentType.Attachmentz = 2902</t>
  </si>
  <si>
    <t xml:space="preserve">Creating new flex joint type, for Upper Flex Joint </t>
  </si>
  <si>
    <t xml:space="preserve">Creating new flex joint type, for lower Flex Joint </t>
  </si>
  <si>
    <t>Defining x bendining stiffness, for UFJ</t>
  </si>
  <si>
    <t>Defining x bendining stiffness, for LFJ</t>
  </si>
  <si>
    <t>Creating new line, for Riser</t>
  </si>
  <si>
    <t>Defining  endA connection, for Riser</t>
  </si>
  <si>
    <t>Defining  endB connection, for Riser</t>
  </si>
  <si>
    <t>Defining endB x, y &amp;z coordinates, for Riser</t>
  </si>
  <si>
    <t>Defining endA x, y &amp;z coordinates, for Riser</t>
  </si>
  <si>
    <t>line.AttachmentType.AttachmentzRel = 'EndB'</t>
  </si>
  <si>
    <t>line.AttachmentType.Attachmentz = 0.61</t>
  </si>
  <si>
    <t>line.EndBConnection = 'Fixed'</t>
  </si>
  <si>
    <t xml:space="preserve"> </t>
  </si>
  <si>
    <t>links.LinkType = 'Spring/Damper'</t>
  </si>
  <si>
    <t>links.EndAConnection = 'Ship'</t>
  </si>
  <si>
    <t>links.EndBConnection = 'Riser'</t>
  </si>
  <si>
    <t>line.EndAConnection = 'Free'</t>
  </si>
  <si>
    <t>links.EndBzRelativeTo = 'End A'</t>
  </si>
  <si>
    <t>Manually enter LFJ and UFJ posiotions to riser</t>
  </si>
  <si>
    <t>Manually Enter the spring length and tension</t>
  </si>
  <si>
    <t>model.RunSimulation()</t>
  </si>
  <si>
    <t xml:space="preserve">import matplotlib.pyplot as pyplot    </t>
  </si>
  <si>
    <t xml:space="preserve">import numpy as np </t>
  </si>
  <si>
    <t xml:space="preserve">import csv     </t>
  </si>
  <si>
    <t xml:space="preserve">import OrcFxAPI      </t>
  </si>
  <si>
    <t>TimePeriod = OrcFxAPI.SpecifiedPeriod(9, 10)</t>
  </si>
  <si>
    <t>Time Period Defination</t>
  </si>
  <si>
    <t xml:space="preserve">Range Graph for this simulation            </t>
  </si>
  <si>
    <t xml:space="preserve">Declaring Line8               </t>
  </si>
  <si>
    <t xml:space="preserve">Importing 8 point Mooring Static File                      </t>
  </si>
  <si>
    <t>ET = line.RangeGraph('Effective Tension', TimePeriod)</t>
  </si>
  <si>
    <t xml:space="preserve">line = model['Riser'] </t>
  </si>
  <si>
    <t xml:space="preserve"> it creates plot tittle, color and size</t>
  </si>
  <si>
    <t>It creates plot X-axis name, fontsize and colour</t>
  </si>
  <si>
    <t xml:space="preserve">It creates plot Y-axis name, fontsize and colour             </t>
  </si>
  <si>
    <t>It converted Static max.effective tension value KN to Te and it plots these values along with arc length</t>
  </si>
  <si>
    <t>pyplot.title('Effective Tension Along Riser Length', fontsize=14, fontweight='bold', color='black')</t>
  </si>
  <si>
    <t xml:space="preserve">pyplot.xlabel('Riser Length (m)', fontsize=12, fontweight='bold', color='black') </t>
  </si>
  <si>
    <t xml:space="preserve">pyplot.legend()  </t>
  </si>
  <si>
    <t xml:space="preserve">pyplot.legend(loc="lower center", markerscale=0.7, fontsize=10) </t>
  </si>
  <si>
    <t xml:space="preserve">It creates legend of plot </t>
  </si>
  <si>
    <t xml:space="preserve">It adjusts the legend place and size        </t>
  </si>
  <si>
    <t xml:space="preserve">#it creates axis lines       </t>
  </si>
  <si>
    <t>pyplot.grid(True)</t>
  </si>
  <si>
    <t xml:space="preserve"># it save the plot with 800 pixel </t>
  </si>
  <si>
    <t xml:space="preserve"># it shows the plot on screen  </t>
  </si>
  <si>
    <t>pyplot.show()</t>
  </si>
  <si>
    <t>Manually enter the Vessel data like RAO,s etc</t>
  </si>
  <si>
    <t>pyplot.plot(ET.X, ET.Max, label='Static')</t>
  </si>
  <si>
    <t>pyplot.ylabel('Effective Tension  (kN)', fontsize=12, fontweight='bold', color='black')</t>
  </si>
  <si>
    <t>Manually select Riser py model table data</t>
  </si>
  <si>
    <t xml:space="preserve">Enter the riser fluid </t>
  </si>
  <si>
    <t>model = OrcFxAPI.Model('Static_vessel.dat')</t>
  </si>
  <si>
    <t>line.ContentsDensity = 1.025</t>
  </si>
  <si>
    <t>For results</t>
  </si>
  <si>
    <t>model.LoadData('Stones_HC3.dat')</t>
  </si>
  <si>
    <t>line.EndADeclination, line.EndAGamma = 180, 180</t>
  </si>
  <si>
    <t>line.EndBDeclination, line.EndBGamma = 180, 180</t>
  </si>
  <si>
    <t xml:space="preserve">pyplot.savefig("ET along Riser length_0.8125WT.png",dpi=800) </t>
  </si>
  <si>
    <t xml:space="preserve">pyplot.savefig("ET along Riser length.png",dpi=800) </t>
  </si>
  <si>
    <t>ET08125WT = line.RangeGraph('Effective Tension', TimePeriod)</t>
  </si>
  <si>
    <t>ET0875WT = line.RangeGraph('Effective Tension', TimePeriod)</t>
  </si>
  <si>
    <t>pyplot.plot(ET0875WT.X, ET0875WT.Max, label='WT-0.875')</t>
  </si>
  <si>
    <t>pyplot.plot(ET08125WT.X, ET08125WT.Max, label='WT-0.8125')</t>
  </si>
  <si>
    <t>Stress0875WT = line.RangeGraph('Max von Mises Stress', TimePeriod)</t>
  </si>
  <si>
    <t>pyplot.title('von Mises Stress Along Riser Length', fontsize=14, fontweight='bold', color='black')</t>
  </si>
  <si>
    <t>pyplot.ylabel('von Mises Stress  (kPa)', fontsize=12, fontweight='bold', color='black')</t>
  </si>
  <si>
    <t>pyplot.plot(Stress0875WT.X, Stress0875WT.Max, label='WT 0.875')</t>
  </si>
  <si>
    <t>VM Stress plot</t>
  </si>
  <si>
    <t>Stress08125WT = line.RangeGraph('Max von Mises Stress', TimePeriod)</t>
  </si>
  <si>
    <t>pyplot.plot(Stress08125WT.X, Stress08125WT.Max, label='WT 0.8125')</t>
  </si>
  <si>
    <t xml:space="preserve">pyplot.savefig("Vm Stress along Riser length.png",dpi=800) </t>
  </si>
  <si>
    <t>Effective Tension Plot</t>
  </si>
  <si>
    <t>model.SaveData('Stones_0.8125WT.dat')</t>
  </si>
  <si>
    <t>model.SaveSimulation('Stones_0.8125WT.sim')</t>
  </si>
  <si>
    <t>model = OrcFxAPI.Model('Stones_0.8125WT.sim')</t>
  </si>
  <si>
    <t>model = OrcFxAPI.Model('Stones_0.875WT.sim')</t>
  </si>
  <si>
    <t>Outer Barrel</t>
  </si>
  <si>
    <t>Pup Joint</t>
  </si>
  <si>
    <t>OD</t>
  </si>
  <si>
    <t>red</t>
  </si>
  <si>
    <t>(120</t>
  </si>
  <si>
    <t>20))  # Elevation</t>
  </si>
  <si>
    <t>pink</t>
  </si>
  <si>
    <t>(355</t>
  </si>
  <si>
    <t>(390</t>
  </si>
  <si>
    <t>170)</t>
  </si>
  <si>
    <t>0)    # Upper Flexile Joint</t>
  </si>
  <si>
    <t>grey</t>
  </si>
  <si>
    <t>(380</t>
  </si>
  <si>
    <t>lightcyan</t>
  </si>
  <si>
    <t>black</t>
  </si>
  <si>
    <t>(384</t>
  </si>
  <si>
    <t>mettalicwhite</t>
  </si>
  <si>
    <t>yellow</t>
  </si>
  <si>
    <t>green</t>
  </si>
  <si>
    <t>650)</t>
  </si>
  <si>
    <t>0)    # Lower Flexile Joint</t>
  </si>
  <si>
    <t>blue</t>
  </si>
  <si>
    <t>darkgrey</t>
  </si>
  <si>
    <t>lightblue</t>
  </si>
  <si>
    <t>10))  #MeanSeaLevel</t>
  </si>
  <si>
    <t>(325</t>
  </si>
  <si>
    <t>30)) # Tensioner Ring</t>
  </si>
  <si>
    <t>(280</t>
  </si>
  <si>
    <t>90)</t>
  </si>
  <si>
    <t>(340</t>
  </si>
  <si>
    <t>250)</t>
  </si>
  <si>
    <t>5) # Right-side</t>
  </si>
  <si>
    <t>(285</t>
  </si>
  <si>
    <t>(345</t>
  </si>
  <si>
    <t>(500</t>
  </si>
  <si>
    <t>(430</t>
  </si>
  <si>
    <t>5) # Left-Side</t>
  </si>
  <si>
    <t>(505</t>
  </si>
  <si>
    <t>(435</t>
  </si>
  <si>
    <t>z</t>
  </si>
  <si>
    <t>x</t>
  </si>
  <si>
    <t>c</t>
  </si>
  <si>
    <t>y</t>
  </si>
  <si>
    <t>Color</t>
  </si>
  <si>
    <t>Total COmponent Length</t>
  </si>
  <si>
    <t>Elevation</t>
  </si>
  <si>
    <t>55))      #RJT_3</t>
  </si>
  <si>
    <t>33.75))   #SLK_TOP</t>
  </si>
  <si>
    <t>30.75))    #Pup Joint</t>
  </si>
  <si>
    <t>93.5))    #Outer Barrel</t>
  </si>
  <si>
    <t>92))   #Inner Barrel</t>
  </si>
  <si>
    <t>30))   #Diverter</t>
  </si>
  <si>
    <t>81.25))      #RJT_3</t>
  </si>
  <si>
    <t>111.25))   #RJT_5</t>
  </si>
  <si>
    <t>107.5))   #RJT_7</t>
  </si>
  <si>
    <t>48.75))   # SLK_BOT</t>
  </si>
  <si>
    <t>105))     # Riser Adaptor</t>
  </si>
  <si>
    <t>1.16))  #LMRP</t>
  </si>
  <si>
    <t>1.56))  #BOP</t>
  </si>
  <si>
    <t>75))  #Wellhead</t>
  </si>
  <si>
    <t>40)) #conductor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</si>
</sst>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0"/>
    <numFmt numFmtId="166" formatCode="[$-409]d/mmm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00FF"/>
      <name val="Tahoma"/>
      <family val="2"/>
    </font>
    <font>
      <b/>
      <sz val="14"/>
      <color rgb="FF003150"/>
      <name val="Tahoma"/>
      <family val="2"/>
    </font>
    <font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164" fontId="0" fillId="0" borderId="0"/>
    <xf numFmtId="164" fontId="4" fillId="0" borderId="0"/>
    <xf numFmtId="0" fontId="3" fillId="0" borderId="0"/>
    <xf numFmtId="0" fontId="3" fillId="0" borderId="0"/>
    <xf numFmtId="166" fontId="6" fillId="0" borderId="0"/>
    <xf numFmtId="166" fontId="3" fillId="0" borderId="0"/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  <protection locked="0"/>
    </xf>
    <xf numFmtId="0" fontId="6" fillId="0" borderId="0">
      <alignment vertical="top"/>
    </xf>
    <xf numFmtId="0" fontId="10" fillId="0" borderId="0">
      <alignment vertical="top"/>
    </xf>
  </cellStyleXfs>
  <cellXfs count="44">
    <xf numFmtId="164" fontId="0" fillId="0" borderId="0" xfId="0"/>
    <xf numFmtId="164" fontId="0" fillId="0" borderId="0" xfId="0" applyAlignment="1">
      <alignment horizontal="left"/>
    </xf>
    <xf numFmtId="164" fontId="6" fillId="0" borderId="0" xfId="0" applyFont="1"/>
    <xf numFmtId="164" fontId="6" fillId="0" borderId="0" xfId="0" applyFont="1" applyAlignment="1">
      <alignment horizontal="left"/>
    </xf>
    <xf numFmtId="164" fontId="6" fillId="0" borderId="0" xfId="0" applyFont="1"/>
    <xf numFmtId="164" fontId="0" fillId="0" borderId="0" xfId="0"/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/>
    <xf numFmtId="0" fontId="3" fillId="0" borderId="0" xfId="3" applyAlignment="1">
      <alignment wrapText="1"/>
    </xf>
    <xf numFmtId="0" fontId="3" fillId="0" borderId="0" xfId="3" applyAlignment="1">
      <alignment horizontal="center" vertical="center" wrapText="1"/>
    </xf>
    <xf numFmtId="164" fontId="5" fillId="0" borderId="0" xfId="0" applyFont="1"/>
    <xf numFmtId="164" fontId="0" fillId="0" borderId="0" xfId="0" applyFont="1"/>
    <xf numFmtId="164" fontId="5" fillId="0" borderId="0" xfId="0" applyFont="1" applyAlignment="1">
      <alignment horizontal="center"/>
    </xf>
    <xf numFmtId="164" fontId="5" fillId="0" borderId="0" xfId="0" applyFont="1" applyAlignment="1">
      <alignment horizontal="center" vertical="center" textRotation="180"/>
    </xf>
    <xf numFmtId="0" fontId="2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164" fontId="6" fillId="0" borderId="0" xfId="0" applyFont="1" applyAlignment="1">
      <alignment horizontal="center" vertical="center" wrapText="1"/>
    </xf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center" vertical="center" wrapText="1"/>
    </xf>
    <xf numFmtId="0" fontId="1" fillId="0" borderId="0" xfId="3" applyFont="1" applyAlignment="1">
      <alignment vertical="center"/>
    </xf>
    <xf numFmtId="0" fontId="1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 wrapText="1"/>
    </xf>
    <xf numFmtId="164" fontId="0" fillId="0" borderId="0" xfId="0" applyAlignment="1">
      <alignment vertical="center"/>
    </xf>
    <xf numFmtId="164" fontId="0" fillId="0" borderId="0" xfId="0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wrapText="1"/>
    </xf>
    <xf numFmtId="164" fontId="6" fillId="0" borderId="0" xfId="0" applyFont="1" applyAlignment="1"/>
    <xf numFmtId="164" fontId="0" fillId="0" borderId="0" xfId="0" applyAlignment="1">
      <alignment horizontal="center" vertical="center" wrapText="1"/>
    </xf>
    <xf numFmtId="164" fontId="0" fillId="0" borderId="0" xfId="0" applyAlignment="1">
      <alignment vertical="center" wrapText="1"/>
    </xf>
    <xf numFmtId="0" fontId="13" fillId="2" borderId="1" xfId="3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center" vertical="center" wrapText="1"/>
    </xf>
    <xf numFmtId="165" fontId="14" fillId="2" borderId="1" xfId="3" applyNumberFormat="1" applyFont="1" applyFill="1" applyBorder="1" applyAlignment="1">
      <alignment horizontal="center" vertical="center" wrapText="1"/>
    </xf>
    <xf numFmtId="2" fontId="14" fillId="2" borderId="1" xfId="3" applyNumberFormat="1" applyFont="1" applyFill="1" applyBorder="1" applyAlignment="1">
      <alignment horizontal="center" vertical="center" wrapText="1"/>
    </xf>
    <xf numFmtId="2" fontId="15" fillId="2" borderId="1" xfId="3" applyNumberFormat="1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 wrapText="1"/>
    </xf>
    <xf numFmtId="2" fontId="14" fillId="0" borderId="1" xfId="3" applyNumberFormat="1" applyFont="1" applyBorder="1" applyAlignment="1">
      <alignment horizontal="center" vertical="center"/>
    </xf>
    <xf numFmtId="2" fontId="15" fillId="0" borderId="1" xfId="3" applyNumberFormat="1" applyFont="1" applyBorder="1" applyAlignment="1">
      <alignment horizontal="center" vertical="center"/>
    </xf>
    <xf numFmtId="165" fontId="14" fillId="0" borderId="1" xfId="3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164" fontId="6" fillId="0" borderId="0" xfId="0" applyFont="1" applyAlignment="1">
      <alignment horizontal="left" vertical="center" wrapText="1"/>
    </xf>
    <xf numFmtId="164" fontId="5" fillId="0" borderId="0" xfId="0" applyFont="1" applyAlignment="1">
      <alignment horizontal="center" vertical="center" textRotation="180"/>
    </xf>
  </cellXfs>
  <cellStyles count="11">
    <cellStyle name="Input 2" xfId="8"/>
    <cellStyle name="Normal" xfId="0" builtinId="0"/>
    <cellStyle name="Normal 2" xfId="1"/>
    <cellStyle name="Normal 2 2" xfId="3"/>
    <cellStyle name="Normal 2 2 2" xfId="5"/>
    <cellStyle name="Normal 2 3" xfId="6"/>
    <cellStyle name="Normal 3" xfId="2"/>
    <cellStyle name="Normal 3 2" xfId="4"/>
    <cellStyle name="Normal 4" xfId="9"/>
    <cellStyle name="Section Header" xfId="10"/>
    <cellStyle name="Title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-0.249977111117893"/>
  </sheetPr>
  <dimension ref="A1:L369"/>
  <sheetViews>
    <sheetView topLeftCell="A260" workbookViewId="0">
      <selection activeCell="F336" sqref="F336"/>
    </sheetView>
  </sheetViews>
  <sheetFormatPr defaultRowHeight="12.75" x14ac:dyDescent="0.2"/>
  <cols>
    <col min="1" max="4" width="9.140625" style="5"/>
    <col min="5" max="5" width="40.85546875" style="5" customWidth="1"/>
    <col min="6" max="6" width="56.28515625" customWidth="1"/>
    <col min="9" max="9" width="11" customWidth="1"/>
    <col min="10" max="10" width="10.140625" customWidth="1"/>
    <col min="11" max="11" width="10.42578125" customWidth="1"/>
  </cols>
  <sheetData>
    <row r="1" spans="4:6" x14ac:dyDescent="0.2">
      <c r="E1" s="13" t="s">
        <v>99</v>
      </c>
      <c r="F1" s="13" t="s">
        <v>100</v>
      </c>
    </row>
    <row r="2" spans="4:6" x14ac:dyDescent="0.2">
      <c r="E2" s="5" t="s">
        <v>98</v>
      </c>
      <c r="F2" t="s">
        <v>95</v>
      </c>
    </row>
    <row r="3" spans="4:6" x14ac:dyDescent="0.2">
      <c r="E3" s="5" t="s">
        <v>101</v>
      </c>
      <c r="F3" s="4" t="s">
        <v>163</v>
      </c>
    </row>
    <row r="5" spans="4:6" x14ac:dyDescent="0.2">
      <c r="E5" s="12"/>
    </row>
    <row r="6" spans="4:6" x14ac:dyDescent="0.2">
      <c r="D6" s="43" t="e">
        <f>#REF!</f>
        <v>#REF!</v>
      </c>
      <c r="E6" s="4" t="e">
        <f>"Creating a new line type, for "&amp;D6</f>
        <v>#REF!</v>
      </c>
      <c r="F6" t="e">
        <f>"linetype = model.CreateObject(OrcFxAPI.otLineType, '"&amp;#REF!&amp;"')"</f>
        <v>#REF!</v>
      </c>
    </row>
    <row r="7" spans="4:6" x14ac:dyDescent="0.2">
      <c r="D7" s="43"/>
      <c r="E7" s="4" t="e">
        <f>"Defining Outer Dia., for "&amp;D6</f>
        <v>#REF!</v>
      </c>
      <c r="F7" s="5" t="e">
        <f>"linetype.OD ="&amp;#REF!</f>
        <v>#REF!</v>
      </c>
    </row>
    <row r="8" spans="4:6" x14ac:dyDescent="0.2">
      <c r="D8" s="43"/>
      <c r="E8" s="4" t="e">
        <f>"Defining Inner Dia., for "&amp;D6</f>
        <v>#REF!</v>
      </c>
      <c r="F8" s="5" t="e">
        <f>"linetype.ID ="&amp;#REF!</f>
        <v>#REF!</v>
      </c>
    </row>
    <row r="9" spans="4:6" x14ac:dyDescent="0.2">
      <c r="D9" s="43"/>
      <c r="E9" s="4" t="e">
        <f>"Defining Mass per length, for "&amp;D6</f>
        <v>#REF!</v>
      </c>
      <c r="F9" t="e">
        <f>"linetype.MassPerUnitLength = "&amp;#REF!</f>
        <v>#REF!</v>
      </c>
    </row>
    <row r="10" spans="4:6" x14ac:dyDescent="0.2">
      <c r="D10" s="43"/>
      <c r="E10" s="4" t="e">
        <f>"Defining Axial Stiffness, for "&amp;D6</f>
        <v>#REF!</v>
      </c>
      <c r="F10" t="e">
        <f>"linetype.EA = "&amp;#REF!</f>
        <v>#REF!</v>
      </c>
    </row>
    <row r="11" spans="4:6" x14ac:dyDescent="0.2">
      <c r="D11" s="43"/>
      <c r="E11" s="42" t="e">
        <f>"Defining Bending Stiffness, for "&amp;D6</f>
        <v>#REF!</v>
      </c>
      <c r="F11" t="e">
        <f>"linetype.EIx = "&amp;#REF!</f>
        <v>#REF!</v>
      </c>
    </row>
    <row r="12" spans="4:6" x14ac:dyDescent="0.2">
      <c r="D12" s="43"/>
      <c r="E12" s="42"/>
      <c r="F12" t="e">
        <f>"linetype.EIy = "&amp;#REF!</f>
        <v>#REF!</v>
      </c>
    </row>
    <row r="13" spans="4:6" x14ac:dyDescent="0.2">
      <c r="D13" s="43"/>
      <c r="E13" s="4" t="e">
        <f>"Defining Possion's Ratio, for "&amp;D6</f>
        <v>#REF!</v>
      </c>
      <c r="F13" s="5" t="e">
        <f>"linetype.PoissonRatio = "&amp;#REF!</f>
        <v>#REF!</v>
      </c>
    </row>
    <row r="14" spans="4:6" s="5" customFormat="1" x14ac:dyDescent="0.2">
      <c r="D14" s="43"/>
      <c r="E14" s="4" t="e">
        <f>"Defining Torsional Stiffness, for "&amp;D6</f>
        <v>#REF!</v>
      </c>
      <c r="F14" s="5" t="e">
        <f>"linetype.GJ = "&amp;#REF!</f>
        <v>#REF!</v>
      </c>
    </row>
    <row r="15" spans="4:6" s="5" customFormat="1" x14ac:dyDescent="0.2">
      <c r="D15" s="43"/>
      <c r="E15" s="4" t="e">
        <f>"Defining Stress Inner Dia., for "&amp;D6</f>
        <v>#REF!</v>
      </c>
      <c r="F15" s="5" t="e">
        <f>"linetype.StressID = "&amp;#REF!</f>
        <v>#REF!</v>
      </c>
    </row>
    <row r="16" spans="4:6" s="5" customFormat="1" x14ac:dyDescent="0.2">
      <c r="D16" s="43"/>
      <c r="E16" s="4" t="e">
        <f>"Defining Stress Outer Dia., for "&amp;D6</f>
        <v>#REF!</v>
      </c>
      <c r="F16" t="e">
        <f>"linetype.StressOD = "&amp;#REF!</f>
        <v>#REF!</v>
      </c>
    </row>
    <row r="17" spans="4:6" x14ac:dyDescent="0.2">
      <c r="D17" s="43" t="e">
        <f>#REF!</f>
        <v>#REF!</v>
      </c>
      <c r="E17" s="4" t="e">
        <f>"Creating a new line type, for "&amp;D17</f>
        <v>#REF!</v>
      </c>
      <c r="F17" s="5" t="e">
        <f>"linetype = model.CreateObject(OrcFxAPI.otLineType, '"&amp;#REF!&amp;"')"</f>
        <v>#REF!</v>
      </c>
    </row>
    <row r="18" spans="4:6" x14ac:dyDescent="0.2">
      <c r="D18" s="43"/>
      <c r="E18" s="4" t="e">
        <f>"Defining Outer Dia., for "&amp;D17</f>
        <v>#REF!</v>
      </c>
      <c r="F18" s="5" t="e">
        <f>"linetype.OD ="&amp;#REF!</f>
        <v>#REF!</v>
      </c>
    </row>
    <row r="19" spans="4:6" x14ac:dyDescent="0.2">
      <c r="D19" s="43"/>
      <c r="E19" s="4" t="e">
        <f>"Defining Inner Dia., for "&amp;D17</f>
        <v>#REF!</v>
      </c>
      <c r="F19" s="5" t="e">
        <f>"linetype.ID ="&amp;#REF!</f>
        <v>#REF!</v>
      </c>
    </row>
    <row r="20" spans="4:6" x14ac:dyDescent="0.2">
      <c r="D20" s="43"/>
      <c r="E20" s="4" t="e">
        <f>"Defining Mass per length, for "&amp;D17</f>
        <v>#REF!</v>
      </c>
      <c r="F20" s="5" t="e">
        <f>"linetype.MassPerUnitLength = "&amp;#REF!</f>
        <v>#REF!</v>
      </c>
    </row>
    <row r="21" spans="4:6" x14ac:dyDescent="0.2">
      <c r="D21" s="43"/>
      <c r="E21" s="4" t="e">
        <f>"Defining Axial Stiffness, for "&amp;D17</f>
        <v>#REF!</v>
      </c>
      <c r="F21" s="5" t="e">
        <f>"linetype.EA = "&amp;#REF!</f>
        <v>#REF!</v>
      </c>
    </row>
    <row r="22" spans="4:6" x14ac:dyDescent="0.2">
      <c r="D22" s="43"/>
      <c r="E22" s="42" t="e">
        <f>"Defining Bending Stiffness, for "&amp;D17</f>
        <v>#REF!</v>
      </c>
      <c r="F22" s="5" t="e">
        <f>"linetype.EIx = "&amp;#REF!</f>
        <v>#REF!</v>
      </c>
    </row>
    <row r="23" spans="4:6" x14ac:dyDescent="0.2">
      <c r="D23" s="43"/>
      <c r="E23" s="42"/>
      <c r="F23" s="5" t="e">
        <f>"linetype.EIy = "&amp;#REF!</f>
        <v>#REF!</v>
      </c>
    </row>
    <row r="24" spans="4:6" x14ac:dyDescent="0.2">
      <c r="D24" s="43"/>
      <c r="E24" s="4" t="e">
        <f>"Defining Possion's Ratio, for "&amp;D17</f>
        <v>#REF!</v>
      </c>
      <c r="F24" s="5" t="e">
        <f>"linetype.PoissonRatio = "&amp;#REF!</f>
        <v>#REF!</v>
      </c>
    </row>
    <row r="25" spans="4:6" x14ac:dyDescent="0.2">
      <c r="D25" s="43"/>
      <c r="E25" s="4" t="e">
        <f>"Defining Torsional Stiffness, for "&amp;D17</f>
        <v>#REF!</v>
      </c>
      <c r="F25" s="5" t="e">
        <f>"linetype.GJ = "&amp;#REF!</f>
        <v>#REF!</v>
      </c>
    </row>
    <row r="26" spans="4:6" x14ac:dyDescent="0.2">
      <c r="D26" s="43"/>
      <c r="E26" s="4" t="e">
        <f>"Defining Stress Inner Dia., for "&amp;D17</f>
        <v>#REF!</v>
      </c>
      <c r="F26" s="5" t="e">
        <f>"linetype.StressID = "&amp;#REF!</f>
        <v>#REF!</v>
      </c>
    </row>
    <row r="27" spans="4:6" s="5" customFormat="1" x14ac:dyDescent="0.2">
      <c r="D27" s="43"/>
      <c r="E27" s="4" t="e">
        <f>"Defining Stress Outer Dia., for "&amp;D17</f>
        <v>#REF!</v>
      </c>
      <c r="F27" s="5" t="e">
        <f>"linetype.StressOD = "&amp;#REF!</f>
        <v>#REF!</v>
      </c>
    </row>
    <row r="28" spans="4:6" s="5" customFormat="1" x14ac:dyDescent="0.2">
      <c r="D28" s="43" t="e">
        <f>#REF!</f>
        <v>#REF!</v>
      </c>
      <c r="E28" s="4" t="e">
        <f>"Creating a new line type, for "&amp;D28</f>
        <v>#REF!</v>
      </c>
      <c r="F28" s="5" t="e">
        <f>"linetype = model.CreateObject(OrcFxAPI.otLineType, '"&amp;#REF!&amp;"')"</f>
        <v>#REF!</v>
      </c>
    </row>
    <row r="29" spans="4:6" s="5" customFormat="1" x14ac:dyDescent="0.2">
      <c r="D29" s="43"/>
      <c r="E29" s="4" t="e">
        <f>"Defining Outer Dia., for "&amp;D28</f>
        <v>#REF!</v>
      </c>
      <c r="F29" s="5" t="e">
        <f>"linetype.OD ="&amp;#REF!</f>
        <v>#REF!</v>
      </c>
    </row>
    <row r="30" spans="4:6" s="5" customFormat="1" x14ac:dyDescent="0.2">
      <c r="D30" s="43"/>
      <c r="E30" s="4" t="e">
        <f>"Defining Inner Dia., for "&amp;D28</f>
        <v>#REF!</v>
      </c>
      <c r="F30" s="5" t="e">
        <f>"linetype.ID ="&amp;#REF!</f>
        <v>#REF!</v>
      </c>
    </row>
    <row r="31" spans="4:6" s="5" customFormat="1" x14ac:dyDescent="0.2">
      <c r="D31" s="43"/>
      <c r="E31" s="4" t="e">
        <f>"Defining Mass per length, for "&amp;D28</f>
        <v>#REF!</v>
      </c>
      <c r="F31" s="5" t="e">
        <f>"linetype.MassPerUnitLength = "&amp;#REF!</f>
        <v>#REF!</v>
      </c>
    </row>
    <row r="32" spans="4:6" s="5" customFormat="1" x14ac:dyDescent="0.2">
      <c r="D32" s="43"/>
      <c r="E32" s="4" t="e">
        <f>"Defining Axial Stiffness, for "&amp;D28</f>
        <v>#REF!</v>
      </c>
      <c r="F32" s="5" t="e">
        <f>"linetype.EA = "&amp;#REF!</f>
        <v>#REF!</v>
      </c>
    </row>
    <row r="33" spans="4:6" s="5" customFormat="1" x14ac:dyDescent="0.2">
      <c r="D33" s="43"/>
      <c r="E33" s="42" t="e">
        <f>"Defining Bending Stiffness, for "&amp;D28</f>
        <v>#REF!</v>
      </c>
      <c r="F33" s="5" t="e">
        <f>"linetype.EIx = "&amp;#REF!</f>
        <v>#REF!</v>
      </c>
    </row>
    <row r="34" spans="4:6" s="5" customFormat="1" x14ac:dyDescent="0.2">
      <c r="D34" s="43"/>
      <c r="E34" s="42"/>
      <c r="F34" s="5" t="e">
        <f>"linetype.EIy = "&amp;#REF!</f>
        <v>#REF!</v>
      </c>
    </row>
    <row r="35" spans="4:6" s="5" customFormat="1" x14ac:dyDescent="0.2">
      <c r="D35" s="43"/>
      <c r="E35" s="4" t="e">
        <f>"Defining Possion's Ratio, for "&amp;D28</f>
        <v>#REF!</v>
      </c>
      <c r="F35" s="5" t="e">
        <f>"linetype.PoissonRatio = "&amp;#REF!</f>
        <v>#REF!</v>
      </c>
    </row>
    <row r="36" spans="4:6" s="5" customFormat="1" x14ac:dyDescent="0.2">
      <c r="D36" s="43"/>
      <c r="E36" s="4" t="e">
        <f>"Defining Torsional Stiffness, for "&amp;D28</f>
        <v>#REF!</v>
      </c>
      <c r="F36" s="5" t="e">
        <f>"linetype.GJ = "&amp;#REF!</f>
        <v>#REF!</v>
      </c>
    </row>
    <row r="37" spans="4:6" s="5" customFormat="1" x14ac:dyDescent="0.2">
      <c r="D37" s="43"/>
      <c r="E37" s="4" t="e">
        <f>"Defining Stress Inner Dia., for "&amp;D28</f>
        <v>#REF!</v>
      </c>
      <c r="F37" s="5" t="e">
        <f>"linetype.StressID = "&amp;#REF!</f>
        <v>#REF!</v>
      </c>
    </row>
    <row r="38" spans="4:6" s="5" customFormat="1" x14ac:dyDescent="0.2">
      <c r="D38" s="43"/>
      <c r="E38" s="4" t="e">
        <f>"Defining Stress Outer Dia., for "&amp;D28</f>
        <v>#REF!</v>
      </c>
      <c r="F38" s="5" t="e">
        <f>"linetype.StressOD = "&amp;#REF!</f>
        <v>#REF!</v>
      </c>
    </row>
    <row r="39" spans="4:6" s="5" customFormat="1" x14ac:dyDescent="0.2">
      <c r="D39" s="43" t="e">
        <f>#REF!</f>
        <v>#REF!</v>
      </c>
      <c r="E39" s="4" t="e">
        <f>"Creating a new line type, for "&amp;D39</f>
        <v>#REF!</v>
      </c>
      <c r="F39" s="5" t="e">
        <f>"linetype = model.CreateObject(OrcFxAPI.otLineType, '"&amp;#REF!&amp;"')"</f>
        <v>#REF!</v>
      </c>
    </row>
    <row r="40" spans="4:6" s="5" customFormat="1" x14ac:dyDescent="0.2">
      <c r="D40" s="43"/>
      <c r="E40" s="4" t="e">
        <f>"Defining Outer Dia., for "&amp;D39</f>
        <v>#REF!</v>
      </c>
      <c r="F40" s="5" t="e">
        <f>"linetype.OD ="&amp;#REF!</f>
        <v>#REF!</v>
      </c>
    </row>
    <row r="41" spans="4:6" s="5" customFormat="1" x14ac:dyDescent="0.2">
      <c r="D41" s="43"/>
      <c r="E41" s="4" t="e">
        <f>"Defining Inner Dia., for "&amp;D39</f>
        <v>#REF!</v>
      </c>
      <c r="F41" s="5" t="e">
        <f>"linetype.ID ="&amp;#REF!</f>
        <v>#REF!</v>
      </c>
    </row>
    <row r="42" spans="4:6" s="5" customFormat="1" x14ac:dyDescent="0.2">
      <c r="D42" s="43"/>
      <c r="E42" s="4" t="e">
        <f>"Defining Mass per length, for "&amp;D39</f>
        <v>#REF!</v>
      </c>
      <c r="F42" s="5" t="e">
        <f>"linetype.MassPerUnitLength = "&amp;#REF!</f>
        <v>#REF!</v>
      </c>
    </row>
    <row r="43" spans="4:6" s="5" customFormat="1" x14ac:dyDescent="0.2">
      <c r="D43" s="43"/>
      <c r="E43" s="4" t="e">
        <f>"Defining Axial Stiffness, for "&amp;D39</f>
        <v>#REF!</v>
      </c>
      <c r="F43" s="5" t="e">
        <f>"linetype.EA = "&amp;#REF!</f>
        <v>#REF!</v>
      </c>
    </row>
    <row r="44" spans="4:6" s="5" customFormat="1" x14ac:dyDescent="0.2">
      <c r="D44" s="43"/>
      <c r="E44" s="42" t="e">
        <f>"Defining Bending Stiffness, for "&amp;D39</f>
        <v>#REF!</v>
      </c>
      <c r="F44" s="5" t="e">
        <f>"linetype.EIx = "&amp;#REF!</f>
        <v>#REF!</v>
      </c>
    </row>
    <row r="45" spans="4:6" s="5" customFormat="1" x14ac:dyDescent="0.2">
      <c r="D45" s="43"/>
      <c r="E45" s="42"/>
      <c r="F45" s="5" t="e">
        <f>"linetype.EIy = "&amp;#REF!</f>
        <v>#REF!</v>
      </c>
    </row>
    <row r="46" spans="4:6" s="5" customFormat="1" x14ac:dyDescent="0.2">
      <c r="D46" s="43"/>
      <c r="E46" s="4" t="e">
        <f>"Defining Possion's Ratio, for "&amp;D39</f>
        <v>#REF!</v>
      </c>
      <c r="F46" s="5" t="e">
        <f>"linetype.PoissonRatio = "&amp;#REF!</f>
        <v>#REF!</v>
      </c>
    </row>
    <row r="47" spans="4:6" s="5" customFormat="1" x14ac:dyDescent="0.2">
      <c r="D47" s="43"/>
      <c r="E47" s="4" t="e">
        <f>"Defining Torsional Stiffness, for "&amp;D39</f>
        <v>#REF!</v>
      </c>
      <c r="F47" s="5" t="e">
        <f>"linetype.GJ = "&amp;#REF!</f>
        <v>#REF!</v>
      </c>
    </row>
    <row r="48" spans="4:6" s="5" customFormat="1" x14ac:dyDescent="0.2">
      <c r="D48" s="43"/>
      <c r="E48" s="4" t="e">
        <f>"Defining Stress Inner Dia., for "&amp;D39</f>
        <v>#REF!</v>
      </c>
      <c r="F48" s="5" t="e">
        <f>"linetype.StressID = "&amp;#REF!</f>
        <v>#REF!</v>
      </c>
    </row>
    <row r="49" spans="4:6" s="5" customFormat="1" x14ac:dyDescent="0.2">
      <c r="D49" s="43"/>
      <c r="E49" s="4" t="e">
        <f>"Defining Stress Outer Dia., for "&amp;D39</f>
        <v>#REF!</v>
      </c>
      <c r="F49" s="5" t="e">
        <f>"linetype.StressOD = "&amp;#REF!</f>
        <v>#REF!</v>
      </c>
    </row>
    <row r="50" spans="4:6" s="5" customFormat="1" x14ac:dyDescent="0.2">
      <c r="D50" s="43" t="e">
        <f>#REF!</f>
        <v>#REF!</v>
      </c>
      <c r="E50" s="4" t="e">
        <f>"Creating a new line type, for "&amp;D50</f>
        <v>#REF!</v>
      </c>
      <c r="F50" s="5" t="e">
        <f>"linetype = model.CreateObject(OrcFxAPI.otLineType, '"&amp;#REF!&amp;"')"</f>
        <v>#REF!</v>
      </c>
    </row>
    <row r="51" spans="4:6" x14ac:dyDescent="0.2">
      <c r="D51" s="43"/>
      <c r="E51" s="4" t="e">
        <f>"Defining Outer Dia., for "&amp;D50</f>
        <v>#REF!</v>
      </c>
      <c r="F51" s="5" t="e">
        <f>"linetype.OD ="&amp;#REF!</f>
        <v>#REF!</v>
      </c>
    </row>
    <row r="52" spans="4:6" x14ac:dyDescent="0.2">
      <c r="D52" s="43"/>
      <c r="E52" s="4" t="e">
        <f>"Defining Inner Dia., for "&amp;D50</f>
        <v>#REF!</v>
      </c>
      <c r="F52" s="5" t="e">
        <f>"linetype.ID ="&amp;#REF!</f>
        <v>#REF!</v>
      </c>
    </row>
    <row r="53" spans="4:6" x14ac:dyDescent="0.2">
      <c r="D53" s="43"/>
      <c r="E53" s="4" t="e">
        <f>"Defining Mass per length, for "&amp;D50</f>
        <v>#REF!</v>
      </c>
      <c r="F53" s="5" t="e">
        <f>"linetype.MassPerUnitLength = "&amp;#REF!</f>
        <v>#REF!</v>
      </c>
    </row>
    <row r="54" spans="4:6" x14ac:dyDescent="0.2">
      <c r="D54" s="43"/>
      <c r="E54" s="4" t="e">
        <f>"Defining Axial Stiffness, for "&amp;D50</f>
        <v>#REF!</v>
      </c>
      <c r="F54" s="5" t="e">
        <f>"linetype.EA = "&amp;#REF!</f>
        <v>#REF!</v>
      </c>
    </row>
    <row r="55" spans="4:6" x14ac:dyDescent="0.2">
      <c r="D55" s="43"/>
      <c r="E55" s="42" t="e">
        <f>"Defining Bending Stiffness, for "&amp;D50</f>
        <v>#REF!</v>
      </c>
      <c r="F55" s="5" t="e">
        <f>"linetype.EIx = "&amp;#REF!</f>
        <v>#REF!</v>
      </c>
    </row>
    <row r="56" spans="4:6" x14ac:dyDescent="0.2">
      <c r="D56" s="43"/>
      <c r="E56" s="42"/>
      <c r="F56" s="5" t="e">
        <f>"linetype.EIy = "&amp;#REF!</f>
        <v>#REF!</v>
      </c>
    </row>
    <row r="57" spans="4:6" x14ac:dyDescent="0.2">
      <c r="D57" s="43"/>
      <c r="E57" s="4" t="e">
        <f>"Defining Possion's Ratio, for "&amp;D50</f>
        <v>#REF!</v>
      </c>
      <c r="F57" s="5" t="e">
        <f>"linetype.PoissonRatio = "&amp;#REF!</f>
        <v>#REF!</v>
      </c>
    </row>
    <row r="58" spans="4:6" x14ac:dyDescent="0.2">
      <c r="D58" s="43"/>
      <c r="E58" s="4" t="e">
        <f>"Defining Torsional Stiffness, for "&amp;D50</f>
        <v>#REF!</v>
      </c>
      <c r="F58" s="5" t="e">
        <f>"linetype.GJ = "&amp;#REF!</f>
        <v>#REF!</v>
      </c>
    </row>
    <row r="59" spans="4:6" x14ac:dyDescent="0.2">
      <c r="D59" s="43"/>
      <c r="E59" s="4" t="e">
        <f>"Defining Stress Inner Dia., for "&amp;D50</f>
        <v>#REF!</v>
      </c>
      <c r="F59" s="5" t="e">
        <f>"linetype.StressID = "&amp;#REF!</f>
        <v>#REF!</v>
      </c>
    </row>
    <row r="60" spans="4:6" x14ac:dyDescent="0.2">
      <c r="D60" s="43"/>
      <c r="E60" s="4" t="e">
        <f>"Defining Stress Outer Dia., for "&amp;D50</f>
        <v>#REF!</v>
      </c>
      <c r="F60" s="5" t="e">
        <f>"linetype.StressOD = "&amp;#REF!</f>
        <v>#REF!</v>
      </c>
    </row>
    <row r="61" spans="4:6" s="5" customFormat="1" x14ac:dyDescent="0.2">
      <c r="D61" s="43" t="e">
        <f>#REF!</f>
        <v>#REF!</v>
      </c>
      <c r="E61" s="4" t="e">
        <f>"Creating a new line type, for "&amp;D61</f>
        <v>#REF!</v>
      </c>
      <c r="F61" s="5" t="e">
        <f>"linetype = model.CreateObject(OrcFxAPI.otLineType, '"&amp;#REF!&amp;"')"</f>
        <v>#REF!</v>
      </c>
    </row>
    <row r="62" spans="4:6" s="5" customFormat="1" x14ac:dyDescent="0.2">
      <c r="D62" s="43"/>
      <c r="E62" s="4" t="e">
        <f>"Defining Outer Dia., for "&amp;D61</f>
        <v>#REF!</v>
      </c>
      <c r="F62" s="5" t="e">
        <f>"linetype.OD ="&amp;#REF!</f>
        <v>#REF!</v>
      </c>
    </row>
    <row r="63" spans="4:6" s="5" customFormat="1" x14ac:dyDescent="0.2">
      <c r="D63" s="43"/>
      <c r="E63" s="4" t="e">
        <f>"Defining Inner Dia., for "&amp;D61</f>
        <v>#REF!</v>
      </c>
      <c r="F63" s="5" t="e">
        <f>"linetype.ID ="&amp;#REF!</f>
        <v>#REF!</v>
      </c>
    </row>
    <row r="64" spans="4:6" s="5" customFormat="1" x14ac:dyDescent="0.2">
      <c r="D64" s="43"/>
      <c r="E64" s="4" t="e">
        <f>"Defining Mass per length, for "&amp;D61</f>
        <v>#REF!</v>
      </c>
      <c r="F64" s="5" t="e">
        <f>"linetype.MassPerUnitLength = "&amp;#REF!</f>
        <v>#REF!</v>
      </c>
    </row>
    <row r="65" spans="4:6" s="5" customFormat="1" x14ac:dyDescent="0.2">
      <c r="D65" s="43"/>
      <c r="E65" s="4" t="e">
        <f>"Defining Axial Stiffness, for "&amp;D61</f>
        <v>#REF!</v>
      </c>
      <c r="F65" s="5" t="e">
        <f>"linetype.EA = "&amp;#REF!</f>
        <v>#REF!</v>
      </c>
    </row>
    <row r="66" spans="4:6" s="5" customFormat="1" x14ac:dyDescent="0.2">
      <c r="D66" s="43"/>
      <c r="E66" s="42" t="e">
        <f>"Defining Bending Stiffness, for "&amp;D61</f>
        <v>#REF!</v>
      </c>
      <c r="F66" s="5" t="e">
        <f>"linetype.EIx = "&amp;#REF!</f>
        <v>#REF!</v>
      </c>
    </row>
    <row r="67" spans="4:6" s="5" customFormat="1" x14ac:dyDescent="0.2">
      <c r="D67" s="43"/>
      <c r="E67" s="42"/>
      <c r="F67" s="5" t="e">
        <f>"linetype.EIy = "&amp;#REF!</f>
        <v>#REF!</v>
      </c>
    </row>
    <row r="68" spans="4:6" s="5" customFormat="1" x14ac:dyDescent="0.2">
      <c r="D68" s="43"/>
      <c r="E68" s="4" t="e">
        <f>"Defining Possion's Ratio, for "&amp;D61</f>
        <v>#REF!</v>
      </c>
      <c r="F68" s="5" t="e">
        <f>"linetype.PoissonRatio = "&amp;#REF!</f>
        <v>#REF!</v>
      </c>
    </row>
    <row r="69" spans="4:6" s="5" customFormat="1" x14ac:dyDescent="0.2">
      <c r="D69" s="43"/>
      <c r="E69" s="4" t="e">
        <f>"Defining Torsional Stiffness, for "&amp;D61</f>
        <v>#REF!</v>
      </c>
      <c r="F69" s="5" t="e">
        <f>"linetype.GJ = "&amp;#REF!</f>
        <v>#REF!</v>
      </c>
    </row>
    <row r="70" spans="4:6" s="5" customFormat="1" x14ac:dyDescent="0.2">
      <c r="D70" s="43"/>
      <c r="E70" s="4" t="e">
        <f>"Defining Stress Inner Dia., for "&amp;D61</f>
        <v>#REF!</v>
      </c>
      <c r="F70" s="5" t="e">
        <f>"linetype.StressID = "&amp;#REF!</f>
        <v>#REF!</v>
      </c>
    </row>
    <row r="71" spans="4:6" s="5" customFormat="1" x14ac:dyDescent="0.2">
      <c r="D71" s="43"/>
      <c r="E71" s="4" t="e">
        <f>"Defining Stress Outer Dia., for "&amp;D61</f>
        <v>#REF!</v>
      </c>
      <c r="F71" s="5" t="e">
        <f>"linetype.StressOD = "&amp;#REF!</f>
        <v>#REF!</v>
      </c>
    </row>
    <row r="72" spans="4:6" s="5" customFormat="1" x14ac:dyDescent="0.2">
      <c r="D72" s="43" t="e">
        <f>#REF!</f>
        <v>#REF!</v>
      </c>
      <c r="E72" s="4" t="e">
        <f>"Creating a new line type, for "&amp;D72</f>
        <v>#REF!</v>
      </c>
      <c r="F72" s="5" t="e">
        <f>"linetype = model.CreateObject(OrcFxAPI.otLineType, '"&amp;#REF!&amp;"')"</f>
        <v>#REF!</v>
      </c>
    </row>
    <row r="73" spans="4:6" s="5" customFormat="1" x14ac:dyDescent="0.2">
      <c r="D73" s="43"/>
      <c r="E73" s="4" t="e">
        <f>"Defining Outer Dia., for "&amp;D72</f>
        <v>#REF!</v>
      </c>
      <c r="F73" s="5" t="e">
        <f>"linetype.OD ="&amp;#REF!</f>
        <v>#REF!</v>
      </c>
    </row>
    <row r="74" spans="4:6" s="5" customFormat="1" x14ac:dyDescent="0.2">
      <c r="D74" s="43"/>
      <c r="E74" s="4" t="e">
        <f>"Defining Inner Dia., for "&amp;D72</f>
        <v>#REF!</v>
      </c>
      <c r="F74" s="5" t="e">
        <f>"linetype.ID ="&amp;#REF!</f>
        <v>#REF!</v>
      </c>
    </row>
    <row r="75" spans="4:6" s="5" customFormat="1" x14ac:dyDescent="0.2">
      <c r="D75" s="43"/>
      <c r="E75" s="4" t="e">
        <f>"Defining Mass per length, for "&amp;D72</f>
        <v>#REF!</v>
      </c>
      <c r="F75" s="5" t="e">
        <f>"linetype.MassPerUnitLength = "&amp;#REF!</f>
        <v>#REF!</v>
      </c>
    </row>
    <row r="76" spans="4:6" s="5" customFormat="1" x14ac:dyDescent="0.2">
      <c r="D76" s="43"/>
      <c r="E76" s="4" t="e">
        <f>"Defining Axial Stiffness, for "&amp;D72</f>
        <v>#REF!</v>
      </c>
      <c r="F76" s="5" t="e">
        <f>"linetype.EA = "&amp;#REF!</f>
        <v>#REF!</v>
      </c>
    </row>
    <row r="77" spans="4:6" s="5" customFormat="1" x14ac:dyDescent="0.2">
      <c r="D77" s="43"/>
      <c r="E77" s="42" t="e">
        <f>"Defining Bending Stiffness, for "&amp;D72</f>
        <v>#REF!</v>
      </c>
      <c r="F77" s="5" t="e">
        <f>"linetype.EIx = "&amp;#REF!</f>
        <v>#REF!</v>
      </c>
    </row>
    <row r="78" spans="4:6" s="5" customFormat="1" x14ac:dyDescent="0.2">
      <c r="D78" s="43"/>
      <c r="E78" s="42"/>
      <c r="F78" s="5" t="e">
        <f>"linetype.EIy = "&amp;#REF!</f>
        <v>#REF!</v>
      </c>
    </row>
    <row r="79" spans="4:6" s="5" customFormat="1" x14ac:dyDescent="0.2">
      <c r="D79" s="43"/>
      <c r="E79" s="4" t="e">
        <f>"Defining Possion's Ratio, for "&amp;D72</f>
        <v>#REF!</v>
      </c>
      <c r="F79" s="5" t="e">
        <f>"linetype.PoissonRatio = "&amp;#REF!</f>
        <v>#REF!</v>
      </c>
    </row>
    <row r="80" spans="4:6" s="5" customFormat="1" x14ac:dyDescent="0.2">
      <c r="D80" s="43"/>
      <c r="E80" s="4" t="e">
        <f>"Defining Torsional Stiffness, for "&amp;D72</f>
        <v>#REF!</v>
      </c>
      <c r="F80" s="5" t="e">
        <f>"linetype.GJ = "&amp;#REF!</f>
        <v>#REF!</v>
      </c>
    </row>
    <row r="81" spans="4:6" s="5" customFormat="1" x14ac:dyDescent="0.2">
      <c r="D81" s="43"/>
      <c r="E81" s="4" t="e">
        <f>"Defining Stress Inner Dia., for "&amp;D72</f>
        <v>#REF!</v>
      </c>
      <c r="F81" s="5" t="e">
        <f>"linetype.StressID = "&amp;#REF!</f>
        <v>#REF!</v>
      </c>
    </row>
    <row r="82" spans="4:6" s="5" customFormat="1" x14ac:dyDescent="0.2">
      <c r="D82" s="43"/>
      <c r="E82" s="4" t="e">
        <f>"Defining Stress Outer Dia., for "&amp;D72</f>
        <v>#REF!</v>
      </c>
      <c r="F82" s="5" t="e">
        <f>"linetype.StressOD = "&amp;#REF!</f>
        <v>#REF!</v>
      </c>
    </row>
    <row r="83" spans="4:6" s="5" customFormat="1" x14ac:dyDescent="0.2">
      <c r="D83" s="43" t="e">
        <f>#REF!</f>
        <v>#REF!</v>
      </c>
      <c r="E83" s="4" t="e">
        <f>"Creating a new line type, for "&amp;D83</f>
        <v>#REF!</v>
      </c>
      <c r="F83" s="5" t="e">
        <f>"linetype = model.CreateObject(OrcFxAPI.otLineType, '"&amp;#REF!&amp;"')"</f>
        <v>#REF!</v>
      </c>
    </row>
    <row r="84" spans="4:6" s="5" customFormat="1" x14ac:dyDescent="0.2">
      <c r="D84" s="43"/>
      <c r="E84" s="4" t="e">
        <f>"Defining Outer Dia., for "&amp;D83</f>
        <v>#REF!</v>
      </c>
      <c r="F84" s="5" t="e">
        <f>"linetype.OD ="&amp;#REF!</f>
        <v>#REF!</v>
      </c>
    </row>
    <row r="85" spans="4:6" s="5" customFormat="1" x14ac:dyDescent="0.2">
      <c r="D85" s="43"/>
      <c r="E85" s="4" t="e">
        <f>"Defining Inner Dia., for "&amp;D83</f>
        <v>#REF!</v>
      </c>
      <c r="F85" s="5" t="e">
        <f>"linetype.ID ="&amp;#REF!</f>
        <v>#REF!</v>
      </c>
    </row>
    <row r="86" spans="4:6" s="5" customFormat="1" x14ac:dyDescent="0.2">
      <c r="D86" s="43"/>
      <c r="E86" s="4" t="e">
        <f>"Defining Mass per length, for "&amp;D83</f>
        <v>#REF!</v>
      </c>
      <c r="F86" s="5" t="e">
        <f>"linetype.MassPerUnitLength = "&amp;#REF!</f>
        <v>#REF!</v>
      </c>
    </row>
    <row r="87" spans="4:6" s="5" customFormat="1" x14ac:dyDescent="0.2">
      <c r="D87" s="43"/>
      <c r="E87" s="4" t="e">
        <f>"Defining Axial Stiffness, for "&amp;D83</f>
        <v>#REF!</v>
      </c>
      <c r="F87" s="5" t="e">
        <f>"linetype.EA = "&amp;#REF!</f>
        <v>#REF!</v>
      </c>
    </row>
    <row r="88" spans="4:6" s="5" customFormat="1" x14ac:dyDescent="0.2">
      <c r="D88" s="43"/>
      <c r="E88" s="42" t="e">
        <f>"Defining Bending Stiffness, for "&amp;D83</f>
        <v>#REF!</v>
      </c>
      <c r="F88" s="5" t="e">
        <f>"linetype.EIx = "&amp;#REF!</f>
        <v>#REF!</v>
      </c>
    </row>
    <row r="89" spans="4:6" s="5" customFormat="1" x14ac:dyDescent="0.2">
      <c r="D89" s="43"/>
      <c r="E89" s="42"/>
      <c r="F89" s="5" t="e">
        <f>"linetype.EIy = "&amp;#REF!</f>
        <v>#REF!</v>
      </c>
    </row>
    <row r="90" spans="4:6" s="5" customFormat="1" x14ac:dyDescent="0.2">
      <c r="D90" s="43"/>
      <c r="E90" s="4" t="e">
        <f>"Defining Possion's Ratio, for "&amp;D83</f>
        <v>#REF!</v>
      </c>
      <c r="F90" s="5" t="e">
        <f>"linetype.PoissonRatio = "&amp;#REF!</f>
        <v>#REF!</v>
      </c>
    </row>
    <row r="91" spans="4:6" s="5" customFormat="1" x14ac:dyDescent="0.2">
      <c r="D91" s="43"/>
      <c r="E91" s="4" t="e">
        <f>"Defining Torsional Stiffness, for "&amp;D83</f>
        <v>#REF!</v>
      </c>
      <c r="F91" s="5" t="e">
        <f>"linetype.GJ = "&amp;#REF!</f>
        <v>#REF!</v>
      </c>
    </row>
    <row r="92" spans="4:6" s="5" customFormat="1" x14ac:dyDescent="0.2">
      <c r="D92" s="43"/>
      <c r="E92" s="4" t="e">
        <f>"Defining Stress Inner Dia., for "&amp;D83</f>
        <v>#REF!</v>
      </c>
      <c r="F92" s="5" t="e">
        <f>"linetype.StressID = "&amp;#REF!</f>
        <v>#REF!</v>
      </c>
    </row>
    <row r="93" spans="4:6" s="5" customFormat="1" x14ac:dyDescent="0.2">
      <c r="D93" s="43"/>
      <c r="E93" s="4" t="e">
        <f>"Defining Stress Outer Dia., for "&amp;D83</f>
        <v>#REF!</v>
      </c>
      <c r="F93" s="5" t="e">
        <f>"linetype.StressOD = "&amp;#REF!</f>
        <v>#REF!</v>
      </c>
    </row>
    <row r="94" spans="4:6" s="5" customFormat="1" x14ac:dyDescent="0.2">
      <c r="D94" s="43" t="e">
        <f>#REF!</f>
        <v>#REF!</v>
      </c>
      <c r="E94" s="4" t="e">
        <f>"Creating a new line type, for "&amp;D94</f>
        <v>#REF!</v>
      </c>
      <c r="F94" s="5" t="e">
        <f>"linetype = model.CreateObject(OrcFxAPI.otLineType, '"&amp;#REF!&amp;"')"</f>
        <v>#REF!</v>
      </c>
    </row>
    <row r="95" spans="4:6" s="5" customFormat="1" x14ac:dyDescent="0.2">
      <c r="D95" s="43"/>
      <c r="E95" s="4" t="e">
        <f>"Defining Outer Dia., for "&amp;D94</f>
        <v>#REF!</v>
      </c>
      <c r="F95" s="5" t="e">
        <f>"linetype.OD ="&amp;#REF!</f>
        <v>#REF!</v>
      </c>
    </row>
    <row r="96" spans="4:6" s="5" customFormat="1" x14ac:dyDescent="0.2">
      <c r="D96" s="43"/>
      <c r="E96" s="4" t="e">
        <f>"Defining Inner Dia., for "&amp;D94</f>
        <v>#REF!</v>
      </c>
      <c r="F96" s="5" t="e">
        <f>"linetype.ID ="&amp;#REF!</f>
        <v>#REF!</v>
      </c>
    </row>
    <row r="97" spans="4:6" s="5" customFormat="1" x14ac:dyDescent="0.2">
      <c r="D97" s="43"/>
      <c r="E97" s="4" t="e">
        <f>"Defining Mass per length, for "&amp;D94</f>
        <v>#REF!</v>
      </c>
      <c r="F97" s="5" t="e">
        <f>"linetype.MassPerUnitLength = "&amp;#REF!</f>
        <v>#REF!</v>
      </c>
    </row>
    <row r="98" spans="4:6" s="5" customFormat="1" x14ac:dyDescent="0.2">
      <c r="D98" s="43"/>
      <c r="E98" s="4" t="e">
        <f>"Defining Axial Stiffness, for "&amp;D94</f>
        <v>#REF!</v>
      </c>
      <c r="F98" s="5" t="e">
        <f>"linetype.EA = "&amp;#REF!</f>
        <v>#REF!</v>
      </c>
    </row>
    <row r="99" spans="4:6" s="5" customFormat="1" x14ac:dyDescent="0.2">
      <c r="D99" s="43"/>
      <c r="E99" s="42" t="e">
        <f>"Defining Bending Stiffness, for "&amp;D94</f>
        <v>#REF!</v>
      </c>
      <c r="F99" s="5" t="e">
        <f>"linetype.EIx = "&amp;#REF!</f>
        <v>#REF!</v>
      </c>
    </row>
    <row r="100" spans="4:6" s="5" customFormat="1" x14ac:dyDescent="0.2">
      <c r="D100" s="43"/>
      <c r="E100" s="42"/>
      <c r="F100" s="5" t="e">
        <f>"linetype.EIy = "&amp;#REF!</f>
        <v>#REF!</v>
      </c>
    </row>
    <row r="101" spans="4:6" s="5" customFormat="1" x14ac:dyDescent="0.2">
      <c r="D101" s="43"/>
      <c r="E101" s="4" t="e">
        <f>"Defining Possion's Ratio, for "&amp;D94</f>
        <v>#REF!</v>
      </c>
      <c r="F101" s="5" t="e">
        <f>"linetype.PoissonRatio = "&amp;#REF!</f>
        <v>#REF!</v>
      </c>
    </row>
    <row r="102" spans="4:6" s="5" customFormat="1" x14ac:dyDescent="0.2">
      <c r="D102" s="43"/>
      <c r="E102" s="4" t="e">
        <f>"Defining Torsional Stiffness, for "&amp;D94</f>
        <v>#REF!</v>
      </c>
      <c r="F102" s="5" t="e">
        <f>"linetype.GJ = "&amp;#REF!</f>
        <v>#REF!</v>
      </c>
    </row>
    <row r="103" spans="4:6" s="5" customFormat="1" x14ac:dyDescent="0.2">
      <c r="D103" s="43"/>
      <c r="E103" s="4" t="e">
        <f>"Defining Stress Inner Dia., for "&amp;D94</f>
        <v>#REF!</v>
      </c>
      <c r="F103" s="5" t="e">
        <f>"linetype.StressID = "&amp;#REF!</f>
        <v>#REF!</v>
      </c>
    </row>
    <row r="104" spans="4:6" s="5" customFormat="1" x14ac:dyDescent="0.2">
      <c r="D104" s="43"/>
      <c r="E104" s="4" t="e">
        <f>"Defining Stress Outer Dia., for "&amp;D94</f>
        <v>#REF!</v>
      </c>
      <c r="F104" s="5" t="e">
        <f>"linetype.StressOD = "&amp;#REF!</f>
        <v>#REF!</v>
      </c>
    </row>
    <row r="105" spans="4:6" s="5" customFormat="1" x14ac:dyDescent="0.2">
      <c r="D105" s="43" t="e">
        <f>#REF!</f>
        <v>#REF!</v>
      </c>
      <c r="E105" s="4" t="e">
        <f>"Creating a new line type, for "&amp;D105</f>
        <v>#REF!</v>
      </c>
      <c r="F105" s="5" t="e">
        <f>"linetype = model.CreateObject(OrcFxAPI.otLineType, '"&amp;#REF!&amp;"')"</f>
        <v>#REF!</v>
      </c>
    </row>
    <row r="106" spans="4:6" s="5" customFormat="1" x14ac:dyDescent="0.2">
      <c r="D106" s="43"/>
      <c r="E106" s="4" t="e">
        <f>"Defining Outer Dia., for "&amp;D105</f>
        <v>#REF!</v>
      </c>
      <c r="F106" s="5" t="e">
        <f>"linetype.OD ="&amp;#REF!</f>
        <v>#REF!</v>
      </c>
    </row>
    <row r="107" spans="4:6" s="5" customFormat="1" x14ac:dyDescent="0.2">
      <c r="D107" s="43"/>
      <c r="E107" s="4" t="e">
        <f>"Defining Inner Dia., for "&amp;D105</f>
        <v>#REF!</v>
      </c>
      <c r="F107" s="5" t="e">
        <f>"linetype.ID ="&amp;#REF!</f>
        <v>#REF!</v>
      </c>
    </row>
    <row r="108" spans="4:6" s="5" customFormat="1" x14ac:dyDescent="0.2">
      <c r="D108" s="43"/>
      <c r="E108" s="4" t="e">
        <f>"Defining Mass per length, for "&amp;D105</f>
        <v>#REF!</v>
      </c>
      <c r="F108" s="5" t="e">
        <f>"linetype.MassPerUnitLength = "&amp;#REF!</f>
        <v>#REF!</v>
      </c>
    </row>
    <row r="109" spans="4:6" s="5" customFormat="1" x14ac:dyDescent="0.2">
      <c r="D109" s="43"/>
      <c r="E109" s="4" t="e">
        <f>"Defining Axial Stiffness, for "&amp;D105</f>
        <v>#REF!</v>
      </c>
      <c r="F109" s="5" t="e">
        <f>"linetype.EA = "&amp;#REF!</f>
        <v>#REF!</v>
      </c>
    </row>
    <row r="110" spans="4:6" s="5" customFormat="1" x14ac:dyDescent="0.2">
      <c r="D110" s="43"/>
      <c r="E110" s="42" t="e">
        <f>"Defining Bending Stiffness, for "&amp;D105</f>
        <v>#REF!</v>
      </c>
      <c r="F110" s="5" t="e">
        <f>"linetype.EIx = "&amp;#REF!</f>
        <v>#REF!</v>
      </c>
    </row>
    <row r="111" spans="4:6" s="5" customFormat="1" x14ac:dyDescent="0.2">
      <c r="D111" s="43"/>
      <c r="E111" s="42"/>
      <c r="F111" s="5" t="e">
        <f>"linetype.EIy = "&amp;#REF!</f>
        <v>#REF!</v>
      </c>
    </row>
    <row r="112" spans="4:6" s="5" customFormat="1" x14ac:dyDescent="0.2">
      <c r="D112" s="43"/>
      <c r="E112" s="4" t="e">
        <f>"Defining Possion's Ratio, for "&amp;D105</f>
        <v>#REF!</v>
      </c>
      <c r="F112" s="5" t="e">
        <f>"linetype.PoissonRatio = "&amp;#REF!</f>
        <v>#REF!</v>
      </c>
    </row>
    <row r="113" spans="4:6" s="5" customFormat="1" x14ac:dyDescent="0.2">
      <c r="D113" s="43"/>
      <c r="E113" s="4" t="e">
        <f>"Defining Torsional Stiffness, for "&amp;D105</f>
        <v>#REF!</v>
      </c>
      <c r="F113" s="5" t="e">
        <f>"linetype.GJ = "&amp;#REF!</f>
        <v>#REF!</v>
      </c>
    </row>
    <row r="114" spans="4:6" s="5" customFormat="1" x14ac:dyDescent="0.2">
      <c r="D114" s="43"/>
      <c r="E114" s="4" t="e">
        <f>"Defining Stress Inner Dia., for "&amp;D105</f>
        <v>#REF!</v>
      </c>
      <c r="F114" s="5" t="e">
        <f>"linetype.StressID = "&amp;#REF!</f>
        <v>#REF!</v>
      </c>
    </row>
    <row r="115" spans="4:6" s="5" customFormat="1" x14ac:dyDescent="0.2">
      <c r="D115" s="43"/>
      <c r="E115" s="4" t="e">
        <f>"Defining Stress Outer Dia., for "&amp;D105</f>
        <v>#REF!</v>
      </c>
      <c r="F115" s="5" t="e">
        <f>"linetype.StressOD = "&amp;#REF!</f>
        <v>#REF!</v>
      </c>
    </row>
    <row r="116" spans="4:6" s="5" customFormat="1" x14ac:dyDescent="0.2">
      <c r="D116" s="43" t="e">
        <f>#REF!</f>
        <v>#REF!</v>
      </c>
      <c r="E116" s="4" t="e">
        <f>"Creating a new line type, for "&amp;D116</f>
        <v>#REF!</v>
      </c>
      <c r="F116" s="5" t="e">
        <f>"linetype = model.CreateObject(OrcFxAPI.otLineType, '"&amp;#REF!&amp;"')"</f>
        <v>#REF!</v>
      </c>
    </row>
    <row r="117" spans="4:6" s="5" customFormat="1" x14ac:dyDescent="0.2">
      <c r="D117" s="43"/>
      <c r="E117" s="4" t="e">
        <f>"Defining Outer Dia., for "&amp;D116</f>
        <v>#REF!</v>
      </c>
      <c r="F117" s="5" t="e">
        <f>"linetype.OD ="&amp;#REF!</f>
        <v>#REF!</v>
      </c>
    </row>
    <row r="118" spans="4:6" s="5" customFormat="1" x14ac:dyDescent="0.2">
      <c r="D118" s="43"/>
      <c r="E118" s="4" t="e">
        <f>"Defining Inner Dia., for "&amp;D116</f>
        <v>#REF!</v>
      </c>
      <c r="F118" s="5" t="e">
        <f>"linetype.ID ="&amp;#REF!</f>
        <v>#REF!</v>
      </c>
    </row>
    <row r="119" spans="4:6" s="5" customFormat="1" x14ac:dyDescent="0.2">
      <c r="D119" s="43"/>
      <c r="E119" s="4" t="e">
        <f>"Defining Mass per length, for "&amp;D116</f>
        <v>#REF!</v>
      </c>
      <c r="F119" s="5" t="e">
        <f>"linetype.MassPerUnitLength = "&amp;#REF!</f>
        <v>#REF!</v>
      </c>
    </row>
    <row r="120" spans="4:6" s="5" customFormat="1" x14ac:dyDescent="0.2">
      <c r="D120" s="43"/>
      <c r="E120" s="4" t="e">
        <f>"Defining Axial Stiffness, for "&amp;D116</f>
        <v>#REF!</v>
      </c>
      <c r="F120" s="5" t="e">
        <f>"linetype.EA = "&amp;#REF!</f>
        <v>#REF!</v>
      </c>
    </row>
    <row r="121" spans="4:6" s="5" customFormat="1" x14ac:dyDescent="0.2">
      <c r="D121" s="43"/>
      <c r="E121" s="42" t="e">
        <f>"Defining Bending Stiffness, for "&amp;D116</f>
        <v>#REF!</v>
      </c>
      <c r="F121" s="5" t="e">
        <f>"linetype.EIx = "&amp;#REF!</f>
        <v>#REF!</v>
      </c>
    </row>
    <row r="122" spans="4:6" s="5" customFormat="1" x14ac:dyDescent="0.2">
      <c r="D122" s="43"/>
      <c r="E122" s="42"/>
      <c r="F122" s="5" t="e">
        <f>"linetype.EIy = "&amp;#REF!</f>
        <v>#REF!</v>
      </c>
    </row>
    <row r="123" spans="4:6" s="5" customFormat="1" x14ac:dyDescent="0.2">
      <c r="D123" s="43"/>
      <c r="E123" s="4" t="e">
        <f>"Defining Possion's Ratio, for "&amp;D116</f>
        <v>#REF!</v>
      </c>
      <c r="F123" s="5" t="e">
        <f>"linetype.PoissonRatio = "&amp;#REF!</f>
        <v>#REF!</v>
      </c>
    </row>
    <row r="124" spans="4:6" s="5" customFormat="1" x14ac:dyDescent="0.2">
      <c r="D124" s="43"/>
      <c r="E124" s="4" t="e">
        <f>"Defining Torsional Stiffness, for "&amp;D116</f>
        <v>#REF!</v>
      </c>
      <c r="F124" s="5" t="e">
        <f>"linetype.GJ = "&amp;#REF!</f>
        <v>#REF!</v>
      </c>
    </row>
    <row r="125" spans="4:6" s="5" customFormat="1" x14ac:dyDescent="0.2">
      <c r="D125" s="43"/>
      <c r="E125" s="4" t="e">
        <f>"Defining Stress Inner Dia., for "&amp;D116</f>
        <v>#REF!</v>
      </c>
      <c r="F125" s="5" t="e">
        <f>"linetype.StressID = "&amp;#REF!</f>
        <v>#REF!</v>
      </c>
    </row>
    <row r="126" spans="4:6" s="5" customFormat="1" x14ac:dyDescent="0.2">
      <c r="D126" s="43"/>
      <c r="E126" s="4" t="e">
        <f>"Defining Stress Outer Dia., for "&amp;D116</f>
        <v>#REF!</v>
      </c>
      <c r="F126" s="5" t="e">
        <f>"linetype.StressOD = "&amp;#REF!</f>
        <v>#REF!</v>
      </c>
    </row>
    <row r="127" spans="4:6" s="5" customFormat="1" x14ac:dyDescent="0.2">
      <c r="D127" s="43" t="e">
        <f>#REF!</f>
        <v>#REF!</v>
      </c>
      <c r="E127" s="4" t="e">
        <f>"Creating a new line type, for "&amp;D127</f>
        <v>#REF!</v>
      </c>
      <c r="F127" s="5" t="e">
        <f>"linetype = model.CreateObject(OrcFxAPI.otLineType, '"&amp;#REF!&amp;"')"</f>
        <v>#REF!</v>
      </c>
    </row>
    <row r="128" spans="4:6" s="5" customFormat="1" x14ac:dyDescent="0.2">
      <c r="D128" s="43"/>
      <c r="E128" s="4" t="e">
        <f>"Defining Outer Dia., for "&amp;D127</f>
        <v>#REF!</v>
      </c>
      <c r="F128" s="5" t="e">
        <f>"linetype.OD ="&amp;#REF!</f>
        <v>#REF!</v>
      </c>
    </row>
    <row r="129" spans="4:6" s="5" customFormat="1" x14ac:dyDescent="0.2">
      <c r="D129" s="43"/>
      <c r="E129" s="4" t="e">
        <f>"Defining Inner Dia., for "&amp;D127</f>
        <v>#REF!</v>
      </c>
      <c r="F129" s="5" t="e">
        <f>"linetype.ID ="&amp;#REF!</f>
        <v>#REF!</v>
      </c>
    </row>
    <row r="130" spans="4:6" s="5" customFormat="1" x14ac:dyDescent="0.2">
      <c r="D130" s="43"/>
      <c r="E130" s="4" t="e">
        <f>"Defining Mass per length, for "&amp;D127</f>
        <v>#REF!</v>
      </c>
      <c r="F130" s="5" t="e">
        <f>"linetype.MassPerUnitLength = "&amp;#REF!</f>
        <v>#REF!</v>
      </c>
    </row>
    <row r="131" spans="4:6" s="5" customFormat="1" x14ac:dyDescent="0.2">
      <c r="D131" s="43"/>
      <c r="E131" s="4" t="e">
        <f>"Defining Axial Stiffness, for "&amp;D127</f>
        <v>#REF!</v>
      </c>
      <c r="F131" s="5" t="e">
        <f>"linetype.EA = "&amp;#REF!</f>
        <v>#REF!</v>
      </c>
    </row>
    <row r="132" spans="4:6" s="5" customFormat="1" x14ac:dyDescent="0.2">
      <c r="D132" s="43"/>
      <c r="E132" s="42" t="e">
        <f>"Defining Bending Stiffness, for "&amp;D127</f>
        <v>#REF!</v>
      </c>
      <c r="F132" s="5" t="e">
        <f>"linetype.EIx = "&amp;#REF!</f>
        <v>#REF!</v>
      </c>
    </row>
    <row r="133" spans="4:6" s="5" customFormat="1" x14ac:dyDescent="0.2">
      <c r="D133" s="43"/>
      <c r="E133" s="42"/>
      <c r="F133" s="5" t="e">
        <f>"linetype.EIy = "&amp;#REF!</f>
        <v>#REF!</v>
      </c>
    </row>
    <row r="134" spans="4:6" s="5" customFormat="1" x14ac:dyDescent="0.2">
      <c r="D134" s="43"/>
      <c r="E134" s="4" t="e">
        <f>"Defining Possion's Ratio, for "&amp;D127</f>
        <v>#REF!</v>
      </c>
      <c r="F134" s="5" t="e">
        <f>"linetype.PoissonRatio = "&amp;#REF!</f>
        <v>#REF!</v>
      </c>
    </row>
    <row r="135" spans="4:6" s="5" customFormat="1" x14ac:dyDescent="0.2">
      <c r="D135" s="43"/>
      <c r="E135" s="4" t="e">
        <f>"Defining Torsional Stiffness, for "&amp;D127</f>
        <v>#REF!</v>
      </c>
      <c r="F135" s="5" t="e">
        <f>"linetype.GJ = "&amp;#REF!</f>
        <v>#REF!</v>
      </c>
    </row>
    <row r="136" spans="4:6" s="5" customFormat="1" x14ac:dyDescent="0.2">
      <c r="D136" s="43"/>
      <c r="E136" s="4" t="e">
        <f>"Defining Stress Inner Dia., for "&amp;D127</f>
        <v>#REF!</v>
      </c>
      <c r="F136" s="5" t="e">
        <f>"linetype.StressID = "&amp;#REF!</f>
        <v>#REF!</v>
      </c>
    </row>
    <row r="137" spans="4:6" s="5" customFormat="1" x14ac:dyDescent="0.2">
      <c r="D137" s="43"/>
      <c r="E137" s="4" t="e">
        <f>"Defining Stress Outer Dia., for "&amp;D127</f>
        <v>#REF!</v>
      </c>
      <c r="F137" s="5" t="e">
        <f>"linetype.StressOD = "&amp;#REF!</f>
        <v>#REF!</v>
      </c>
    </row>
    <row r="138" spans="4:6" s="5" customFormat="1" x14ac:dyDescent="0.2">
      <c r="D138" s="43" t="e">
        <f>#REF!</f>
        <v>#REF!</v>
      </c>
      <c r="E138" s="4" t="e">
        <f>"Creating a new line type, for "&amp;D138</f>
        <v>#REF!</v>
      </c>
      <c r="F138" s="5" t="e">
        <f>"linetype = model.CreateObject(OrcFxAPI.otLineType, '"&amp;#REF!&amp;"')"</f>
        <v>#REF!</v>
      </c>
    </row>
    <row r="139" spans="4:6" s="5" customFormat="1" x14ac:dyDescent="0.2">
      <c r="D139" s="43"/>
      <c r="E139" s="4" t="e">
        <f>"Defining Outer Dia., for "&amp;D138</f>
        <v>#REF!</v>
      </c>
      <c r="F139" s="5" t="e">
        <f>"linetype.OD ="&amp;#REF!</f>
        <v>#REF!</v>
      </c>
    </row>
    <row r="140" spans="4:6" s="5" customFormat="1" x14ac:dyDescent="0.2">
      <c r="D140" s="43"/>
      <c r="E140" s="4" t="e">
        <f>"Defining Inner Dia., for "&amp;D138</f>
        <v>#REF!</v>
      </c>
      <c r="F140" s="5" t="e">
        <f>"linetype.ID ="&amp;#REF!</f>
        <v>#REF!</v>
      </c>
    </row>
    <row r="141" spans="4:6" s="5" customFormat="1" x14ac:dyDescent="0.2">
      <c r="D141" s="43"/>
      <c r="E141" s="4" t="e">
        <f>"Defining Mass per length, for "&amp;D138</f>
        <v>#REF!</v>
      </c>
      <c r="F141" s="5" t="e">
        <f>"linetype.MassPerUnitLength = "&amp;#REF!</f>
        <v>#REF!</v>
      </c>
    </row>
    <row r="142" spans="4:6" s="5" customFormat="1" x14ac:dyDescent="0.2">
      <c r="D142" s="43"/>
      <c r="E142" s="4" t="e">
        <f>"Defining Axial Stiffness, for "&amp;D138</f>
        <v>#REF!</v>
      </c>
      <c r="F142" s="5" t="e">
        <f>"linetype.EA = "&amp;#REF!</f>
        <v>#REF!</v>
      </c>
    </row>
    <row r="143" spans="4:6" s="5" customFormat="1" x14ac:dyDescent="0.2">
      <c r="D143" s="43"/>
      <c r="E143" s="42" t="e">
        <f>"Defining Bending Stiffness, for "&amp;D138</f>
        <v>#REF!</v>
      </c>
      <c r="F143" s="5" t="e">
        <f>"linetype.EIx = "&amp;#REF!</f>
        <v>#REF!</v>
      </c>
    </row>
    <row r="144" spans="4:6" s="5" customFormat="1" x14ac:dyDescent="0.2">
      <c r="D144" s="43"/>
      <c r="E144" s="42"/>
      <c r="F144" s="5" t="e">
        <f>"linetype.EIy = "&amp;#REF!</f>
        <v>#REF!</v>
      </c>
    </row>
    <row r="145" spans="4:6" s="5" customFormat="1" x14ac:dyDescent="0.2">
      <c r="D145" s="43"/>
      <c r="E145" s="4" t="e">
        <f>"Defining Possion's Ratio, for "&amp;D138</f>
        <v>#REF!</v>
      </c>
      <c r="F145" s="5" t="e">
        <f>"linetype.PoissonRatio = "&amp;#REF!</f>
        <v>#REF!</v>
      </c>
    </row>
    <row r="146" spans="4:6" s="5" customFormat="1" x14ac:dyDescent="0.2">
      <c r="D146" s="43"/>
      <c r="E146" s="4" t="e">
        <f>"Defining Torsional Stiffness, for "&amp;D138</f>
        <v>#REF!</v>
      </c>
      <c r="F146" s="5" t="e">
        <f>"linetype.GJ = "&amp;#REF!</f>
        <v>#REF!</v>
      </c>
    </row>
    <row r="147" spans="4:6" s="5" customFormat="1" x14ac:dyDescent="0.2">
      <c r="D147" s="43"/>
      <c r="E147" s="4" t="e">
        <f>"Defining Stress Inner Dia., for "&amp;D138</f>
        <v>#REF!</v>
      </c>
      <c r="F147" s="5" t="e">
        <f>"linetype.StressID = "&amp;#REF!</f>
        <v>#REF!</v>
      </c>
    </row>
    <row r="148" spans="4:6" s="5" customFormat="1" x14ac:dyDescent="0.2">
      <c r="D148" s="43"/>
      <c r="E148" s="4" t="e">
        <f>"Defining Stress Outer Dia., for "&amp;D138</f>
        <v>#REF!</v>
      </c>
      <c r="F148" s="5" t="e">
        <f>"linetype.StressOD = "&amp;#REF!</f>
        <v>#REF!</v>
      </c>
    </row>
    <row r="149" spans="4:6" s="5" customFormat="1" x14ac:dyDescent="0.2">
      <c r="D149" s="43" t="e">
        <f>#REF!</f>
        <v>#REF!</v>
      </c>
      <c r="E149" s="4" t="e">
        <f>"Creating a new line type, for "&amp;D149</f>
        <v>#REF!</v>
      </c>
      <c r="F149" s="5" t="e">
        <f>"linetype = model.CreateObject(OrcFxAPI.otLineType, '"&amp;#REF!&amp;"')"</f>
        <v>#REF!</v>
      </c>
    </row>
    <row r="150" spans="4:6" s="5" customFormat="1" x14ac:dyDescent="0.2">
      <c r="D150" s="43"/>
      <c r="E150" s="4" t="e">
        <f>"Defining Outer Dia., for "&amp;D149</f>
        <v>#REF!</v>
      </c>
      <c r="F150" s="5" t="e">
        <f>"linetype.OD ="&amp;#REF!</f>
        <v>#REF!</v>
      </c>
    </row>
    <row r="151" spans="4:6" s="5" customFormat="1" x14ac:dyDescent="0.2">
      <c r="D151" s="43"/>
      <c r="E151" s="4" t="e">
        <f>"Defining Inner Dia., for "&amp;D149</f>
        <v>#REF!</v>
      </c>
      <c r="F151" s="5" t="e">
        <f>"linetype.ID ="&amp;#REF!</f>
        <v>#REF!</v>
      </c>
    </row>
    <row r="152" spans="4:6" s="5" customFormat="1" x14ac:dyDescent="0.2">
      <c r="D152" s="43"/>
      <c r="E152" s="4" t="e">
        <f>"Defining Mass per length, for "&amp;D149</f>
        <v>#REF!</v>
      </c>
      <c r="F152" s="5" t="e">
        <f>"linetype.MassPerUnitLength = "&amp;#REF!</f>
        <v>#REF!</v>
      </c>
    </row>
    <row r="153" spans="4:6" s="5" customFormat="1" x14ac:dyDescent="0.2">
      <c r="D153" s="43"/>
      <c r="E153" s="4" t="e">
        <f>"Defining Axial Stiffness, for "&amp;D149</f>
        <v>#REF!</v>
      </c>
      <c r="F153" s="5" t="e">
        <f>"linetype.EA = "&amp;#REF!</f>
        <v>#REF!</v>
      </c>
    </row>
    <row r="154" spans="4:6" s="5" customFormat="1" x14ac:dyDescent="0.2">
      <c r="D154" s="43"/>
      <c r="E154" s="42" t="e">
        <f>"Defining Bending Stiffness, for "&amp;D149</f>
        <v>#REF!</v>
      </c>
      <c r="F154" s="5" t="e">
        <f>"linetype.EIx = "&amp;#REF!</f>
        <v>#REF!</v>
      </c>
    </row>
    <row r="155" spans="4:6" s="5" customFormat="1" x14ac:dyDescent="0.2">
      <c r="D155" s="43"/>
      <c r="E155" s="42"/>
      <c r="F155" s="5" t="e">
        <f>"linetype.EIy = "&amp;#REF!</f>
        <v>#REF!</v>
      </c>
    </row>
    <row r="156" spans="4:6" s="5" customFormat="1" x14ac:dyDescent="0.2">
      <c r="D156" s="43"/>
      <c r="E156" s="4" t="e">
        <f>"Defining Possion's Ratio, for "&amp;D149</f>
        <v>#REF!</v>
      </c>
      <c r="F156" s="5" t="e">
        <f>"linetype.PoissonRatio = "&amp;#REF!</f>
        <v>#REF!</v>
      </c>
    </row>
    <row r="157" spans="4:6" s="5" customFormat="1" x14ac:dyDescent="0.2">
      <c r="D157" s="43"/>
      <c r="E157" s="4" t="e">
        <f>"Defining Torsional Stiffness, for "&amp;D149</f>
        <v>#REF!</v>
      </c>
      <c r="F157" s="5" t="e">
        <f>"linetype.GJ = "&amp;#REF!</f>
        <v>#REF!</v>
      </c>
    </row>
    <row r="158" spans="4:6" s="5" customFormat="1" x14ac:dyDescent="0.2">
      <c r="D158" s="43"/>
      <c r="E158" s="4" t="e">
        <f>"Defining Stress Inner Dia., for "&amp;D149</f>
        <v>#REF!</v>
      </c>
      <c r="F158" s="5" t="e">
        <f>"linetype.StressID = "&amp;#REF!</f>
        <v>#REF!</v>
      </c>
    </row>
    <row r="159" spans="4:6" s="5" customFormat="1" x14ac:dyDescent="0.2">
      <c r="D159" s="43"/>
      <c r="E159" s="4" t="e">
        <f>"Defining Stress Outer Dia., for "&amp;D149</f>
        <v>#REF!</v>
      </c>
      <c r="F159" s="5" t="e">
        <f>"linetype.StressOD = "&amp;#REF!</f>
        <v>#REF!</v>
      </c>
    </row>
    <row r="160" spans="4:6" s="5" customFormat="1" x14ac:dyDescent="0.2">
      <c r="D160" s="43" t="e">
        <f>#REF!</f>
        <v>#REF!</v>
      </c>
      <c r="E160" s="4" t="e">
        <f>"Creating a new line type, for "&amp;D160</f>
        <v>#REF!</v>
      </c>
      <c r="F160" s="5" t="e">
        <f>"linetype = model.CreateObject(OrcFxAPI.otLineType, '"&amp;#REF!&amp;"')"</f>
        <v>#REF!</v>
      </c>
    </row>
    <row r="161" spans="4:6" s="5" customFormat="1" x14ac:dyDescent="0.2">
      <c r="D161" s="43"/>
      <c r="E161" s="4" t="e">
        <f>"Defining Outer Dia., for "&amp;D160</f>
        <v>#REF!</v>
      </c>
      <c r="F161" s="5" t="e">
        <f>"linetype.OD ="&amp;#REF!</f>
        <v>#REF!</v>
      </c>
    </row>
    <row r="162" spans="4:6" s="5" customFormat="1" x14ac:dyDescent="0.2">
      <c r="D162" s="43"/>
      <c r="E162" s="4" t="e">
        <f>"Defining Inner Dia., for "&amp;D160</f>
        <v>#REF!</v>
      </c>
      <c r="F162" s="5" t="e">
        <f>"linetype.ID ="&amp;#REF!</f>
        <v>#REF!</v>
      </c>
    </row>
    <row r="163" spans="4:6" s="5" customFormat="1" x14ac:dyDescent="0.2">
      <c r="D163" s="43"/>
      <c r="E163" s="4" t="e">
        <f>"Defining Mass per length, for "&amp;D160</f>
        <v>#REF!</v>
      </c>
      <c r="F163" s="5" t="e">
        <f>"linetype.MassPerUnitLength = "&amp;#REF!</f>
        <v>#REF!</v>
      </c>
    </row>
    <row r="164" spans="4:6" s="5" customFormat="1" x14ac:dyDescent="0.2">
      <c r="D164" s="43"/>
      <c r="E164" s="4" t="e">
        <f>"Defining Axial Stiffness, for "&amp;D160</f>
        <v>#REF!</v>
      </c>
      <c r="F164" s="5" t="e">
        <f>"linetype.EA = "&amp;#REF!</f>
        <v>#REF!</v>
      </c>
    </row>
    <row r="165" spans="4:6" s="5" customFormat="1" x14ac:dyDescent="0.2">
      <c r="D165" s="43"/>
      <c r="E165" s="42" t="e">
        <f>"Defining Bending Stiffness, for "&amp;D160</f>
        <v>#REF!</v>
      </c>
      <c r="F165" s="5" t="e">
        <f>"linetype.EIx = "&amp;#REF!</f>
        <v>#REF!</v>
      </c>
    </row>
    <row r="166" spans="4:6" s="5" customFormat="1" x14ac:dyDescent="0.2">
      <c r="D166" s="43"/>
      <c r="E166" s="42"/>
      <c r="F166" s="5" t="e">
        <f>"linetype.EIy = "&amp;#REF!</f>
        <v>#REF!</v>
      </c>
    </row>
    <row r="167" spans="4:6" s="5" customFormat="1" x14ac:dyDescent="0.2">
      <c r="D167" s="43"/>
      <c r="E167" s="4" t="e">
        <f>"Defining Possion's Ratio, for "&amp;D160</f>
        <v>#REF!</v>
      </c>
      <c r="F167" s="5" t="e">
        <f>"linetype.PoissonRatio = "&amp;#REF!</f>
        <v>#REF!</v>
      </c>
    </row>
    <row r="168" spans="4:6" s="5" customFormat="1" x14ac:dyDescent="0.2">
      <c r="D168" s="43"/>
      <c r="E168" s="4" t="e">
        <f>"Defining Torsional Stiffness, for "&amp;D160</f>
        <v>#REF!</v>
      </c>
      <c r="F168" s="5" t="e">
        <f>"linetype.GJ = "&amp;#REF!</f>
        <v>#REF!</v>
      </c>
    </row>
    <row r="169" spans="4:6" s="5" customFormat="1" x14ac:dyDescent="0.2">
      <c r="D169" s="43"/>
      <c r="E169" s="4" t="e">
        <f>"Defining Stress Inner Dia., for "&amp;D160</f>
        <v>#REF!</v>
      </c>
      <c r="F169" s="5" t="e">
        <f>"linetype.StressID = "&amp;#REF!</f>
        <v>#REF!</v>
      </c>
    </row>
    <row r="170" spans="4:6" x14ac:dyDescent="0.2">
      <c r="D170" s="43"/>
      <c r="E170" s="4" t="e">
        <f>"Defining Stress Outer Dia., for "&amp;D160</f>
        <v>#REF!</v>
      </c>
      <c r="F170" s="5" t="e">
        <f>"linetype.StressOD = "&amp;#REF!</f>
        <v>#REF!</v>
      </c>
    </row>
    <row r="171" spans="4:6" s="5" customFormat="1" x14ac:dyDescent="0.2">
      <c r="D171" s="43" t="e">
        <f>#REF!</f>
        <v>#REF!</v>
      </c>
      <c r="E171" s="4" t="e">
        <f>"Creating a new line type, for "&amp;D171</f>
        <v>#REF!</v>
      </c>
      <c r="F171" s="5" t="e">
        <f>"linetype = model.CreateObject(OrcFxAPI.otLineType, '"&amp;#REF!&amp;"')"</f>
        <v>#REF!</v>
      </c>
    </row>
    <row r="172" spans="4:6" s="5" customFormat="1" x14ac:dyDescent="0.2">
      <c r="D172" s="43"/>
      <c r="E172" s="4" t="e">
        <f>"Defining Outer Dia., for "&amp;D171</f>
        <v>#REF!</v>
      </c>
      <c r="F172" s="5" t="e">
        <f>"linetype.OD ="&amp;#REF!</f>
        <v>#REF!</v>
      </c>
    </row>
    <row r="173" spans="4:6" s="5" customFormat="1" x14ac:dyDescent="0.2">
      <c r="D173" s="43"/>
      <c r="E173" s="4" t="e">
        <f>"Defining Inner Dia., for "&amp;D171</f>
        <v>#REF!</v>
      </c>
      <c r="F173" s="5" t="e">
        <f>"linetype.ID ="&amp;#REF!</f>
        <v>#REF!</v>
      </c>
    </row>
    <row r="174" spans="4:6" s="5" customFormat="1" x14ac:dyDescent="0.2">
      <c r="D174" s="43"/>
      <c r="E174" s="4" t="e">
        <f>"Defining Mass per length, for "&amp;D171</f>
        <v>#REF!</v>
      </c>
      <c r="F174" s="5" t="e">
        <f>"linetype.MassPerUnitLength = "&amp;#REF!</f>
        <v>#REF!</v>
      </c>
    </row>
    <row r="175" spans="4:6" s="5" customFormat="1" x14ac:dyDescent="0.2">
      <c r="D175" s="43"/>
      <c r="E175" s="4" t="e">
        <f>"Defining Axial Stiffness, for "&amp;D171</f>
        <v>#REF!</v>
      </c>
      <c r="F175" s="5" t="e">
        <f>"linetype.EA = "&amp;#REF!</f>
        <v>#REF!</v>
      </c>
    </row>
    <row r="176" spans="4:6" s="5" customFormat="1" x14ac:dyDescent="0.2">
      <c r="D176" s="43"/>
      <c r="E176" s="42" t="e">
        <f>"Defining Bending Stiffness, for "&amp;D171</f>
        <v>#REF!</v>
      </c>
      <c r="F176" s="5" t="e">
        <f>"linetype.EIx = "&amp;#REF!</f>
        <v>#REF!</v>
      </c>
    </row>
    <row r="177" spans="4:6" s="5" customFormat="1" x14ac:dyDescent="0.2">
      <c r="D177" s="43"/>
      <c r="E177" s="42"/>
      <c r="F177" s="5" t="e">
        <f>"linetype.EIy = "&amp;#REF!</f>
        <v>#REF!</v>
      </c>
    </row>
    <row r="178" spans="4:6" s="5" customFormat="1" x14ac:dyDescent="0.2">
      <c r="D178" s="43"/>
      <c r="E178" s="4" t="e">
        <f>"Defining Possion's Ratio, for "&amp;D171</f>
        <v>#REF!</v>
      </c>
      <c r="F178" s="5" t="e">
        <f>"linetype.PoissonRatio = "&amp;#REF!</f>
        <v>#REF!</v>
      </c>
    </row>
    <row r="179" spans="4:6" s="5" customFormat="1" x14ac:dyDescent="0.2">
      <c r="D179" s="43"/>
      <c r="E179" s="4" t="e">
        <f>"Defining Torsional Stiffness, for "&amp;D171</f>
        <v>#REF!</v>
      </c>
      <c r="F179" s="5" t="e">
        <f>"linetype.GJ = "&amp;#REF!</f>
        <v>#REF!</v>
      </c>
    </row>
    <row r="180" spans="4:6" s="5" customFormat="1" x14ac:dyDescent="0.2">
      <c r="D180" s="43"/>
      <c r="E180" s="4" t="e">
        <f>"Defining Stress Inner Dia., for "&amp;D171</f>
        <v>#REF!</v>
      </c>
      <c r="F180" s="5" t="e">
        <f>"linetype.StressID = "&amp;#REF!</f>
        <v>#REF!</v>
      </c>
    </row>
    <row r="181" spans="4:6" s="5" customFormat="1" x14ac:dyDescent="0.2">
      <c r="D181" s="43"/>
      <c r="E181" s="4" t="e">
        <f>"Defining Stress Outer Dia., for "&amp;D171</f>
        <v>#REF!</v>
      </c>
      <c r="F181" s="5" t="e">
        <f>"linetype.StressOD = "&amp;#REF!</f>
        <v>#REF!</v>
      </c>
    </row>
    <row r="182" spans="4:6" s="5" customFormat="1" x14ac:dyDescent="0.2">
      <c r="D182" s="43" t="e">
        <f>#REF!</f>
        <v>#REF!</v>
      </c>
      <c r="E182" s="4" t="e">
        <f>"Creating a new line type, for "&amp;D182</f>
        <v>#REF!</v>
      </c>
      <c r="F182" s="5" t="e">
        <f>"linetype = model.CreateObject(OrcFxAPI.otLineType, '"&amp;#REF!&amp;"')"</f>
        <v>#REF!</v>
      </c>
    </row>
    <row r="183" spans="4:6" s="5" customFormat="1" x14ac:dyDescent="0.2">
      <c r="D183" s="43"/>
      <c r="E183" s="4" t="e">
        <f>"Defining Outer Dia., for "&amp;D182</f>
        <v>#REF!</v>
      </c>
      <c r="F183" s="5" t="e">
        <f>"linetype.OD ="&amp;#REF!</f>
        <v>#REF!</v>
      </c>
    </row>
    <row r="184" spans="4:6" s="5" customFormat="1" x14ac:dyDescent="0.2">
      <c r="D184" s="43"/>
      <c r="E184" s="4" t="e">
        <f>"Defining Inner Dia., for "&amp;D182</f>
        <v>#REF!</v>
      </c>
      <c r="F184" s="5" t="e">
        <f>"linetype.ID ="&amp;#REF!</f>
        <v>#REF!</v>
      </c>
    </row>
    <row r="185" spans="4:6" s="5" customFormat="1" x14ac:dyDescent="0.2">
      <c r="D185" s="43"/>
      <c r="E185" s="4" t="e">
        <f>"Defining Mass per length, for "&amp;D182</f>
        <v>#REF!</v>
      </c>
      <c r="F185" s="5" t="e">
        <f>"linetype.MassPerUnitLength = "&amp;#REF!</f>
        <v>#REF!</v>
      </c>
    </row>
    <row r="186" spans="4:6" s="5" customFormat="1" x14ac:dyDescent="0.2">
      <c r="D186" s="43"/>
      <c r="E186" s="4" t="e">
        <f>"Defining Axial Stiffness, for "&amp;D182</f>
        <v>#REF!</v>
      </c>
      <c r="F186" s="5" t="e">
        <f>"linetype.EA = "&amp;#REF!</f>
        <v>#REF!</v>
      </c>
    </row>
    <row r="187" spans="4:6" x14ac:dyDescent="0.2">
      <c r="D187" s="43"/>
      <c r="E187" s="42" t="e">
        <f>"Defining Bending Stiffness, for "&amp;D182</f>
        <v>#REF!</v>
      </c>
      <c r="F187" s="5" t="e">
        <f>"linetype.EIx = "&amp;#REF!</f>
        <v>#REF!</v>
      </c>
    </row>
    <row r="188" spans="4:6" x14ac:dyDescent="0.2">
      <c r="D188" s="43"/>
      <c r="E188" s="42"/>
      <c r="F188" s="5" t="e">
        <f>"linetype.EIy = "&amp;#REF!</f>
        <v>#REF!</v>
      </c>
    </row>
    <row r="189" spans="4:6" x14ac:dyDescent="0.2">
      <c r="D189" s="43"/>
      <c r="E189" s="4" t="e">
        <f>"Defining Possion's Ratio, for "&amp;D182</f>
        <v>#REF!</v>
      </c>
      <c r="F189" s="5" t="e">
        <f>"linetype.PoissonRatio = "&amp;#REF!</f>
        <v>#REF!</v>
      </c>
    </row>
    <row r="190" spans="4:6" x14ac:dyDescent="0.2">
      <c r="D190" s="43"/>
      <c r="E190" s="4" t="e">
        <f>"Defining Torsional Stiffness, for "&amp;D182</f>
        <v>#REF!</v>
      </c>
      <c r="F190" s="5" t="e">
        <f>"linetype.GJ = "&amp;#REF!</f>
        <v>#REF!</v>
      </c>
    </row>
    <row r="191" spans="4:6" x14ac:dyDescent="0.2">
      <c r="D191" s="43"/>
      <c r="E191" s="4" t="e">
        <f>"Defining Stress Inner Dia., for "&amp;D182</f>
        <v>#REF!</v>
      </c>
      <c r="F191" s="5" t="e">
        <f>"linetype.StressID = "&amp;#REF!</f>
        <v>#REF!</v>
      </c>
    </row>
    <row r="192" spans="4:6" x14ac:dyDescent="0.2">
      <c r="D192" s="43"/>
      <c r="E192" s="4" t="e">
        <f>"Defining Stress Outer Dia., for "&amp;D182</f>
        <v>#REF!</v>
      </c>
      <c r="F192" s="5" t="e">
        <f>"linetype.StressOD = "&amp;#REF!</f>
        <v>#REF!</v>
      </c>
    </row>
    <row r="193" spans="4:6" s="5" customFormat="1" x14ac:dyDescent="0.2">
      <c r="D193" s="14"/>
      <c r="E193" s="4" t="s">
        <v>111</v>
      </c>
      <c r="F193" s="5" t="s">
        <v>102</v>
      </c>
    </row>
    <row r="194" spans="4:6" s="5" customFormat="1" x14ac:dyDescent="0.2">
      <c r="D194" s="14"/>
      <c r="E194" s="4" t="s">
        <v>113</v>
      </c>
      <c r="F194" s="4" t="s">
        <v>103</v>
      </c>
    </row>
    <row r="195" spans="4:6" s="5" customFormat="1" x14ac:dyDescent="0.2">
      <c r="D195" s="14"/>
      <c r="E195" s="4" t="s">
        <v>112</v>
      </c>
      <c r="F195" s="4" t="s">
        <v>105</v>
      </c>
    </row>
    <row r="196" spans="4:6" s="5" customFormat="1" x14ac:dyDescent="0.2">
      <c r="D196" s="14"/>
      <c r="E196" s="4" t="s">
        <v>114</v>
      </c>
      <c r="F196" s="4" t="s">
        <v>106</v>
      </c>
    </row>
    <row r="197" spans="4:6" x14ac:dyDescent="0.2">
      <c r="E197" s="11" t="s">
        <v>115</v>
      </c>
      <c r="F197" s="4" t="s">
        <v>97</v>
      </c>
    </row>
    <row r="198" spans="4:6" x14ac:dyDescent="0.2">
      <c r="E198" s="4" t="s">
        <v>116</v>
      </c>
      <c r="F198" s="4" t="s">
        <v>127</v>
      </c>
    </row>
    <row r="199" spans="4:6" x14ac:dyDescent="0.2">
      <c r="E199" s="4" t="s">
        <v>117</v>
      </c>
      <c r="F199" s="4" t="s">
        <v>122</v>
      </c>
    </row>
    <row r="200" spans="4:6" x14ac:dyDescent="0.2">
      <c r="E200" s="4" t="s">
        <v>119</v>
      </c>
      <c r="F200" s="4" t="str">
        <f>"line.EndAX, line.EndAY, line.EndAZ = "&amp;'Design Data'!B33&amp;", "&amp;'Design Data'!B34&amp;", "&amp;'Design Data'!B35</f>
        <v xml:space="preserve">line.EndAX, line.EndAY, line.EndAZ = , , </v>
      </c>
    </row>
    <row r="201" spans="4:6" x14ac:dyDescent="0.2">
      <c r="E201" s="4" t="s">
        <v>118</v>
      </c>
      <c r="F201" s="4" t="str">
        <f>"line.EndBX, line.EndBY, line.EndBZ = "&amp;'Design Data'!B37&amp;", "&amp;'Design Data'!B38&amp;", "&amp;'Design Data'!B39</f>
        <v xml:space="preserve">line.EndBX, line.EndBY, line.EndBZ = , , </v>
      </c>
    </row>
    <row r="202" spans="4:6" s="5" customFormat="1" x14ac:dyDescent="0.2">
      <c r="E202" s="4"/>
      <c r="F202" s="27" t="s">
        <v>167</v>
      </c>
    </row>
    <row r="203" spans="4:6" s="5" customFormat="1" x14ac:dyDescent="0.2">
      <c r="E203" s="4"/>
      <c r="F203" s="27" t="s">
        <v>168</v>
      </c>
    </row>
    <row r="204" spans="4:6" x14ac:dyDescent="0.2">
      <c r="F204" s="4" t="e">
        <f>"line.Length =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</f>
        <v>#REF!</v>
      </c>
    </row>
    <row r="205" spans="4:6" x14ac:dyDescent="0.2">
      <c r="F205" s="4" t="e">
        <f>"line.TargetSegmentLength =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"&amp;#REF!&amp;", "&amp;#REF!</f>
        <v>#REF!</v>
      </c>
    </row>
    <row r="206" spans="4:6" x14ac:dyDescent="0.2">
      <c r="F206" s="4" t="e">
        <f>"line.LineType[0] = '"&amp;#REF!&amp;"'"</f>
        <v>#REF!</v>
      </c>
    </row>
    <row r="207" spans="4:6" x14ac:dyDescent="0.2">
      <c r="F207" s="4" t="e">
        <f>"line.LineType[1] = '"&amp;#REF!&amp;"'"</f>
        <v>#REF!</v>
      </c>
    </row>
    <row r="208" spans="4:6" x14ac:dyDescent="0.2">
      <c r="F208" s="4" t="e">
        <f>"line.LineType[2] = '"&amp;#REF!&amp;"'"</f>
        <v>#REF!</v>
      </c>
    </row>
    <row r="209" spans="6:8" x14ac:dyDescent="0.2">
      <c r="F209" s="4" t="e">
        <f>"line.LineType[3] = '"&amp;#REF!&amp;"'"</f>
        <v>#REF!</v>
      </c>
    </row>
    <row r="210" spans="6:8" x14ac:dyDescent="0.2">
      <c r="F210" s="4" t="e">
        <f>"line.LineType[4] = '"&amp;#REF!&amp;"'"</f>
        <v>#REF!</v>
      </c>
    </row>
    <row r="211" spans="6:8" x14ac:dyDescent="0.2">
      <c r="F211" s="4" t="e">
        <f>"line.LineType[5] = '"&amp;#REF!&amp;"'"</f>
        <v>#REF!</v>
      </c>
    </row>
    <row r="212" spans="6:8" x14ac:dyDescent="0.2">
      <c r="F212" s="4" t="e">
        <f>"line.LineType[6] = '"&amp;#REF!&amp;"'"</f>
        <v>#REF!</v>
      </c>
    </row>
    <row r="213" spans="6:8" x14ac:dyDescent="0.2">
      <c r="F213" s="4" t="e">
        <f>"line.LineType[7] = '"&amp;#REF!&amp;"'"</f>
        <v>#REF!</v>
      </c>
    </row>
    <row r="214" spans="6:8" x14ac:dyDescent="0.2">
      <c r="F214" s="4" t="e">
        <f>"line.LineType[8] = '"&amp;#REF!&amp;"'"</f>
        <v>#REF!</v>
      </c>
    </row>
    <row r="215" spans="6:8" x14ac:dyDescent="0.2">
      <c r="F215" s="4" t="e">
        <f>"line.LineType[9] = '"&amp;#REF!&amp;"'"</f>
        <v>#REF!</v>
      </c>
    </row>
    <row r="216" spans="6:8" x14ac:dyDescent="0.2">
      <c r="F216" s="4" t="e">
        <f>"line.LineType[10] = '"&amp;#REF!&amp;"'"</f>
        <v>#REF!</v>
      </c>
    </row>
    <row r="217" spans="6:8" x14ac:dyDescent="0.2">
      <c r="F217" s="4" t="e">
        <f>"line.LineType[11] = '"&amp;#REF!&amp;"'"</f>
        <v>#REF!</v>
      </c>
    </row>
    <row r="218" spans="6:8" x14ac:dyDescent="0.2">
      <c r="F218" s="4" t="e">
        <f>"line.LineType[12] = '"&amp;#REF!&amp;"'"</f>
        <v>#REF!</v>
      </c>
    </row>
    <row r="219" spans="6:8" x14ac:dyDescent="0.2">
      <c r="F219" s="4" t="e">
        <f>"line.LineType[13] = '"&amp;#REF!&amp;"'"</f>
        <v>#REF!</v>
      </c>
    </row>
    <row r="220" spans="6:8" x14ac:dyDescent="0.2">
      <c r="F220" s="4" t="e">
        <f>"line.LineType[14] = '"&amp;#REF!&amp;"'"</f>
        <v>#REF!</v>
      </c>
    </row>
    <row r="221" spans="6:8" x14ac:dyDescent="0.2">
      <c r="F221" s="4" t="e">
        <f>"line.LineType[15] = '"&amp;#REF!&amp;"'"</f>
        <v>#REF!</v>
      </c>
    </row>
    <row r="222" spans="6:8" x14ac:dyDescent="0.2">
      <c r="F222" s="4" t="e">
        <f>"line.LineType[16] = '"&amp;#REF!&amp;"'"</f>
        <v>#REF!</v>
      </c>
    </row>
    <row r="223" spans="6:8" x14ac:dyDescent="0.2">
      <c r="F223" s="4" t="e">
        <f>"line.LineType[17] = '"&amp;#REF!&amp;"'"</f>
        <v>#REF!</v>
      </c>
    </row>
    <row r="224" spans="6:8" x14ac:dyDescent="0.2">
      <c r="F224" s="4" t="s">
        <v>107</v>
      </c>
      <c r="H224" s="4"/>
    </row>
    <row r="225" spans="5:8" x14ac:dyDescent="0.2">
      <c r="F225" s="4" t="s">
        <v>104</v>
      </c>
      <c r="H225" s="4"/>
    </row>
    <row r="226" spans="5:8" x14ac:dyDescent="0.2">
      <c r="F226" s="4" t="s">
        <v>121</v>
      </c>
    </row>
    <row r="227" spans="5:8" x14ac:dyDescent="0.2">
      <c r="F227" s="4" t="s">
        <v>120</v>
      </c>
    </row>
    <row r="228" spans="5:8" x14ac:dyDescent="0.2">
      <c r="F228" s="4" t="s">
        <v>108</v>
      </c>
    </row>
    <row r="229" spans="5:8" x14ac:dyDescent="0.2">
      <c r="F229" s="4" t="s">
        <v>110</v>
      </c>
    </row>
    <row r="230" spans="5:8" x14ac:dyDescent="0.2">
      <c r="F230" s="4" t="s">
        <v>109</v>
      </c>
    </row>
    <row r="231" spans="5:8" s="5" customFormat="1" x14ac:dyDescent="0.2">
      <c r="F231" s="4" t="s">
        <v>164</v>
      </c>
    </row>
    <row r="232" spans="5:8" x14ac:dyDescent="0.2">
      <c r="F232" s="4"/>
    </row>
    <row r="234" spans="5:8" x14ac:dyDescent="0.2">
      <c r="E234" s="4" t="s">
        <v>123</v>
      </c>
      <c r="F234" s="4" t="str">
        <f>"links = model.CreateObject (OrcFxAPI.otLink, '"&amp;'Design Data'!A48&amp;"')"</f>
        <v>links = model.CreateObject (OrcFxAPI.otLink, '')</v>
      </c>
    </row>
    <row r="235" spans="5:8" x14ac:dyDescent="0.2">
      <c r="F235" s="4" t="s">
        <v>124</v>
      </c>
    </row>
    <row r="236" spans="5:8" x14ac:dyDescent="0.2">
      <c r="F236" s="4" t="s">
        <v>125</v>
      </c>
    </row>
    <row r="237" spans="5:8" x14ac:dyDescent="0.2">
      <c r="F237" s="4" t="e">
        <f>"links.EndAX, links.EndAY, links.EndAZ = "&amp;'Design Data'!#REF!&amp;", "&amp;'Design Data'!#REF!&amp;", "&amp;'Design Data'!D48</f>
        <v>#REF!</v>
      </c>
    </row>
    <row r="238" spans="5:8" x14ac:dyDescent="0.2">
      <c r="F238" s="4" t="s">
        <v>126</v>
      </c>
    </row>
    <row r="239" spans="5:8" x14ac:dyDescent="0.2">
      <c r="F239" s="4" t="str">
        <f>"links.EndBZ = "&amp;'Design Data'!D49</f>
        <v xml:space="preserve">links.EndBZ = </v>
      </c>
    </row>
    <row r="240" spans="5:8" x14ac:dyDescent="0.2">
      <c r="F240" s="4" t="s">
        <v>128</v>
      </c>
    </row>
    <row r="241" spans="6:6" x14ac:dyDescent="0.2">
      <c r="F241" s="4" t="str">
        <f>"links = model.CreateObject (OrcFxAPI.otLink, '"&amp;'Design Data'!A50&amp;"')"</f>
        <v>links = model.CreateObject (OrcFxAPI.otLink, '')</v>
      </c>
    </row>
    <row r="242" spans="6:6" x14ac:dyDescent="0.2">
      <c r="F242" s="4" t="s">
        <v>124</v>
      </c>
    </row>
    <row r="243" spans="6:6" x14ac:dyDescent="0.2">
      <c r="F243" s="4" t="s">
        <v>125</v>
      </c>
    </row>
    <row r="244" spans="6:6" x14ac:dyDescent="0.2">
      <c r="F244" s="4" t="e">
        <f>"links.EndAX, links.EndAY, links.EndAZ = "&amp;'Design Data'!#REF!&amp;", "&amp;'Design Data'!#REF!&amp;", "&amp;'Design Data'!D50</f>
        <v>#REF!</v>
      </c>
    </row>
    <row r="245" spans="6:6" x14ac:dyDescent="0.2">
      <c r="F245" s="4" t="s">
        <v>126</v>
      </c>
    </row>
    <row r="246" spans="6:6" x14ac:dyDescent="0.2">
      <c r="F246" s="4" t="str">
        <f>"links.EndBZ = "&amp;'Design Data'!D51</f>
        <v xml:space="preserve">links.EndBZ = </v>
      </c>
    </row>
    <row r="247" spans="6:6" x14ac:dyDescent="0.2">
      <c r="F247" s="4" t="s">
        <v>128</v>
      </c>
    </row>
    <row r="248" spans="6:6" x14ac:dyDescent="0.2">
      <c r="F248" s="4" t="str">
        <f>"links = model.CreateObject (OrcFxAPI.otLink, '"&amp;'Design Data'!A52&amp;"')"</f>
        <v>links = model.CreateObject (OrcFxAPI.otLink, '')</v>
      </c>
    </row>
    <row r="249" spans="6:6" x14ac:dyDescent="0.2">
      <c r="F249" s="4" t="s">
        <v>124</v>
      </c>
    </row>
    <row r="250" spans="6:6" x14ac:dyDescent="0.2">
      <c r="F250" s="4" t="s">
        <v>125</v>
      </c>
    </row>
    <row r="251" spans="6:6" x14ac:dyDescent="0.2">
      <c r="F251" s="4" t="e">
        <f>"links.EndAX, links.EndAY, links.EndAZ = "&amp;'Design Data'!#REF!&amp;", "&amp;'Design Data'!#REF!&amp;", "&amp;'Design Data'!D52</f>
        <v>#REF!</v>
      </c>
    </row>
    <row r="252" spans="6:6" x14ac:dyDescent="0.2">
      <c r="F252" s="4" t="s">
        <v>126</v>
      </c>
    </row>
    <row r="253" spans="6:6" x14ac:dyDescent="0.2">
      <c r="F253" s="4" t="str">
        <f>"links.EndBZ = "&amp;'Design Data'!D53</f>
        <v xml:space="preserve">links.EndBZ = </v>
      </c>
    </row>
    <row r="254" spans="6:6" x14ac:dyDescent="0.2">
      <c r="F254" s="4" t="s">
        <v>128</v>
      </c>
    </row>
    <row r="255" spans="6:6" x14ac:dyDescent="0.2">
      <c r="F255" s="4" t="str">
        <f>"links = model.CreateObject (OrcFxAPI.otLink, '"&amp;'Design Data'!A54&amp;"')"</f>
        <v>links = model.CreateObject (OrcFxAPI.otLink, '')</v>
      </c>
    </row>
    <row r="256" spans="6:6" x14ac:dyDescent="0.2">
      <c r="F256" s="4" t="s">
        <v>124</v>
      </c>
    </row>
    <row r="257" spans="6:6" x14ac:dyDescent="0.2">
      <c r="F257" s="4" t="s">
        <v>125</v>
      </c>
    </row>
    <row r="258" spans="6:6" x14ac:dyDescent="0.2">
      <c r="F258" s="4" t="e">
        <f>"links.EndAX, links.EndAY, links.EndAZ = "&amp;'Design Data'!#REF!&amp;", "&amp;'Design Data'!#REF!&amp;", "&amp;'Design Data'!D54</f>
        <v>#REF!</v>
      </c>
    </row>
    <row r="259" spans="6:6" x14ac:dyDescent="0.2">
      <c r="F259" s="4" t="s">
        <v>126</v>
      </c>
    </row>
    <row r="260" spans="6:6" x14ac:dyDescent="0.2">
      <c r="F260" s="4" t="str">
        <f>"links.EndBZ = "&amp;'Design Data'!D55</f>
        <v xml:space="preserve">links.EndBZ = </v>
      </c>
    </row>
    <row r="261" spans="6:6" x14ac:dyDescent="0.2">
      <c r="F261" s="4" t="s">
        <v>128</v>
      </c>
    </row>
    <row r="262" spans="6:6" x14ac:dyDescent="0.2">
      <c r="F262" s="4" t="str">
        <f>"links = model.CreateObject (OrcFxAPI.otLink, '"&amp;'Design Data'!A56&amp;"')"</f>
        <v>links = model.CreateObject (OrcFxAPI.otLink, '')</v>
      </c>
    </row>
    <row r="263" spans="6:6" x14ac:dyDescent="0.2">
      <c r="F263" s="4" t="s">
        <v>124</v>
      </c>
    </row>
    <row r="264" spans="6:6" x14ac:dyDescent="0.2">
      <c r="F264" s="4" t="s">
        <v>125</v>
      </c>
    </row>
    <row r="265" spans="6:6" x14ac:dyDescent="0.2">
      <c r="F265" s="4" t="e">
        <f>"links.EndAX, links.EndAY, links.EndAZ = "&amp;'Design Data'!#REF!&amp;", "&amp;'Design Data'!#REF!&amp;", "&amp;'Design Data'!D56</f>
        <v>#REF!</v>
      </c>
    </row>
    <row r="266" spans="6:6" x14ac:dyDescent="0.2">
      <c r="F266" s="4" t="s">
        <v>126</v>
      </c>
    </row>
    <row r="267" spans="6:6" x14ac:dyDescent="0.2">
      <c r="F267" s="4" t="str">
        <f>"links.EndBZ = "&amp;'Design Data'!D57</f>
        <v xml:space="preserve">links.EndBZ = </v>
      </c>
    </row>
    <row r="268" spans="6:6" x14ac:dyDescent="0.2">
      <c r="F268" s="4" t="s">
        <v>128</v>
      </c>
    </row>
    <row r="269" spans="6:6" x14ac:dyDescent="0.2">
      <c r="F269" s="4" t="str">
        <f>"links = model.CreateObject (OrcFxAPI.otLink, '"&amp;'Design Data'!A58&amp;"')"</f>
        <v>links = model.CreateObject (OrcFxAPI.otLink, '')</v>
      </c>
    </row>
    <row r="270" spans="6:6" x14ac:dyDescent="0.2">
      <c r="F270" s="4" t="s">
        <v>124</v>
      </c>
    </row>
    <row r="271" spans="6:6" x14ac:dyDescent="0.2">
      <c r="F271" s="4" t="s">
        <v>125</v>
      </c>
    </row>
    <row r="272" spans="6:6" x14ac:dyDescent="0.2">
      <c r="F272" s="4" t="e">
        <f>"links.EndAX, links.EndAY, links.EndAZ = "&amp;'Design Data'!#REF!&amp;", "&amp;'Design Data'!#REF!&amp;", "&amp;'Design Data'!D58</f>
        <v>#REF!</v>
      </c>
    </row>
    <row r="273" spans="5:12" x14ac:dyDescent="0.2">
      <c r="F273" s="4" t="s">
        <v>126</v>
      </c>
    </row>
    <row r="274" spans="5:12" x14ac:dyDescent="0.2">
      <c r="F274" s="4" t="str">
        <f>"links.EndBZ = "&amp;'Design Data'!D59</f>
        <v xml:space="preserve">links.EndBZ = </v>
      </c>
    </row>
    <row r="275" spans="5:12" x14ac:dyDescent="0.2">
      <c r="F275" s="4" t="s">
        <v>128</v>
      </c>
    </row>
    <row r="276" spans="5:12" x14ac:dyDescent="0.2">
      <c r="F276" s="4" t="str">
        <f>"links = model.CreateObject (OrcFxAPI.otLink, '"&amp;'Design Data'!A60&amp;"')"</f>
        <v>links = model.CreateObject (OrcFxAPI.otLink, '')</v>
      </c>
    </row>
    <row r="277" spans="5:12" x14ac:dyDescent="0.2">
      <c r="F277" s="4" t="s">
        <v>124</v>
      </c>
    </row>
    <row r="278" spans="5:12" x14ac:dyDescent="0.2">
      <c r="F278" s="4" t="s">
        <v>125</v>
      </c>
    </row>
    <row r="279" spans="5:12" x14ac:dyDescent="0.2">
      <c r="F279" s="4" t="e">
        <f>"links.EndAX, links.EndAY, links.EndAZ = "&amp;'Design Data'!#REF!&amp;", "&amp;'Design Data'!#REF!&amp;", "&amp;'Design Data'!D60</f>
        <v>#REF!</v>
      </c>
    </row>
    <row r="280" spans="5:12" x14ac:dyDescent="0.2">
      <c r="F280" s="4" t="s">
        <v>126</v>
      </c>
    </row>
    <row r="281" spans="5:12" x14ac:dyDescent="0.2">
      <c r="F281" s="4" t="str">
        <f>"links.EndBZ = "&amp;'Design Data'!D61</f>
        <v xml:space="preserve">links.EndBZ = </v>
      </c>
    </row>
    <row r="282" spans="5:12" ht="12" customHeight="1" x14ac:dyDescent="0.2">
      <c r="F282" s="4" t="s">
        <v>128</v>
      </c>
    </row>
    <row r="283" spans="5:12" s="5" customFormat="1" ht="12" customHeight="1" x14ac:dyDescent="0.2">
      <c r="F283" s="4" t="s">
        <v>184</v>
      </c>
    </row>
    <row r="284" spans="5:12" s="5" customFormat="1" ht="12" customHeight="1" x14ac:dyDescent="0.2">
      <c r="F284" s="4"/>
    </row>
    <row r="285" spans="5:12" s="5" customFormat="1" x14ac:dyDescent="0.2">
      <c r="E285" s="25" t="s">
        <v>158</v>
      </c>
    </row>
    <row r="286" spans="5:12" s="5" customFormat="1" x14ac:dyDescent="0.2">
      <c r="E286" s="26" t="s">
        <v>129</v>
      </c>
    </row>
    <row r="287" spans="5:12" s="5" customFormat="1" x14ac:dyDescent="0.2">
      <c r="E287" s="25" t="s">
        <v>130</v>
      </c>
    </row>
    <row r="288" spans="5:12" x14ac:dyDescent="0.2">
      <c r="E288" s="25" t="s">
        <v>161</v>
      </c>
      <c r="F288" s="4" t="s">
        <v>95</v>
      </c>
      <c r="G288" s="5"/>
      <c r="H288" s="5"/>
      <c r="I288" s="5"/>
      <c r="J288" s="5"/>
      <c r="K288" s="5"/>
      <c r="L288" s="5"/>
    </row>
    <row r="289" spans="5:12" s="5" customFormat="1" x14ac:dyDescent="0.2">
      <c r="E289" s="25" t="s">
        <v>162</v>
      </c>
      <c r="F289" s="5" t="s">
        <v>96</v>
      </c>
    </row>
    <row r="290" spans="5:12" x14ac:dyDescent="0.2">
      <c r="F290" s="4" t="s">
        <v>166</v>
      </c>
      <c r="G290" s="5"/>
      <c r="H290" s="5"/>
      <c r="I290" s="5"/>
      <c r="J290" s="5"/>
      <c r="K290" s="5"/>
      <c r="L290" s="5"/>
    </row>
    <row r="291" spans="5:12" x14ac:dyDescent="0.2">
      <c r="F291" s="4" t="s">
        <v>131</v>
      </c>
      <c r="G291" s="5"/>
      <c r="H291" s="5"/>
      <c r="I291" s="5"/>
      <c r="J291" s="5"/>
      <c r="K291" s="5"/>
      <c r="L291" s="5"/>
    </row>
    <row r="292" spans="5:12" x14ac:dyDescent="0.2">
      <c r="F292" s="4" t="s">
        <v>185</v>
      </c>
      <c r="G292" s="5"/>
      <c r="H292" s="5"/>
      <c r="I292" s="5"/>
      <c r="J292" s="5"/>
      <c r="K292" s="5"/>
      <c r="L292" s="5"/>
    </row>
    <row r="293" spans="5:12" s="5" customFormat="1" x14ac:dyDescent="0.2">
      <c r="F293" s="4"/>
    </row>
    <row r="294" spans="5:12" s="5" customFormat="1" x14ac:dyDescent="0.2">
      <c r="F294" s="4"/>
    </row>
    <row r="295" spans="5:12" x14ac:dyDescent="0.2">
      <c r="F295" s="5"/>
      <c r="G295" s="5"/>
      <c r="H295" s="5"/>
      <c r="I295" s="5"/>
      <c r="J295" s="5"/>
      <c r="K295" s="5"/>
      <c r="L295" s="5"/>
    </row>
    <row r="296" spans="5:12" x14ac:dyDescent="0.2">
      <c r="E296" s="11" t="s">
        <v>165</v>
      </c>
      <c r="F296" s="5" t="s">
        <v>132</v>
      </c>
      <c r="G296" s="5"/>
      <c r="H296" s="5"/>
      <c r="I296" s="5"/>
      <c r="J296" s="5"/>
      <c r="K296" s="5"/>
      <c r="L296" s="5"/>
    </row>
    <row r="297" spans="5:12" x14ac:dyDescent="0.2">
      <c r="F297" s="5" t="s">
        <v>133</v>
      </c>
      <c r="G297" s="5"/>
      <c r="H297" s="5"/>
      <c r="I297" s="5"/>
      <c r="J297" s="5"/>
      <c r="K297" s="5"/>
      <c r="L297" s="5"/>
    </row>
    <row r="298" spans="5:12" x14ac:dyDescent="0.2">
      <c r="F298" s="4" t="s">
        <v>134</v>
      </c>
      <c r="G298" s="5"/>
      <c r="H298" s="5"/>
      <c r="I298" s="5"/>
      <c r="J298" s="5"/>
      <c r="K298" s="5"/>
      <c r="L298" s="5"/>
    </row>
    <row r="299" spans="5:12" x14ac:dyDescent="0.2">
      <c r="F299" s="4" t="s">
        <v>135</v>
      </c>
      <c r="G299" s="5"/>
      <c r="H299" s="5"/>
      <c r="I299" s="5"/>
      <c r="J299" s="5"/>
      <c r="K299" s="5"/>
      <c r="L299" s="5"/>
    </row>
    <row r="300" spans="5:12" x14ac:dyDescent="0.2">
      <c r="E300" s="4" t="s">
        <v>140</v>
      </c>
      <c r="F300" s="4" t="s">
        <v>186</v>
      </c>
      <c r="G300" s="5"/>
      <c r="H300" s="5"/>
      <c r="I300" s="5"/>
      <c r="J300" s="5"/>
      <c r="K300" s="5"/>
      <c r="L300" s="5"/>
    </row>
    <row r="301" spans="5:12" x14ac:dyDescent="0.2">
      <c r="E301" s="5" t="s">
        <v>139</v>
      </c>
      <c r="F301" s="5" t="s">
        <v>142</v>
      </c>
      <c r="G301" s="5"/>
      <c r="H301" s="5"/>
      <c r="I301" s="5"/>
      <c r="J301" s="5"/>
      <c r="K301" s="5"/>
      <c r="L301" s="5"/>
    </row>
    <row r="302" spans="5:12" x14ac:dyDescent="0.2">
      <c r="E302" s="5" t="s">
        <v>137</v>
      </c>
      <c r="F302" s="5" t="s">
        <v>136</v>
      </c>
      <c r="G302" s="5"/>
      <c r="H302" s="5"/>
      <c r="I302" s="5"/>
      <c r="J302" s="5"/>
      <c r="K302" s="5"/>
      <c r="L302" s="5"/>
    </row>
    <row r="303" spans="5:12" x14ac:dyDescent="0.2">
      <c r="E303" s="5" t="s">
        <v>138</v>
      </c>
      <c r="F303" s="5" t="s">
        <v>141</v>
      </c>
    </row>
    <row r="305" spans="5:6" x14ac:dyDescent="0.2">
      <c r="E305" s="5" t="s">
        <v>143</v>
      </c>
      <c r="F305" s="5" t="s">
        <v>147</v>
      </c>
    </row>
    <row r="306" spans="5:6" x14ac:dyDescent="0.2">
      <c r="E306" s="5" t="s">
        <v>144</v>
      </c>
      <c r="F306" s="5" t="s">
        <v>148</v>
      </c>
    </row>
    <row r="307" spans="5:6" x14ac:dyDescent="0.2">
      <c r="E307" s="5" t="s">
        <v>145</v>
      </c>
      <c r="F307" s="4" t="s">
        <v>160</v>
      </c>
    </row>
    <row r="308" spans="5:6" x14ac:dyDescent="0.2">
      <c r="E308" s="5" t="s">
        <v>146</v>
      </c>
      <c r="F308" s="4" t="s">
        <v>159</v>
      </c>
    </row>
    <row r="309" spans="5:6" x14ac:dyDescent="0.2">
      <c r="E309" s="5" t="s">
        <v>151</v>
      </c>
      <c r="F309" s="5" t="s">
        <v>149</v>
      </c>
    </row>
    <row r="310" spans="5:6" x14ac:dyDescent="0.2">
      <c r="E310" s="5" t="s">
        <v>152</v>
      </c>
      <c r="F310" s="5" t="s">
        <v>150</v>
      </c>
    </row>
    <row r="311" spans="5:6" x14ac:dyDescent="0.2">
      <c r="E311" s="5" t="s">
        <v>153</v>
      </c>
      <c r="F311" s="5" t="s">
        <v>154</v>
      </c>
    </row>
    <row r="312" spans="5:6" x14ac:dyDescent="0.2">
      <c r="E312" s="5" t="s">
        <v>155</v>
      </c>
      <c r="F312" s="4" t="s">
        <v>169</v>
      </c>
    </row>
    <row r="313" spans="5:6" x14ac:dyDescent="0.2">
      <c r="E313" s="5" t="s">
        <v>156</v>
      </c>
      <c r="F313" s="5" t="s">
        <v>157</v>
      </c>
    </row>
    <row r="319" spans="5:6" x14ac:dyDescent="0.2">
      <c r="F319" s="5" t="s">
        <v>132</v>
      </c>
    </row>
    <row r="320" spans="5:6" x14ac:dyDescent="0.2">
      <c r="F320" s="5" t="s">
        <v>133</v>
      </c>
    </row>
    <row r="321" spans="5:9" x14ac:dyDescent="0.2">
      <c r="F321" s="4" t="s">
        <v>134</v>
      </c>
    </row>
    <row r="322" spans="5:9" x14ac:dyDescent="0.2">
      <c r="F322" s="4" t="s">
        <v>135</v>
      </c>
    </row>
    <row r="323" spans="5:9" x14ac:dyDescent="0.2">
      <c r="E323" s="11" t="s">
        <v>183</v>
      </c>
      <c r="F323" s="4" t="s">
        <v>187</v>
      </c>
    </row>
    <row r="324" spans="5:9" x14ac:dyDescent="0.2">
      <c r="F324" s="5" t="s">
        <v>142</v>
      </c>
    </row>
    <row r="325" spans="5:9" x14ac:dyDescent="0.2">
      <c r="F325" s="5" t="s">
        <v>136</v>
      </c>
      <c r="I325" s="5"/>
    </row>
    <row r="326" spans="5:9" x14ac:dyDescent="0.2">
      <c r="F326" s="4" t="s">
        <v>172</v>
      </c>
    </row>
    <row r="327" spans="5:9" s="5" customFormat="1" x14ac:dyDescent="0.2">
      <c r="F327" s="4" t="s">
        <v>186</v>
      </c>
    </row>
    <row r="328" spans="5:9" s="5" customFormat="1" x14ac:dyDescent="0.2">
      <c r="F328" s="5" t="s">
        <v>142</v>
      </c>
    </row>
    <row r="329" spans="5:9" s="5" customFormat="1" x14ac:dyDescent="0.2">
      <c r="F329" s="4" t="s">
        <v>136</v>
      </c>
    </row>
    <row r="330" spans="5:9" s="5" customFormat="1" x14ac:dyDescent="0.2">
      <c r="F330" s="4" t="s">
        <v>171</v>
      </c>
    </row>
    <row r="331" spans="5:9" x14ac:dyDescent="0.2">
      <c r="F331" s="5"/>
    </row>
    <row r="332" spans="5:9" x14ac:dyDescent="0.2">
      <c r="F332" s="5" t="s">
        <v>147</v>
      </c>
    </row>
    <row r="333" spans="5:9" x14ac:dyDescent="0.2">
      <c r="F333" s="5" t="s">
        <v>148</v>
      </c>
    </row>
    <row r="334" spans="5:9" x14ac:dyDescent="0.2">
      <c r="F334" s="4" t="s">
        <v>160</v>
      </c>
    </row>
    <row r="335" spans="5:9" x14ac:dyDescent="0.2">
      <c r="F335" s="4" t="s">
        <v>173</v>
      </c>
    </row>
    <row r="336" spans="5:9" x14ac:dyDescent="0.2">
      <c r="F336" s="4" t="s">
        <v>174</v>
      </c>
    </row>
    <row r="337" spans="5:6" x14ac:dyDescent="0.2">
      <c r="F337" s="4" t="s">
        <v>149</v>
      </c>
    </row>
    <row r="338" spans="5:6" x14ac:dyDescent="0.2">
      <c r="F338" s="5" t="s">
        <v>150</v>
      </c>
    </row>
    <row r="339" spans="5:6" x14ac:dyDescent="0.2">
      <c r="F339" s="5" t="s">
        <v>154</v>
      </c>
    </row>
    <row r="340" spans="5:6" x14ac:dyDescent="0.2">
      <c r="F340" s="4" t="s">
        <v>170</v>
      </c>
    </row>
    <row r="341" spans="5:6" x14ac:dyDescent="0.2">
      <c r="F341" s="5" t="s">
        <v>157</v>
      </c>
    </row>
    <row r="347" spans="5:6" x14ac:dyDescent="0.2">
      <c r="E347" s="11" t="s">
        <v>179</v>
      </c>
      <c r="F347" s="5" t="s">
        <v>132</v>
      </c>
    </row>
    <row r="348" spans="5:6" x14ac:dyDescent="0.2">
      <c r="F348" s="5" t="s">
        <v>133</v>
      </c>
    </row>
    <row r="349" spans="5:6" x14ac:dyDescent="0.2">
      <c r="F349" s="4" t="s">
        <v>134</v>
      </c>
    </row>
    <row r="350" spans="5:6" x14ac:dyDescent="0.2">
      <c r="F350" s="4" t="s">
        <v>135</v>
      </c>
    </row>
    <row r="351" spans="5:6" x14ac:dyDescent="0.2">
      <c r="F351" s="4" t="s">
        <v>187</v>
      </c>
    </row>
    <row r="352" spans="5:6" x14ac:dyDescent="0.2">
      <c r="F352" s="5" t="s">
        <v>142</v>
      </c>
    </row>
    <row r="353" spans="6:6" x14ac:dyDescent="0.2">
      <c r="F353" s="5" t="s">
        <v>136</v>
      </c>
    </row>
    <row r="354" spans="6:6" x14ac:dyDescent="0.2">
      <c r="F354" s="4" t="s">
        <v>175</v>
      </c>
    </row>
    <row r="355" spans="6:6" x14ac:dyDescent="0.2">
      <c r="F355" s="4" t="s">
        <v>186</v>
      </c>
    </row>
    <row r="356" spans="6:6" x14ac:dyDescent="0.2">
      <c r="F356" s="5" t="s">
        <v>142</v>
      </c>
    </row>
    <row r="357" spans="6:6" x14ac:dyDescent="0.2">
      <c r="F357" s="5" t="s">
        <v>136</v>
      </c>
    </row>
    <row r="358" spans="6:6" x14ac:dyDescent="0.2">
      <c r="F358" s="4" t="s">
        <v>180</v>
      </c>
    </row>
    <row r="360" spans="6:6" x14ac:dyDescent="0.2">
      <c r="F360" s="5" t="s">
        <v>176</v>
      </c>
    </row>
    <row r="361" spans="6:6" x14ac:dyDescent="0.2">
      <c r="F361" s="5" t="s">
        <v>148</v>
      </c>
    </row>
    <row r="362" spans="6:6" x14ac:dyDescent="0.2">
      <c r="F362" s="4" t="s">
        <v>177</v>
      </c>
    </row>
    <row r="363" spans="6:6" x14ac:dyDescent="0.2">
      <c r="F363" s="4" t="s">
        <v>178</v>
      </c>
    </row>
    <row r="364" spans="6:6" x14ac:dyDescent="0.2">
      <c r="F364" s="4" t="s">
        <v>181</v>
      </c>
    </row>
    <row r="365" spans="6:6" x14ac:dyDescent="0.2">
      <c r="F365" s="4" t="s">
        <v>149</v>
      </c>
    </row>
    <row r="366" spans="6:6" x14ac:dyDescent="0.2">
      <c r="F366" s="5" t="s">
        <v>150</v>
      </c>
    </row>
    <row r="367" spans="6:6" x14ac:dyDescent="0.2">
      <c r="F367" s="5" t="s">
        <v>154</v>
      </c>
    </row>
    <row r="368" spans="6:6" x14ac:dyDescent="0.2">
      <c r="F368" s="4" t="s">
        <v>182</v>
      </c>
    </row>
    <row r="369" spans="6:6" x14ac:dyDescent="0.2">
      <c r="F369" s="5" t="s">
        <v>157</v>
      </c>
    </row>
  </sheetData>
  <mergeCells count="34">
    <mergeCell ref="D6:D16"/>
    <mergeCell ref="E11:E12"/>
    <mergeCell ref="D17:D27"/>
    <mergeCell ref="D28:D38"/>
    <mergeCell ref="D39:D49"/>
    <mergeCell ref="D72:D82"/>
    <mergeCell ref="D83:D93"/>
    <mergeCell ref="D94:D104"/>
    <mergeCell ref="D105:D115"/>
    <mergeCell ref="D50:D60"/>
    <mergeCell ref="D182:D192"/>
    <mergeCell ref="E22:E23"/>
    <mergeCell ref="E33:E34"/>
    <mergeCell ref="E44:E45"/>
    <mergeCell ref="E55:E56"/>
    <mergeCell ref="E66:E67"/>
    <mergeCell ref="E77:E78"/>
    <mergeCell ref="E88:E89"/>
    <mergeCell ref="E99:E100"/>
    <mergeCell ref="D116:D126"/>
    <mergeCell ref="D127:D137"/>
    <mergeCell ref="D138:D148"/>
    <mergeCell ref="D149:D159"/>
    <mergeCell ref="D160:D170"/>
    <mergeCell ref="D171:D181"/>
    <mergeCell ref="D61:D71"/>
    <mergeCell ref="E176:E177"/>
    <mergeCell ref="E187:E188"/>
    <mergeCell ref="E110:E111"/>
    <mergeCell ref="E121:E122"/>
    <mergeCell ref="E132:E133"/>
    <mergeCell ref="E143:E144"/>
    <mergeCell ref="E154:E155"/>
    <mergeCell ref="E165:E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1"/>
  <sheetViews>
    <sheetView workbookViewId="0">
      <selection sqref="A1:D20"/>
    </sheetView>
  </sheetViews>
  <sheetFormatPr defaultRowHeight="15" x14ac:dyDescent="0.2"/>
  <cols>
    <col min="1" max="1" width="29.85546875" bestFit="1" customWidth="1"/>
    <col min="2" max="2" width="7.85546875" style="7" customWidth="1"/>
    <col min="3" max="3" width="14.5703125" style="10" customWidth="1"/>
    <col min="4" max="4" width="9.140625" style="7" customWidth="1"/>
    <col min="5" max="5" width="9.7109375" style="7" customWidth="1"/>
    <col min="6" max="7" width="11.42578125" style="7" customWidth="1"/>
  </cols>
  <sheetData>
    <row r="1" spans="1:7" ht="12.75" x14ac:dyDescent="0.2">
      <c r="A1" s="30" t="s">
        <v>88</v>
      </c>
      <c r="B1" s="31">
        <v>1</v>
      </c>
      <c r="C1" s="31">
        <v>2</v>
      </c>
      <c r="D1" s="31">
        <v>21</v>
      </c>
      <c r="E1" s="32">
        <v>0.8125</v>
      </c>
      <c r="F1" s="33">
        <v>1000</v>
      </c>
      <c r="G1" s="34">
        <f>F1*0.87</f>
        <v>870</v>
      </c>
    </row>
    <row r="2" spans="1:7" ht="12.75" x14ac:dyDescent="0.2">
      <c r="A2" s="30" t="s">
        <v>87</v>
      </c>
      <c r="B2" s="35">
        <v>1</v>
      </c>
      <c r="C2" s="36">
        <v>2</v>
      </c>
      <c r="D2" s="35">
        <v>21</v>
      </c>
      <c r="E2" s="32">
        <v>0.8125</v>
      </c>
      <c r="F2" s="37">
        <v>0</v>
      </c>
      <c r="G2" s="37">
        <v>0</v>
      </c>
    </row>
    <row r="3" spans="1:7" ht="12.75" x14ac:dyDescent="0.2">
      <c r="A3" s="30" t="s">
        <v>86</v>
      </c>
      <c r="B3" s="35">
        <v>1</v>
      </c>
      <c r="C3" s="36">
        <v>40</v>
      </c>
      <c r="D3" s="35">
        <v>21</v>
      </c>
      <c r="E3" s="32">
        <v>0.8125</v>
      </c>
      <c r="F3" s="37">
        <v>20000</v>
      </c>
      <c r="G3" s="38">
        <f>F3*0.87</f>
        <v>17400</v>
      </c>
    </row>
    <row r="4" spans="1:7" ht="12.75" x14ac:dyDescent="0.2">
      <c r="A4" s="30" t="s">
        <v>188</v>
      </c>
      <c r="B4" s="35">
        <v>1</v>
      </c>
      <c r="C4" s="36">
        <v>70</v>
      </c>
      <c r="D4" s="35">
        <v>25</v>
      </c>
      <c r="E4" s="39">
        <v>1</v>
      </c>
      <c r="F4" s="37">
        <v>173031</v>
      </c>
      <c r="G4" s="37">
        <v>150537</v>
      </c>
    </row>
    <row r="5" spans="1:7" ht="12.75" x14ac:dyDescent="0.2">
      <c r="A5" s="30" t="s">
        <v>189</v>
      </c>
      <c r="B5" s="35">
        <v>1</v>
      </c>
      <c r="C5" s="36">
        <v>15</v>
      </c>
      <c r="D5" s="35">
        <v>21.63</v>
      </c>
      <c r="E5" s="39">
        <v>1.1879999999999999</v>
      </c>
      <c r="F5" s="37">
        <v>37378</v>
      </c>
      <c r="G5" s="37">
        <v>32978</v>
      </c>
    </row>
    <row r="6" spans="1:7" ht="12.75" x14ac:dyDescent="0.2">
      <c r="A6" s="30" t="s">
        <v>85</v>
      </c>
      <c r="B6" s="35">
        <v>1</v>
      </c>
      <c r="C6" s="36">
        <v>75</v>
      </c>
      <c r="D6" s="35">
        <v>21</v>
      </c>
      <c r="E6" s="32">
        <v>0.8125</v>
      </c>
      <c r="F6" s="37">
        <v>32288</v>
      </c>
      <c r="G6" s="37">
        <v>28488</v>
      </c>
    </row>
    <row r="7" spans="1:7" ht="12.75" x14ac:dyDescent="0.2">
      <c r="A7" s="30" t="s">
        <v>83</v>
      </c>
      <c r="B7" s="35">
        <v>12</v>
      </c>
      <c r="C7" s="36">
        <v>75</v>
      </c>
      <c r="D7" s="35">
        <v>21</v>
      </c>
      <c r="E7" s="32">
        <v>0.8125</v>
      </c>
      <c r="F7" s="37">
        <v>32288</v>
      </c>
      <c r="G7" s="37">
        <v>-1404.7</v>
      </c>
    </row>
    <row r="8" spans="1:7" ht="12.75" x14ac:dyDescent="0.2">
      <c r="A8" s="30" t="s">
        <v>84</v>
      </c>
      <c r="B8" s="35">
        <v>1</v>
      </c>
      <c r="C8" s="36">
        <v>15</v>
      </c>
      <c r="D8" s="35">
        <v>21.63</v>
      </c>
      <c r="E8" s="39">
        <v>1.1879999999999999</v>
      </c>
      <c r="F8" s="37">
        <v>14000</v>
      </c>
      <c r="G8" s="37">
        <v>12352</v>
      </c>
    </row>
    <row r="9" spans="1:7" ht="12.75" x14ac:dyDescent="0.2">
      <c r="A9" s="30" t="s">
        <v>83</v>
      </c>
      <c r="B9" s="35">
        <v>19</v>
      </c>
      <c r="C9" s="36">
        <v>75</v>
      </c>
      <c r="D9" s="35">
        <v>21</v>
      </c>
      <c r="E9" s="32">
        <v>0.8125</v>
      </c>
      <c r="F9" s="37">
        <v>32288</v>
      </c>
      <c r="G9" s="37">
        <v>-1404.7</v>
      </c>
    </row>
    <row r="10" spans="1:7" ht="12.75" x14ac:dyDescent="0.2">
      <c r="A10" s="30" t="s">
        <v>82</v>
      </c>
      <c r="B10" s="35">
        <v>27</v>
      </c>
      <c r="C10" s="36">
        <v>75</v>
      </c>
      <c r="D10" s="35">
        <v>21</v>
      </c>
      <c r="E10" s="32">
        <v>0.8125</v>
      </c>
      <c r="F10" s="37">
        <v>32288</v>
      </c>
      <c r="G10" s="37">
        <v>1079.8</v>
      </c>
    </row>
    <row r="11" spans="1:7" ht="12.75" x14ac:dyDescent="0.2">
      <c r="A11" s="30" t="s">
        <v>81</v>
      </c>
      <c r="B11" s="35">
        <v>26</v>
      </c>
      <c r="C11" s="36">
        <v>75</v>
      </c>
      <c r="D11" s="35">
        <v>21</v>
      </c>
      <c r="E11" s="32">
        <v>0.8125</v>
      </c>
      <c r="F11" s="37">
        <v>32288</v>
      </c>
      <c r="G11" s="37">
        <v>4324.5</v>
      </c>
    </row>
    <row r="12" spans="1:7" ht="12.75" x14ac:dyDescent="0.2">
      <c r="A12" s="30" t="s">
        <v>80</v>
      </c>
      <c r="B12" s="35">
        <v>26</v>
      </c>
      <c r="C12" s="36">
        <v>75</v>
      </c>
      <c r="D12" s="35">
        <v>21</v>
      </c>
      <c r="E12" s="32">
        <v>0.8125</v>
      </c>
      <c r="F12" s="37">
        <v>32288</v>
      </c>
      <c r="G12" s="37">
        <v>8149.2</v>
      </c>
    </row>
    <row r="13" spans="1:7" ht="12.75" x14ac:dyDescent="0.2">
      <c r="A13" s="30" t="s">
        <v>79</v>
      </c>
      <c r="B13" s="35">
        <v>9</v>
      </c>
      <c r="C13" s="36">
        <v>75</v>
      </c>
      <c r="D13" s="35">
        <v>21</v>
      </c>
      <c r="E13" s="32">
        <v>0.8125</v>
      </c>
      <c r="F13" s="37">
        <v>32288</v>
      </c>
      <c r="G13" s="37">
        <v>9090</v>
      </c>
    </row>
    <row r="14" spans="1:7" ht="12.75" x14ac:dyDescent="0.2">
      <c r="A14" s="30" t="s">
        <v>78</v>
      </c>
      <c r="B14" s="35">
        <v>5</v>
      </c>
      <c r="C14" s="36">
        <v>75</v>
      </c>
      <c r="D14" s="35">
        <v>21</v>
      </c>
      <c r="E14" s="32">
        <v>0.8125</v>
      </c>
      <c r="F14" s="37">
        <v>32288</v>
      </c>
      <c r="G14" s="37">
        <v>28487.8</v>
      </c>
    </row>
    <row r="15" spans="1:7" ht="12.75" x14ac:dyDescent="0.2">
      <c r="A15" s="30" t="s">
        <v>77</v>
      </c>
      <c r="B15" s="35">
        <v>1</v>
      </c>
      <c r="C15" s="36">
        <v>5</v>
      </c>
      <c r="D15" s="35">
        <v>22.25</v>
      </c>
      <c r="E15" s="39">
        <v>1.5</v>
      </c>
      <c r="F15" s="37">
        <v>6000</v>
      </c>
      <c r="G15" s="37">
        <v>5294</v>
      </c>
    </row>
    <row r="16" spans="1:7" ht="12.75" x14ac:dyDescent="0.2">
      <c r="A16" s="30" t="s">
        <v>76</v>
      </c>
      <c r="B16" s="35">
        <v>1</v>
      </c>
      <c r="C16" s="36">
        <v>1.6</v>
      </c>
      <c r="D16" s="35">
        <v>22.25</v>
      </c>
      <c r="E16" s="39">
        <v>1.5</v>
      </c>
      <c r="F16" s="37">
        <v>0</v>
      </c>
      <c r="G16" s="37">
        <v>0</v>
      </c>
    </row>
    <row r="17" spans="1:7" ht="12.75" x14ac:dyDescent="0.2">
      <c r="A17" s="30" t="s">
        <v>75</v>
      </c>
      <c r="B17" s="35">
        <v>1</v>
      </c>
      <c r="C17" s="36">
        <v>23.2</v>
      </c>
      <c r="D17" s="35">
        <v>30</v>
      </c>
      <c r="E17" s="39">
        <v>5</v>
      </c>
      <c r="F17" s="37">
        <v>291364</v>
      </c>
      <c r="G17" s="37">
        <v>253273</v>
      </c>
    </row>
    <row r="18" spans="1:7" ht="12.75" x14ac:dyDescent="0.2">
      <c r="A18" s="30" t="s">
        <v>74</v>
      </c>
      <c r="B18" s="35">
        <v>1</v>
      </c>
      <c r="C18" s="36">
        <v>31.2</v>
      </c>
      <c r="D18" s="35">
        <v>30</v>
      </c>
      <c r="E18" s="39">
        <v>5</v>
      </c>
      <c r="F18" s="37">
        <v>684757</v>
      </c>
      <c r="G18" s="37">
        <v>595235</v>
      </c>
    </row>
    <row r="19" spans="1:7" ht="12.75" x14ac:dyDescent="0.2">
      <c r="A19" s="30" t="s">
        <v>73</v>
      </c>
      <c r="B19" s="35">
        <v>1</v>
      </c>
      <c r="C19" s="36">
        <v>5</v>
      </c>
      <c r="D19" s="35">
        <v>36</v>
      </c>
      <c r="E19" s="39">
        <v>2</v>
      </c>
      <c r="F19" s="37">
        <f>727*C19*B19</f>
        <v>3635</v>
      </c>
      <c r="G19" s="38">
        <f>F19*0.87</f>
        <v>3162.45</v>
      </c>
    </row>
    <row r="20" spans="1:7" s="5" customFormat="1" ht="12.75" x14ac:dyDescent="0.2">
      <c r="A20" s="30" t="s">
        <v>94</v>
      </c>
      <c r="B20" s="35">
        <v>1</v>
      </c>
      <c r="C20" s="36">
        <v>200</v>
      </c>
      <c r="D20" s="35">
        <v>36</v>
      </c>
      <c r="E20" s="39">
        <v>2</v>
      </c>
      <c r="F20" s="37">
        <f>727*C20*B20</f>
        <v>145400</v>
      </c>
      <c r="G20" s="38">
        <f>F20*0.87</f>
        <v>126498</v>
      </c>
    </row>
    <row r="21" spans="1:7" x14ac:dyDescent="0.25">
      <c r="B21" s="8"/>
      <c r="C21" s="9"/>
      <c r="D21" s="8"/>
    </row>
    <row r="22" spans="1:7" x14ac:dyDescent="0.25">
      <c r="B22" s="8"/>
      <c r="C22" s="9"/>
      <c r="D22" s="8"/>
    </row>
    <row r="23" spans="1:7" x14ac:dyDescent="0.25">
      <c r="A23" s="29"/>
      <c r="B23" s="16"/>
      <c r="C23" s="15"/>
      <c r="E23" s="6"/>
      <c r="F23" s="6"/>
      <c r="G23" s="6"/>
    </row>
    <row r="24" spans="1:7" x14ac:dyDescent="0.25">
      <c r="A24" s="29"/>
      <c r="C24" s="15"/>
      <c r="E24" s="6"/>
      <c r="F24" s="6"/>
      <c r="G24" s="6"/>
    </row>
    <row r="25" spans="1:7" s="5" customFormat="1" x14ac:dyDescent="0.25">
      <c r="A25" s="28"/>
      <c r="B25" s="7"/>
      <c r="C25" s="15"/>
      <c r="D25" s="7"/>
      <c r="E25" s="6"/>
      <c r="F25" s="6"/>
      <c r="G25" s="6"/>
    </row>
    <row r="26" spans="1:7" s="5" customFormat="1" x14ac:dyDescent="0.25">
      <c r="A26" s="17"/>
      <c r="B26" s="16"/>
      <c r="C26" s="15"/>
      <c r="D26" s="7"/>
      <c r="E26" s="6"/>
      <c r="F26" s="6"/>
      <c r="G26" s="6"/>
    </row>
    <row r="27" spans="1:7" x14ac:dyDescent="0.2">
      <c r="A27" s="5"/>
      <c r="C27" s="15"/>
    </row>
    <row r="28" spans="1:7" s="5" customFormat="1" x14ac:dyDescent="0.2">
      <c r="B28" s="7"/>
      <c r="C28" s="15"/>
      <c r="D28" s="7"/>
      <c r="E28" s="7"/>
      <c r="F28" s="7"/>
      <c r="G28" s="7"/>
    </row>
    <row r="29" spans="1:7" s="5" customFormat="1" x14ac:dyDescent="0.2">
      <c r="A29" s="4"/>
      <c r="B29" s="16"/>
      <c r="C29" s="15"/>
      <c r="D29" s="7"/>
      <c r="E29" s="7"/>
      <c r="F29" s="7"/>
      <c r="G29" s="7"/>
    </row>
    <row r="30" spans="1:7" s="5" customFormat="1" x14ac:dyDescent="0.2">
      <c r="B30" s="7"/>
      <c r="C30" s="15"/>
      <c r="D30" s="7"/>
      <c r="E30" s="7"/>
      <c r="F30" s="7"/>
      <c r="G30" s="7"/>
    </row>
    <row r="31" spans="1:7" x14ac:dyDescent="0.2">
      <c r="A31" s="4"/>
    </row>
    <row r="32" spans="1:7" x14ac:dyDescent="0.25">
      <c r="A32" s="4"/>
      <c r="E32" s="6"/>
      <c r="F32" s="6"/>
      <c r="G32" s="6"/>
    </row>
    <row r="33" spans="1:7" x14ac:dyDescent="0.2">
      <c r="A33" s="4"/>
      <c r="B33" s="16"/>
      <c r="C33" s="15"/>
    </row>
    <row r="34" spans="1:7" x14ac:dyDescent="0.2">
      <c r="A34" s="4"/>
      <c r="B34" s="16"/>
      <c r="C34" s="15"/>
    </row>
    <row r="35" spans="1:7" x14ac:dyDescent="0.2">
      <c r="A35" s="4"/>
      <c r="C35" s="15"/>
    </row>
    <row r="36" spans="1:7" x14ac:dyDescent="0.2">
      <c r="A36" s="4"/>
    </row>
    <row r="37" spans="1:7" x14ac:dyDescent="0.2">
      <c r="A37" s="4"/>
      <c r="B37" s="16"/>
      <c r="C37" s="15"/>
    </row>
    <row r="38" spans="1:7" x14ac:dyDescent="0.2">
      <c r="A38" s="4"/>
      <c r="B38" s="16"/>
      <c r="C38" s="15"/>
      <c r="D38" s="18"/>
    </row>
    <row r="39" spans="1:7" x14ac:dyDescent="0.2">
      <c r="A39" s="4"/>
      <c r="C39" s="15"/>
    </row>
    <row r="40" spans="1:7" x14ac:dyDescent="0.2">
      <c r="A40" s="5"/>
    </row>
    <row r="41" spans="1:7" x14ac:dyDescent="0.2">
      <c r="A41" s="4"/>
    </row>
    <row r="42" spans="1:7" x14ac:dyDescent="0.2">
      <c r="A42" s="4"/>
      <c r="B42" s="16"/>
      <c r="C42" s="15"/>
    </row>
    <row r="43" spans="1:7" x14ac:dyDescent="0.2">
      <c r="A43" s="4"/>
      <c r="B43" s="16"/>
      <c r="C43" s="15"/>
    </row>
    <row r="44" spans="1:7" x14ac:dyDescent="0.2">
      <c r="A44" s="4"/>
      <c r="B44" s="16"/>
      <c r="C44" s="15"/>
    </row>
    <row r="45" spans="1:7" x14ac:dyDescent="0.2">
      <c r="A45" s="5"/>
    </row>
    <row r="46" spans="1:7" s="5" customFormat="1" x14ac:dyDescent="0.2">
      <c r="B46" s="7"/>
      <c r="C46" s="10"/>
      <c r="D46" s="7"/>
      <c r="E46" s="7"/>
      <c r="F46" s="7"/>
      <c r="G46" s="7"/>
    </row>
    <row r="47" spans="1:7" x14ac:dyDescent="0.2">
      <c r="A47" s="5"/>
      <c r="C47" s="19"/>
      <c r="D47" s="18"/>
      <c r="E47" s="21"/>
    </row>
    <row r="48" spans="1:7" x14ac:dyDescent="0.2">
      <c r="A48" s="24"/>
      <c r="B48" s="20"/>
      <c r="C48" s="22"/>
    </row>
    <row r="49" spans="1:4" x14ac:dyDescent="0.2">
      <c r="A49" s="23"/>
      <c r="B49" s="20"/>
      <c r="C49" s="22"/>
      <c r="D49" s="10"/>
    </row>
    <row r="50" spans="1:4" x14ac:dyDescent="0.2">
      <c r="A50" s="24"/>
      <c r="B50" s="20"/>
      <c r="D50" s="10"/>
    </row>
    <row r="51" spans="1:4" x14ac:dyDescent="0.2">
      <c r="A51" s="24"/>
      <c r="B51" s="20"/>
      <c r="D51" s="10"/>
    </row>
    <row r="52" spans="1:4" x14ac:dyDescent="0.2">
      <c r="A52" s="24"/>
      <c r="B52" s="20"/>
      <c r="D52" s="10"/>
    </row>
    <row r="53" spans="1:4" x14ac:dyDescent="0.2">
      <c r="A53" s="24"/>
      <c r="B53" s="20"/>
      <c r="D53" s="10"/>
    </row>
    <row r="54" spans="1:4" x14ac:dyDescent="0.2">
      <c r="A54" s="24"/>
      <c r="B54" s="20"/>
      <c r="D54" s="10"/>
    </row>
    <row r="55" spans="1:4" x14ac:dyDescent="0.2">
      <c r="A55" s="24"/>
      <c r="B55" s="20"/>
      <c r="D55" s="10"/>
    </row>
    <row r="56" spans="1:4" x14ac:dyDescent="0.2">
      <c r="A56" s="24"/>
      <c r="B56" s="20"/>
      <c r="D56" s="10"/>
    </row>
    <row r="57" spans="1:4" x14ac:dyDescent="0.2">
      <c r="A57" s="24"/>
      <c r="B57" s="20"/>
      <c r="D57" s="10"/>
    </row>
    <row r="58" spans="1:4" x14ac:dyDescent="0.2">
      <c r="A58" s="24"/>
      <c r="B58" s="20"/>
      <c r="D58" s="10"/>
    </row>
    <row r="59" spans="1:4" x14ac:dyDescent="0.2">
      <c r="A59" s="24"/>
      <c r="B59" s="20"/>
      <c r="D59" s="10"/>
    </row>
    <row r="60" spans="1:4" x14ac:dyDescent="0.2">
      <c r="A60" s="24"/>
      <c r="B60" s="20"/>
      <c r="D60" s="10"/>
    </row>
    <row r="61" spans="1:4" x14ac:dyDescent="0.2">
      <c r="A61" s="24"/>
      <c r="B61" s="20"/>
      <c r="D6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K15" sqref="K15"/>
    </sheetView>
  </sheetViews>
  <sheetFormatPr defaultRowHeight="12.75" x14ac:dyDescent="0.2"/>
  <sheetData>
    <row r="1" spans="1:20" s="5" customFormat="1" x14ac:dyDescent="0.2">
      <c r="F1" s="40">
        <f>SUM(F5:F24)</f>
        <v>9785.0000000000018</v>
      </c>
    </row>
    <row r="2" spans="1:20" s="5" customFormat="1" x14ac:dyDescent="0.2"/>
    <row r="3" spans="1:20" s="5" customFormat="1" x14ac:dyDescent="0.2">
      <c r="F3" s="11" t="s">
        <v>232</v>
      </c>
      <c r="H3" s="11" t="s">
        <v>190</v>
      </c>
      <c r="J3" s="11" t="s">
        <v>227</v>
      </c>
      <c r="K3" s="11" t="s">
        <v>228</v>
      </c>
      <c r="L3" s="11" t="s">
        <v>230</v>
      </c>
      <c r="M3" s="11" t="s">
        <v>229</v>
      </c>
      <c r="N3" s="11" t="s">
        <v>231</v>
      </c>
    </row>
    <row r="4" spans="1:20" x14ac:dyDescent="0.2">
      <c r="A4" t="s">
        <v>233</v>
      </c>
      <c r="J4" s="41" t="s">
        <v>192</v>
      </c>
      <c r="L4" s="41">
        <v>70</v>
      </c>
      <c r="N4" s="41" t="s">
        <v>191</v>
      </c>
      <c r="R4" s="41">
        <v>560</v>
      </c>
      <c r="S4" s="41" t="s">
        <v>193</v>
      </c>
      <c r="T4" s="41"/>
    </row>
    <row r="5" spans="1:20" x14ac:dyDescent="0.2">
      <c r="A5" s="30" t="s">
        <v>88</v>
      </c>
      <c r="B5" s="31">
        <f>'Design Data'!B1</f>
        <v>1</v>
      </c>
      <c r="C5" s="31">
        <f>'Design Data'!C1</f>
        <v>2</v>
      </c>
      <c r="D5" s="31">
        <f>'Design Data'!D1</f>
        <v>21</v>
      </c>
      <c r="F5" s="40">
        <f t="shared" ref="F5:F24" si="0">C5*B5</f>
        <v>2</v>
      </c>
      <c r="H5" s="41">
        <f>D5</f>
        <v>21</v>
      </c>
      <c r="J5" s="41" t="s">
        <v>195</v>
      </c>
      <c r="L5" s="41">
        <v>120</v>
      </c>
      <c r="N5" s="41" t="s">
        <v>194</v>
      </c>
      <c r="R5" s="41">
        <v>70</v>
      </c>
      <c r="S5" s="41" t="s">
        <v>239</v>
      </c>
      <c r="T5" s="41"/>
    </row>
    <row r="6" spans="1:20" x14ac:dyDescent="0.2">
      <c r="A6" s="30" t="s">
        <v>87</v>
      </c>
      <c r="B6" s="31">
        <f>'Design Data'!B2</f>
        <v>1</v>
      </c>
      <c r="C6" s="31">
        <f>'Design Data'!C2</f>
        <v>2</v>
      </c>
      <c r="D6" s="31">
        <f>'Design Data'!D2</f>
        <v>21</v>
      </c>
      <c r="F6" s="40">
        <f t="shared" si="0"/>
        <v>2</v>
      </c>
      <c r="H6" s="41">
        <f t="shared" ref="H6:H24" si="1">D6</f>
        <v>21</v>
      </c>
      <c r="J6" s="41" t="s">
        <v>196</v>
      </c>
      <c r="L6" s="41" t="s">
        <v>197</v>
      </c>
      <c r="N6" s="41" t="s">
        <v>191</v>
      </c>
      <c r="P6" s="41"/>
      <c r="R6" s="41">
        <v>8</v>
      </c>
      <c r="S6" s="41" t="s">
        <v>198</v>
      </c>
      <c r="T6" s="41"/>
    </row>
    <row r="7" spans="1:20" x14ac:dyDescent="0.2">
      <c r="A7" s="30" t="s">
        <v>86</v>
      </c>
      <c r="B7" s="31">
        <f>'Design Data'!B3</f>
        <v>1</v>
      </c>
      <c r="C7" s="31">
        <f>'Design Data'!C3</f>
        <v>40</v>
      </c>
      <c r="D7" s="31">
        <f>'Design Data'!D3</f>
        <v>21</v>
      </c>
      <c r="F7" s="40">
        <f t="shared" si="0"/>
        <v>40</v>
      </c>
      <c r="H7" s="41">
        <f t="shared" si="1"/>
        <v>21</v>
      </c>
      <c r="J7" s="41" t="s">
        <v>200</v>
      </c>
      <c r="L7" s="41">
        <v>177</v>
      </c>
      <c r="N7" s="41" t="s">
        <v>199</v>
      </c>
      <c r="P7" s="41"/>
      <c r="R7" s="41">
        <v>20</v>
      </c>
      <c r="S7" s="41" t="s">
        <v>238</v>
      </c>
      <c r="T7" s="41"/>
    </row>
    <row r="8" spans="1:20" x14ac:dyDescent="0.2">
      <c r="A8" s="30" t="s">
        <v>188</v>
      </c>
      <c r="B8" s="31">
        <f>'Design Data'!B4</f>
        <v>1</v>
      </c>
      <c r="C8" s="31">
        <f>'Design Data'!C4</f>
        <v>70</v>
      </c>
      <c r="D8" s="31">
        <f>'Design Data'!D4</f>
        <v>25</v>
      </c>
      <c r="F8" s="40">
        <f t="shared" si="0"/>
        <v>70</v>
      </c>
      <c r="H8" s="41">
        <f t="shared" si="1"/>
        <v>25</v>
      </c>
      <c r="J8" s="41" t="s">
        <v>200</v>
      </c>
      <c r="L8" s="41">
        <v>229</v>
      </c>
      <c r="N8" s="41" t="s">
        <v>201</v>
      </c>
      <c r="P8" s="41"/>
      <c r="R8" s="41">
        <v>20</v>
      </c>
      <c r="S8" s="41" t="s">
        <v>237</v>
      </c>
      <c r="T8" s="41"/>
    </row>
    <row r="9" spans="1:20" x14ac:dyDescent="0.2">
      <c r="A9" s="30" t="s">
        <v>189</v>
      </c>
      <c r="B9" s="31">
        <f>'Design Data'!B5</f>
        <v>1</v>
      </c>
      <c r="C9" s="31">
        <f>'Design Data'!C5</f>
        <v>15</v>
      </c>
      <c r="D9" s="31">
        <f>'Design Data'!D5</f>
        <v>21.63</v>
      </c>
      <c r="F9" s="40">
        <f t="shared" si="0"/>
        <v>15</v>
      </c>
      <c r="H9" s="41">
        <f t="shared" si="1"/>
        <v>21.63</v>
      </c>
      <c r="J9" s="41" t="s">
        <v>203</v>
      </c>
      <c r="L9" s="41">
        <v>330.5</v>
      </c>
      <c r="N9" s="41" t="s">
        <v>202</v>
      </c>
      <c r="P9" s="41"/>
      <c r="R9" s="41">
        <v>10</v>
      </c>
      <c r="S9" s="41" t="s">
        <v>236</v>
      </c>
      <c r="T9" s="41"/>
    </row>
    <row r="10" spans="1:20" x14ac:dyDescent="0.2">
      <c r="A10" s="30" t="s">
        <v>85</v>
      </c>
      <c r="B10" s="31">
        <f>'Design Data'!B6</f>
        <v>1</v>
      </c>
      <c r="C10" s="31">
        <f>'Design Data'!C6</f>
        <v>75</v>
      </c>
      <c r="D10" s="31">
        <f>'Design Data'!D6</f>
        <v>21</v>
      </c>
      <c r="F10" s="40">
        <f t="shared" si="0"/>
        <v>75</v>
      </c>
      <c r="H10" s="41">
        <f t="shared" si="1"/>
        <v>21</v>
      </c>
      <c r="J10" s="41" t="s">
        <v>203</v>
      </c>
      <c r="L10" s="41">
        <v>361</v>
      </c>
      <c r="N10" s="41" t="s">
        <v>204</v>
      </c>
      <c r="P10" s="41"/>
      <c r="R10" s="41">
        <v>10</v>
      </c>
      <c r="S10" s="41" t="s">
        <v>235</v>
      </c>
      <c r="T10" s="41"/>
    </row>
    <row r="11" spans="1:20" x14ac:dyDescent="0.2">
      <c r="A11" s="30" t="s">
        <v>83</v>
      </c>
      <c r="B11" s="31">
        <f>'Design Data'!B7</f>
        <v>12</v>
      </c>
      <c r="C11" s="31">
        <f>'Design Data'!C7</f>
        <v>75</v>
      </c>
      <c r="D11" s="31">
        <f>'Design Data'!D7</f>
        <v>21</v>
      </c>
      <c r="F11" s="40">
        <f t="shared" si="0"/>
        <v>900</v>
      </c>
      <c r="H11" s="41">
        <f t="shared" si="1"/>
        <v>21</v>
      </c>
      <c r="J11" s="41" t="s">
        <v>200</v>
      </c>
      <c r="L11" s="41">
        <v>380</v>
      </c>
      <c r="N11" s="41" t="s">
        <v>205</v>
      </c>
      <c r="P11" s="41"/>
      <c r="R11" s="41">
        <v>20</v>
      </c>
      <c r="S11" s="41" t="s">
        <v>234</v>
      </c>
      <c r="T11" s="41"/>
    </row>
    <row r="12" spans="1:20" x14ac:dyDescent="0.2">
      <c r="A12" s="30" t="s">
        <v>84</v>
      </c>
      <c r="B12" s="31">
        <f>'Design Data'!B8</f>
        <v>1</v>
      </c>
      <c r="C12" s="31">
        <f>'Design Data'!C8</f>
        <v>15</v>
      </c>
      <c r="D12" s="31">
        <f>'Design Data'!D8</f>
        <v>21.63</v>
      </c>
      <c r="F12" s="40">
        <f t="shared" si="0"/>
        <v>15</v>
      </c>
      <c r="H12" s="41">
        <f t="shared" si="1"/>
        <v>21.63</v>
      </c>
      <c r="J12" s="41" t="s">
        <v>200</v>
      </c>
      <c r="L12" s="41">
        <v>425</v>
      </c>
      <c r="N12" s="41" t="s">
        <v>205</v>
      </c>
      <c r="P12" s="41"/>
      <c r="R12" s="41">
        <v>20</v>
      </c>
      <c r="S12" s="41" t="s">
        <v>240</v>
      </c>
      <c r="T12" s="41"/>
    </row>
    <row r="13" spans="1:20" x14ac:dyDescent="0.2">
      <c r="A13" s="30" t="s">
        <v>83</v>
      </c>
      <c r="B13" s="31">
        <f>'Design Data'!B9</f>
        <v>19</v>
      </c>
      <c r="C13" s="31">
        <f>'Design Data'!C9</f>
        <v>75</v>
      </c>
      <c r="D13" s="31">
        <f>'Design Data'!D9</f>
        <v>21</v>
      </c>
      <c r="F13" s="40">
        <f t="shared" si="0"/>
        <v>1425</v>
      </c>
      <c r="H13" s="41">
        <f t="shared" si="1"/>
        <v>21</v>
      </c>
      <c r="J13" s="41" t="s">
        <v>200</v>
      </c>
      <c r="L13" s="41">
        <v>496.25</v>
      </c>
      <c r="N13" s="41" t="s">
        <v>191</v>
      </c>
      <c r="P13" s="41"/>
      <c r="R13" s="41">
        <v>20</v>
      </c>
      <c r="S13" s="41" t="s">
        <v>241</v>
      </c>
      <c r="T13" s="41"/>
    </row>
    <row r="14" spans="1:20" x14ac:dyDescent="0.2">
      <c r="A14" s="30" t="s">
        <v>82</v>
      </c>
      <c r="B14" s="31">
        <f>'Design Data'!B10</f>
        <v>27</v>
      </c>
      <c r="C14" s="31">
        <f>'Design Data'!C10</f>
        <v>75</v>
      </c>
      <c r="D14" s="31">
        <f>'Design Data'!D10</f>
        <v>21</v>
      </c>
      <c r="F14" s="40">
        <f t="shared" si="0"/>
        <v>2025</v>
      </c>
      <c r="H14" s="41">
        <f t="shared" si="1"/>
        <v>21</v>
      </c>
      <c r="J14" s="41" t="s">
        <v>200</v>
      </c>
      <c r="L14" s="41">
        <v>597.5</v>
      </c>
      <c r="N14" s="41" t="s">
        <v>206</v>
      </c>
      <c r="P14" s="41"/>
      <c r="R14" s="41">
        <v>20</v>
      </c>
      <c r="S14" s="41" t="s">
        <v>242</v>
      </c>
      <c r="T14" s="41"/>
    </row>
    <row r="15" spans="1:20" x14ac:dyDescent="0.2">
      <c r="A15" s="30" t="s">
        <v>81</v>
      </c>
      <c r="B15" s="31">
        <f>'Design Data'!B11</f>
        <v>26</v>
      </c>
      <c r="C15" s="31">
        <f>'Design Data'!C11</f>
        <v>75</v>
      </c>
      <c r="D15" s="31">
        <f>'Design Data'!D11</f>
        <v>21</v>
      </c>
      <c r="F15" s="40">
        <f t="shared" si="0"/>
        <v>1950</v>
      </c>
      <c r="H15" s="41">
        <f t="shared" si="1"/>
        <v>21</v>
      </c>
      <c r="J15" s="41" t="s">
        <v>203</v>
      </c>
      <c r="L15" s="41">
        <v>710</v>
      </c>
      <c r="N15" s="41" t="s">
        <v>204</v>
      </c>
      <c r="P15" s="41"/>
      <c r="R15" s="41">
        <v>10</v>
      </c>
      <c r="S15" s="41" t="s">
        <v>243</v>
      </c>
      <c r="T15" s="41"/>
    </row>
    <row r="16" spans="1:20" x14ac:dyDescent="0.2">
      <c r="A16" s="30" t="s">
        <v>80</v>
      </c>
      <c r="B16" s="31">
        <f>'Design Data'!B12</f>
        <v>26</v>
      </c>
      <c r="C16" s="31">
        <f>'Design Data'!C12</f>
        <v>75</v>
      </c>
      <c r="D16" s="31">
        <f>'Design Data'!D12</f>
        <v>21</v>
      </c>
      <c r="F16" s="40">
        <f t="shared" si="0"/>
        <v>1950</v>
      </c>
      <c r="H16" s="41">
        <f t="shared" si="1"/>
        <v>21</v>
      </c>
      <c r="J16" s="41" t="s">
        <v>203</v>
      </c>
      <c r="L16" s="41">
        <v>758</v>
      </c>
      <c r="N16" s="41" t="s">
        <v>204</v>
      </c>
      <c r="P16" s="41"/>
      <c r="R16" s="41">
        <v>10</v>
      </c>
      <c r="S16" s="41" t="s">
        <v>244</v>
      </c>
      <c r="T16" s="41"/>
    </row>
    <row r="17" spans="1:20" x14ac:dyDescent="0.2">
      <c r="A17" s="30" t="s">
        <v>79</v>
      </c>
      <c r="B17" s="31">
        <f>'Design Data'!B13</f>
        <v>9</v>
      </c>
      <c r="C17" s="31">
        <f>'Design Data'!C13</f>
        <v>75</v>
      </c>
      <c r="D17" s="31">
        <f>'Design Data'!D13</f>
        <v>21</v>
      </c>
      <c r="F17" s="40">
        <f t="shared" si="0"/>
        <v>675</v>
      </c>
      <c r="H17" s="41">
        <f t="shared" si="1"/>
        <v>21</v>
      </c>
      <c r="J17" s="41" t="s">
        <v>196</v>
      </c>
      <c r="L17" s="41" t="s">
        <v>207</v>
      </c>
      <c r="N17" s="41" t="s">
        <v>191</v>
      </c>
      <c r="P17" s="41"/>
      <c r="R17" s="41">
        <v>8</v>
      </c>
      <c r="S17" s="41" t="s">
        <v>208</v>
      </c>
      <c r="T17" s="41"/>
    </row>
    <row r="18" spans="1:20" x14ac:dyDescent="0.2">
      <c r="A18" s="30" t="s">
        <v>78</v>
      </c>
      <c r="B18" s="31">
        <f>'Design Data'!B14</f>
        <v>5</v>
      </c>
      <c r="C18" s="31">
        <f>'Design Data'!C14</f>
        <v>75</v>
      </c>
      <c r="D18" s="31">
        <f>'Design Data'!D14</f>
        <v>21</v>
      </c>
      <c r="F18" s="40">
        <f t="shared" si="0"/>
        <v>375</v>
      </c>
      <c r="H18" s="41">
        <f t="shared" si="1"/>
        <v>21</v>
      </c>
      <c r="J18" s="41" t="s">
        <v>195</v>
      </c>
      <c r="L18" s="41">
        <v>700</v>
      </c>
      <c r="N18" s="41" t="s">
        <v>194</v>
      </c>
      <c r="P18" s="41"/>
      <c r="R18" s="41">
        <v>70</v>
      </c>
      <c r="S18" s="41" t="s">
        <v>245</v>
      </c>
      <c r="T18" s="41"/>
    </row>
    <row r="19" spans="1:20" x14ac:dyDescent="0.2">
      <c r="A19" s="30" t="s">
        <v>77</v>
      </c>
      <c r="B19" s="31">
        <f>'Design Data'!B15</f>
        <v>1</v>
      </c>
      <c r="C19" s="31">
        <f>'Design Data'!C15</f>
        <v>5</v>
      </c>
      <c r="D19" s="31">
        <f>'Design Data'!D15</f>
        <v>22.25</v>
      </c>
      <c r="F19" s="40">
        <f t="shared" si="0"/>
        <v>5</v>
      </c>
      <c r="H19" s="41">
        <f t="shared" si="1"/>
        <v>22.25</v>
      </c>
      <c r="J19" s="41" t="s">
        <v>195</v>
      </c>
      <c r="L19" s="41">
        <v>701</v>
      </c>
      <c r="N19" s="41" t="s">
        <v>202</v>
      </c>
      <c r="P19" s="41"/>
      <c r="R19" s="41">
        <v>70</v>
      </c>
      <c r="S19" s="41" t="s">
        <v>246</v>
      </c>
      <c r="T19" s="41"/>
    </row>
    <row r="20" spans="1:20" x14ac:dyDescent="0.2">
      <c r="A20" s="30" t="s">
        <v>76</v>
      </c>
      <c r="B20" s="31">
        <f>'Design Data'!B16</f>
        <v>1</v>
      </c>
      <c r="C20" s="31">
        <f>'Design Data'!C16</f>
        <v>1.6</v>
      </c>
      <c r="D20" s="31">
        <f>'Design Data'!D16</f>
        <v>22.25</v>
      </c>
      <c r="F20" s="40">
        <f t="shared" si="0"/>
        <v>1.6</v>
      </c>
      <c r="H20" s="41">
        <f t="shared" si="1"/>
        <v>22.25</v>
      </c>
      <c r="J20" s="41" t="s">
        <v>195</v>
      </c>
      <c r="L20" s="41">
        <v>702</v>
      </c>
      <c r="N20" s="41" t="s">
        <v>209</v>
      </c>
      <c r="P20" s="41"/>
      <c r="R20" s="41">
        <v>70</v>
      </c>
      <c r="S20" s="41" t="s">
        <v>247</v>
      </c>
      <c r="T20" s="41"/>
    </row>
    <row r="21" spans="1:20" x14ac:dyDescent="0.2">
      <c r="A21" s="30" t="s">
        <v>75</v>
      </c>
      <c r="B21" s="31">
        <f>'Design Data'!B17</f>
        <v>1</v>
      </c>
      <c r="C21" s="31">
        <f>'Design Data'!C17</f>
        <v>23.2</v>
      </c>
      <c r="D21" s="31">
        <f>'Design Data'!D17</f>
        <v>30</v>
      </c>
      <c r="F21" s="40">
        <f t="shared" si="0"/>
        <v>23.2</v>
      </c>
      <c r="H21" s="41">
        <f t="shared" si="1"/>
        <v>30</v>
      </c>
      <c r="J21" s="41" t="s">
        <v>203</v>
      </c>
      <c r="L21" s="41">
        <v>9581</v>
      </c>
      <c r="N21" s="41" t="s">
        <v>210</v>
      </c>
      <c r="P21" s="41"/>
      <c r="R21" s="41">
        <v>70</v>
      </c>
      <c r="S21" s="41" t="s">
        <v>248</v>
      </c>
      <c r="T21" s="41"/>
    </row>
    <row r="22" spans="1:20" x14ac:dyDescent="0.2">
      <c r="A22" s="30" t="s">
        <v>74</v>
      </c>
      <c r="B22" s="31">
        <f>'Design Data'!B18</f>
        <v>1</v>
      </c>
      <c r="C22" s="31">
        <f>'Design Data'!C18</f>
        <v>31.2</v>
      </c>
      <c r="D22" s="31">
        <f>'Design Data'!D18</f>
        <v>30</v>
      </c>
      <c r="F22" s="40">
        <f t="shared" si="0"/>
        <v>31.2</v>
      </c>
      <c r="H22" s="41">
        <f t="shared" si="1"/>
        <v>30</v>
      </c>
      <c r="J22" s="41" t="s">
        <v>192</v>
      </c>
      <c r="L22" s="41">
        <v>320</v>
      </c>
      <c r="N22" s="41" t="s">
        <v>211</v>
      </c>
      <c r="P22" s="41"/>
      <c r="R22" s="41">
        <v>560</v>
      </c>
      <c r="S22" s="41" t="s">
        <v>212</v>
      </c>
      <c r="T22" s="41"/>
    </row>
    <row r="23" spans="1:20" x14ac:dyDescent="0.2">
      <c r="A23" s="30" t="s">
        <v>73</v>
      </c>
      <c r="B23" s="31">
        <f>'Design Data'!B19</f>
        <v>1</v>
      </c>
      <c r="C23" s="31">
        <f>'Design Data'!C19</f>
        <v>5</v>
      </c>
      <c r="D23" s="31">
        <f>'Design Data'!D19</f>
        <v>36</v>
      </c>
      <c r="F23" s="40">
        <f t="shared" si="0"/>
        <v>5</v>
      </c>
      <c r="H23" s="41">
        <f t="shared" si="1"/>
        <v>36</v>
      </c>
      <c r="J23" s="41" t="s">
        <v>213</v>
      </c>
      <c r="L23" s="41">
        <v>250</v>
      </c>
      <c r="N23" s="41" t="s">
        <v>199</v>
      </c>
      <c r="P23" s="41"/>
      <c r="R23" s="41">
        <v>130</v>
      </c>
      <c r="S23" s="41" t="s">
        <v>214</v>
      </c>
      <c r="T23" s="41"/>
    </row>
    <row r="24" spans="1:20" x14ac:dyDescent="0.2">
      <c r="A24" s="30" t="s">
        <v>94</v>
      </c>
      <c r="B24" s="31">
        <f>'Design Data'!B20</f>
        <v>1</v>
      </c>
      <c r="C24" s="31">
        <f>'Design Data'!C20</f>
        <v>200</v>
      </c>
      <c r="D24" s="31">
        <f>'Design Data'!D20</f>
        <v>36</v>
      </c>
      <c r="F24" s="40">
        <f t="shared" si="0"/>
        <v>200</v>
      </c>
      <c r="H24" s="41">
        <f t="shared" si="1"/>
        <v>36</v>
      </c>
      <c r="J24" s="41" t="s">
        <v>215</v>
      </c>
      <c r="L24" s="41" t="s">
        <v>216</v>
      </c>
      <c r="N24" s="41" t="s">
        <v>202</v>
      </c>
      <c r="P24" s="41"/>
      <c r="R24" s="41" t="s">
        <v>217</v>
      </c>
      <c r="S24" s="41" t="s">
        <v>218</v>
      </c>
      <c r="T24" s="41" t="s">
        <v>219</v>
      </c>
    </row>
    <row r="25" spans="1:20" x14ac:dyDescent="0.2">
      <c r="J25" s="41" t="s">
        <v>220</v>
      </c>
      <c r="L25" s="41" t="s">
        <v>216</v>
      </c>
      <c r="N25" s="41" t="s">
        <v>202</v>
      </c>
      <c r="P25" s="41"/>
      <c r="R25" s="41" t="s">
        <v>221</v>
      </c>
      <c r="S25" s="41" t="s">
        <v>218</v>
      </c>
      <c r="T25" s="41" t="s">
        <v>219</v>
      </c>
    </row>
    <row r="26" spans="1:20" x14ac:dyDescent="0.2">
      <c r="J26" s="41" t="s">
        <v>222</v>
      </c>
      <c r="L26" s="41" t="s">
        <v>216</v>
      </c>
      <c r="N26" s="41" t="s">
        <v>202</v>
      </c>
      <c r="P26" s="41"/>
      <c r="R26" s="41" t="s">
        <v>223</v>
      </c>
      <c r="S26" s="41" t="s">
        <v>218</v>
      </c>
      <c r="T26" s="41" t="s">
        <v>224</v>
      </c>
    </row>
    <row r="27" spans="1:20" x14ac:dyDescent="0.2">
      <c r="I27" s="40"/>
      <c r="J27" s="41" t="s">
        <v>225</v>
      </c>
      <c r="L27" s="41" t="s">
        <v>216</v>
      </c>
      <c r="N27" s="41" t="s">
        <v>202</v>
      </c>
      <c r="P27" s="41"/>
      <c r="R27" s="41" t="s">
        <v>226</v>
      </c>
      <c r="S27" s="41" t="s">
        <v>218</v>
      </c>
      <c r="T27" s="41" t="s">
        <v>224</v>
      </c>
    </row>
    <row r="28" spans="1:20" x14ac:dyDescent="0.2">
      <c r="P28" s="41"/>
    </row>
    <row r="29" spans="1:20" x14ac:dyDescent="0.2">
      <c r="P2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2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1" customWidth="1"/>
    <col min="3" max="3" width="28.5703125" bestFit="1" customWidth="1"/>
    <col min="4" max="4" width="24.140625" style="1" customWidth="1"/>
    <col min="8" max="8" width="23" customWidth="1"/>
  </cols>
  <sheetData>
    <row r="1" spans="1:9" x14ac:dyDescent="0.2">
      <c r="A1" t="s">
        <v>4</v>
      </c>
      <c r="B1" s="3" t="s">
        <v>3</v>
      </c>
      <c r="C1" t="s">
        <v>15</v>
      </c>
      <c r="D1" s="3">
        <v>0</v>
      </c>
      <c r="E1" t="s">
        <v>17</v>
      </c>
      <c r="F1" s="1" t="s">
        <v>71</v>
      </c>
      <c r="H1" s="1"/>
      <c r="I1" s="2"/>
    </row>
    <row r="2" spans="1:9" x14ac:dyDescent="0.2">
      <c r="A2" t="s">
        <v>5</v>
      </c>
      <c r="B2" s="1" t="s">
        <v>14</v>
      </c>
      <c r="C2" t="s">
        <v>58</v>
      </c>
      <c r="D2" s="3"/>
      <c r="E2" t="s">
        <v>57</v>
      </c>
      <c r="F2" s="1" t="s">
        <v>59</v>
      </c>
      <c r="H2" s="1" t="s">
        <v>60</v>
      </c>
      <c r="I2" s="4" t="b">
        <v>0</v>
      </c>
    </row>
    <row r="3" spans="1:9" x14ac:dyDescent="0.2">
      <c r="A3" t="s">
        <v>8</v>
      </c>
      <c r="B3" s="1">
        <v>0</v>
      </c>
      <c r="C3" t="s">
        <v>18</v>
      </c>
      <c r="D3" s="3" t="b">
        <v>1</v>
      </c>
      <c r="H3" t="s">
        <v>61</v>
      </c>
      <c r="I3" s="4" t="b">
        <v>0</v>
      </c>
    </row>
    <row r="4" spans="1:9" x14ac:dyDescent="0.2">
      <c r="A4" t="s">
        <v>9</v>
      </c>
      <c r="B4" s="1">
        <v>0</v>
      </c>
      <c r="C4" t="s">
        <v>19</v>
      </c>
      <c r="D4" s="3">
        <v>65500</v>
      </c>
      <c r="H4" t="s">
        <v>62</v>
      </c>
      <c r="I4" s="4">
        <v>7</v>
      </c>
    </row>
    <row r="5" spans="1:9" x14ac:dyDescent="0.2">
      <c r="A5" t="s">
        <v>10</v>
      </c>
      <c r="B5" s="1">
        <v>0</v>
      </c>
      <c r="C5" t="s">
        <v>1</v>
      </c>
      <c r="D5" s="3">
        <v>17</v>
      </c>
    </row>
    <row r="6" spans="1:9" x14ac:dyDescent="0.2">
      <c r="A6" t="s">
        <v>11</v>
      </c>
      <c r="B6" s="1">
        <v>0</v>
      </c>
      <c r="C6" t="s">
        <v>51</v>
      </c>
      <c r="D6" s="3">
        <v>0</v>
      </c>
    </row>
    <row r="7" spans="1:9" x14ac:dyDescent="0.2">
      <c r="A7" t="s">
        <v>12</v>
      </c>
      <c r="B7" s="1">
        <v>0</v>
      </c>
      <c r="C7" t="s">
        <v>52</v>
      </c>
      <c r="D7" s="3">
        <v>0</v>
      </c>
    </row>
    <row r="8" spans="1:9" x14ac:dyDescent="0.2">
      <c r="A8" t="s">
        <v>63</v>
      </c>
      <c r="B8" s="1" t="b">
        <v>0</v>
      </c>
      <c r="C8" t="s">
        <v>55</v>
      </c>
      <c r="D8" s="3">
        <v>0</v>
      </c>
    </row>
    <row r="9" spans="1:9" x14ac:dyDescent="0.2">
      <c r="A9" t="s">
        <v>68</v>
      </c>
      <c r="B9" s="1">
        <v>0</v>
      </c>
      <c r="C9" t="s">
        <v>20</v>
      </c>
      <c r="D9" s="3" t="s">
        <v>72</v>
      </c>
    </row>
    <row r="10" spans="1:9" x14ac:dyDescent="0.2">
      <c r="C10" t="s">
        <v>33</v>
      </c>
      <c r="D10" s="3">
        <v>0</v>
      </c>
    </row>
    <row r="11" spans="1:9" x14ac:dyDescent="0.2">
      <c r="C11" t="s">
        <v>21</v>
      </c>
      <c r="D11" s="3">
        <v>1</v>
      </c>
    </row>
    <row r="12" spans="1:9" x14ac:dyDescent="0.2">
      <c r="C12" t="s">
        <v>22</v>
      </c>
      <c r="D12" s="3">
        <v>1</v>
      </c>
    </row>
    <row r="13" spans="1:9" x14ac:dyDescent="0.2">
      <c r="C13" t="s">
        <v>2</v>
      </c>
      <c r="D13" s="3" t="s">
        <v>90</v>
      </c>
    </row>
    <row r="14" spans="1:9" x14ac:dyDescent="0.2">
      <c r="C14" t="s">
        <v>23</v>
      </c>
      <c r="D14" s="3" t="s">
        <v>91</v>
      </c>
    </row>
    <row r="15" spans="1:9" x14ac:dyDescent="0.2">
      <c r="C15" t="s">
        <v>24</v>
      </c>
      <c r="D15" s="3">
        <v>4</v>
      </c>
    </row>
    <row r="16" spans="1:9" x14ac:dyDescent="0.2">
      <c r="C16" t="s">
        <v>25</v>
      </c>
      <c r="D16" s="3">
        <v>1</v>
      </c>
    </row>
    <row r="17" spans="3:4" x14ac:dyDescent="0.2">
      <c r="C17" t="s">
        <v>26</v>
      </c>
      <c r="D17" s="3">
        <v>7</v>
      </c>
    </row>
    <row r="18" spans="3:4" x14ac:dyDescent="0.2">
      <c r="C18" t="s">
        <v>27</v>
      </c>
      <c r="D18" s="3" t="s">
        <v>92</v>
      </c>
    </row>
    <row r="19" spans="3:4" x14ac:dyDescent="0.2">
      <c r="C19" t="s">
        <v>56</v>
      </c>
      <c r="D19" s="3">
        <v>0</v>
      </c>
    </row>
    <row r="20" spans="3:4" x14ac:dyDescent="0.2">
      <c r="C20" t="s">
        <v>0</v>
      </c>
      <c r="D20" s="3">
        <v>0</v>
      </c>
    </row>
    <row r="21" spans="3:4" x14ac:dyDescent="0.2">
      <c r="C21" t="s">
        <v>28</v>
      </c>
      <c r="D21" s="3">
        <v>0</v>
      </c>
    </row>
    <row r="22" spans="3:4" x14ac:dyDescent="0.2">
      <c r="C22" t="s">
        <v>29</v>
      </c>
      <c r="D22" s="3">
        <v>0</v>
      </c>
    </row>
    <row r="23" spans="3:4" x14ac:dyDescent="0.2">
      <c r="C23" t="s">
        <v>30</v>
      </c>
      <c r="D23" s="3">
        <v>2</v>
      </c>
    </row>
    <row r="24" spans="3:4" x14ac:dyDescent="0.2">
      <c r="C24" t="s">
        <v>31</v>
      </c>
      <c r="D24" s="3" t="s">
        <v>89</v>
      </c>
    </row>
    <row r="25" spans="3:4" x14ac:dyDescent="0.2">
      <c r="C25" t="s">
        <v>6</v>
      </c>
      <c r="D25" s="3">
        <v>190</v>
      </c>
    </row>
    <row r="26" spans="3:4" x14ac:dyDescent="0.2">
      <c r="C26" t="s">
        <v>7</v>
      </c>
      <c r="D26" s="3">
        <v>200</v>
      </c>
    </row>
    <row r="27" spans="3:4" x14ac:dyDescent="0.2">
      <c r="C27" t="s">
        <v>32</v>
      </c>
      <c r="D27" s="3">
        <v>0</v>
      </c>
    </row>
    <row r="28" spans="3:4" x14ac:dyDescent="0.2">
      <c r="C28" t="s">
        <v>34</v>
      </c>
      <c r="D28" s="3" t="s">
        <v>70</v>
      </c>
    </row>
    <row r="29" spans="3:4" x14ac:dyDescent="0.2">
      <c r="C29" t="s">
        <v>35</v>
      </c>
      <c r="D29" s="3" t="b">
        <v>0</v>
      </c>
    </row>
    <row r="30" spans="3:4" x14ac:dyDescent="0.2">
      <c r="C30" t="s">
        <v>36</v>
      </c>
      <c r="D30" s="3" t="s">
        <v>93</v>
      </c>
    </row>
    <row r="31" spans="3:4" x14ac:dyDescent="0.2">
      <c r="C31" t="s">
        <v>37</v>
      </c>
      <c r="D31" s="3">
        <v>1</v>
      </c>
    </row>
    <row r="32" spans="3:4" x14ac:dyDescent="0.2">
      <c r="C32" t="s">
        <v>38</v>
      </c>
      <c r="D32" s="3">
        <v>0</v>
      </c>
    </row>
    <row r="33" spans="3:4" x14ac:dyDescent="0.2">
      <c r="C33" t="s">
        <v>16</v>
      </c>
      <c r="D33" s="3">
        <v>1</v>
      </c>
    </row>
    <row r="34" spans="3:4" x14ac:dyDescent="0.2">
      <c r="C34" t="s">
        <v>39</v>
      </c>
      <c r="D34" s="3" t="s">
        <v>14</v>
      </c>
    </row>
    <row r="35" spans="3:4" x14ac:dyDescent="0.2">
      <c r="C35" t="s">
        <v>40</v>
      </c>
      <c r="D35" s="3" t="s">
        <v>67</v>
      </c>
    </row>
    <row r="36" spans="3:4" x14ac:dyDescent="0.2">
      <c r="C36" t="s">
        <v>41</v>
      </c>
      <c r="D36" s="3" t="s">
        <v>53</v>
      </c>
    </row>
    <row r="37" spans="3:4" x14ac:dyDescent="0.2">
      <c r="C37" t="s">
        <v>42</v>
      </c>
      <c r="D37" s="3" t="b">
        <v>0</v>
      </c>
    </row>
    <row r="38" spans="3:4" x14ac:dyDescent="0.2">
      <c r="C38" t="s">
        <v>43</v>
      </c>
      <c r="D38" s="3" t="b">
        <v>1</v>
      </c>
    </row>
    <row r="39" spans="3:4" x14ac:dyDescent="0.2">
      <c r="C39" t="s">
        <v>44</v>
      </c>
      <c r="D39" s="3" t="b">
        <v>0</v>
      </c>
    </row>
    <row r="40" spans="3:4" x14ac:dyDescent="0.2">
      <c r="C40" t="s">
        <v>45</v>
      </c>
      <c r="D40" s="3" t="b">
        <v>0</v>
      </c>
    </row>
    <row r="41" spans="3:4" x14ac:dyDescent="0.2">
      <c r="C41" t="s">
        <v>46</v>
      </c>
      <c r="D41" s="3" t="b">
        <v>1</v>
      </c>
    </row>
    <row r="42" spans="3:4" x14ac:dyDescent="0.2">
      <c r="C42" t="s">
        <v>47</v>
      </c>
      <c r="D42" s="3" t="b">
        <v>0</v>
      </c>
    </row>
    <row r="43" spans="3:4" x14ac:dyDescent="0.2">
      <c r="C43" t="s">
        <v>48</v>
      </c>
      <c r="D43" s="3" t="b">
        <v>0</v>
      </c>
    </row>
    <row r="44" spans="3:4" x14ac:dyDescent="0.2">
      <c r="C44" t="s">
        <v>49</v>
      </c>
      <c r="D44" s="3">
        <v>0</v>
      </c>
    </row>
    <row r="45" spans="3:4" x14ac:dyDescent="0.2">
      <c r="C45" t="s">
        <v>50</v>
      </c>
      <c r="D45" s="3" t="s">
        <v>54</v>
      </c>
    </row>
    <row r="46" spans="3:4" x14ac:dyDescent="0.2">
      <c r="C46" t="s">
        <v>66</v>
      </c>
      <c r="D46" s="3">
        <v>0</v>
      </c>
    </row>
    <row r="47" spans="3:4" x14ac:dyDescent="0.2">
      <c r="C47" t="s">
        <v>64</v>
      </c>
      <c r="D47" s="3">
        <v>3</v>
      </c>
    </row>
    <row r="48" spans="3:4" x14ac:dyDescent="0.2">
      <c r="C48" t="s">
        <v>65</v>
      </c>
      <c r="D48" s="3" t="s">
        <v>70</v>
      </c>
    </row>
    <row r="49" spans="1:4" x14ac:dyDescent="0.2">
      <c r="C49" t="s">
        <v>69</v>
      </c>
      <c r="D49" s="3" t="b">
        <v>0</v>
      </c>
    </row>
    <row r="50" spans="1:4" x14ac:dyDescent="0.2">
      <c r="A50" t="s">
        <v>13</v>
      </c>
      <c r="D50" s="3">
        <v>65500</v>
      </c>
    </row>
    <row r="51" spans="1:4" x14ac:dyDescent="0.2">
      <c r="D51" s="3">
        <v>1</v>
      </c>
    </row>
    <row r="52" spans="1:4" x14ac:dyDescent="0.2">
      <c r="D52" s="3">
        <v>65500</v>
      </c>
    </row>
  </sheetData>
  <dataConsolidate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 Code</vt:lpstr>
      <vt:lpstr>Design Data</vt:lpstr>
      <vt:lpstr>pygameScaling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creator>Sabitha</dc:creator>
  <cp:lastModifiedBy>AceEngineer</cp:lastModifiedBy>
  <dcterms:created xsi:type="dcterms:W3CDTF">1998-07-24T09:46:18Z</dcterms:created>
  <dcterms:modified xsi:type="dcterms:W3CDTF">2018-04-10T09:49:11Z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3104ebb6-e779-43b1-98c0-34eab37954a0</vt:lpwstr>
  </property>
</Properties>
</file>