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6158F5A6-5B4E-42EC-BCF4-44132BDE179A}" xr6:coauthVersionLast="47" xr6:coauthVersionMax="47" xr10:uidLastSave="{00000000-0000-0000-0000-000000000000}"/>
  <bookViews>
    <workbookView xWindow="-120" yWindow="-120" windowWidth="19440" windowHeight="15000" firstSheet="1" activeTab="6" xr2:uid="{00000000-000D-0000-FFFF-FFFF00000000}"/>
  </bookViews>
  <sheets>
    <sheet name="Intro" sheetId="29" r:id="rId1"/>
    <sheet name="FSTf" sheetId="1" r:id="rId2"/>
    <sheet name="FSTb" sheetId="18" r:id="rId3"/>
    <sheet name="LNGCf" sheetId="19" r:id="rId4"/>
    <sheet name="LNGCb" sheetId="20" r:id="rId5"/>
    <sheet name="orcaflex_acma" sheetId="30" r:id="rId6"/>
    <sheet name="Report_table_graphs_180" sheetId="2" r:id="rId7"/>
    <sheet name="FST-F-1" sheetId="8" r:id="rId8"/>
    <sheet name="FST-F-1_1ms" sheetId="28" r:id="rId9"/>
    <sheet name="FST-F-2" sheetId="9" r:id="rId10"/>
    <sheet name="FST-L-1" sheetId="16" r:id="rId11"/>
    <sheet name="FST-L-2" sheetId="17" r:id="rId12"/>
    <sheet name="FST-F-LNGC-L-1" sheetId="11" r:id="rId13"/>
    <sheet name="FST-F-LNGC-L-2" sheetId="10" r:id="rId14"/>
    <sheet name="FST-F-LNGC-L-LNGC" sheetId="21" r:id="rId15"/>
    <sheet name="FST-F-LNGC-L-LNGCwoBK" sheetId="25" r:id="rId16"/>
    <sheet name="FST-L-LNGC-F-1" sheetId="23" r:id="rId17"/>
    <sheet name="FST-L-LNGC-F-2" sheetId="24" r:id="rId18"/>
    <sheet name="FST-L-LNGC-F-LNGC" sheetId="22" r:id="rId19"/>
    <sheet name="FST-L-LNGC-F-LNGCwoBK" sheetId="26" r:id="rId20"/>
  </sheets>
  <definedNames>
    <definedName name="Afx" localSheetId="2">FSTb!$E$6</definedName>
    <definedName name="Afx" localSheetId="1">FSTf!$E$6</definedName>
    <definedName name="Afx" localSheetId="4">LNGCb!$E$6</definedName>
    <definedName name="Afx" localSheetId="3">LNGCf!$E$6</definedName>
    <definedName name="Afy" localSheetId="2">FSTb!$E$7</definedName>
    <definedName name="Afy" localSheetId="1">FSTf!$E$7</definedName>
    <definedName name="Afy" localSheetId="4">LNGCb!$E$7</definedName>
    <definedName name="Afy" localSheetId="3">LNGCf!$E$7</definedName>
    <definedName name="Afz" localSheetId="2">FSTb!$E$8</definedName>
    <definedName name="Afz" localSheetId="1">FSTf!$E$8</definedName>
    <definedName name="Afz" localSheetId="4">LNGCb!$E$8</definedName>
    <definedName name="Afz" localSheetId="3">LNGCf!$E$8</definedName>
    <definedName name="Amx" localSheetId="2">FSTb!$E$9</definedName>
    <definedName name="Amx" localSheetId="1">FSTf!$E$9</definedName>
    <definedName name="Amx" localSheetId="4">LNGCb!$E$9</definedName>
    <definedName name="Amx" localSheetId="3">LNGCf!$E$9</definedName>
    <definedName name="Amy" localSheetId="2">FSTb!$E$10</definedName>
    <definedName name="Amy" localSheetId="1">FSTf!$E$10</definedName>
    <definedName name="Amy" localSheetId="4">LNGCb!$E$10</definedName>
    <definedName name="Amy" localSheetId="3">LNGCf!$E$10</definedName>
    <definedName name="Amz" localSheetId="2">FSTb!$E$11</definedName>
    <definedName name="Amz" localSheetId="1">FSTf!$E$11</definedName>
    <definedName name="Amz" localSheetId="4">LNGCb!$E$11</definedName>
    <definedName name="Amz" localSheetId="3">LNGCf!$E$11</definedName>
    <definedName name="B" localSheetId="2">FSTb!$E$4</definedName>
    <definedName name="B" localSheetId="1">FSTf!$E$4</definedName>
    <definedName name="B" localSheetId="4">LNGCb!$E$4</definedName>
    <definedName name="B" localSheetId="3">LNGCf!$E$4</definedName>
    <definedName name="dx" localSheetId="8">'FST-F-1_1ms'!$V$4</definedName>
    <definedName name="dx" localSheetId="9">'FST-F-2'!$V$4</definedName>
    <definedName name="dx" localSheetId="12">'FST-F-LNGC-L-1'!$V$4</definedName>
    <definedName name="dx" localSheetId="13">'FST-F-LNGC-L-2'!$V$4</definedName>
    <definedName name="dx" localSheetId="14">'FST-F-LNGC-L-LNGC'!$V$4</definedName>
    <definedName name="dx" localSheetId="15">'FST-F-LNGC-L-LNGCwoBK'!$V$4</definedName>
    <definedName name="dx" localSheetId="10">'FST-L-1'!$V$4</definedName>
    <definedName name="dx" localSheetId="11">'FST-L-2'!$V$4</definedName>
    <definedName name="dx" localSheetId="16">'FST-L-LNGC-F-1'!$V$4</definedName>
    <definedName name="dx" localSheetId="17">'FST-L-LNGC-F-2'!$V$4</definedName>
    <definedName name="dx" localSheetId="18">'FST-L-LNGC-F-LNGC'!$V$4</definedName>
    <definedName name="dx" localSheetId="19">'FST-L-LNGC-F-LNGCwoBK'!$V$4</definedName>
    <definedName name="dx">'FST-F-1'!$V$4</definedName>
    <definedName name="dy" localSheetId="8">'FST-F-1_1ms'!$W$4</definedName>
    <definedName name="dy" localSheetId="9">'FST-F-2'!$W$4</definedName>
    <definedName name="dy" localSheetId="12">'FST-F-LNGC-L-1'!$W$4</definedName>
    <definedName name="dy" localSheetId="13">'FST-F-LNGC-L-2'!$W$4</definedName>
    <definedName name="dy" localSheetId="14">'FST-F-LNGC-L-LNGC'!$W$4</definedName>
    <definedName name="dy" localSheetId="15">'FST-F-LNGC-L-LNGCwoBK'!$W$4</definedName>
    <definedName name="dy" localSheetId="10">'FST-L-1'!$W$4</definedName>
    <definedName name="dy" localSheetId="11">'FST-L-2'!$W$4</definedName>
    <definedName name="dy" localSheetId="16">'FST-L-LNGC-F-1'!$W$4</definedName>
    <definedName name="dy" localSheetId="17">'FST-L-LNGC-F-2'!$W$4</definedName>
    <definedName name="dy" localSheetId="18">'FST-L-LNGC-F-LNGC'!$W$4</definedName>
    <definedName name="dy" localSheetId="19">'FST-L-LNGC-F-LNGCwoBK'!$W$4</definedName>
    <definedName name="dy">'FST-F-1'!$W$4</definedName>
    <definedName name="dz" localSheetId="8">'FST-F-1_1ms'!$X$4</definedName>
    <definedName name="dz" localSheetId="9">'FST-F-2'!$X$4</definedName>
    <definedName name="dz" localSheetId="12">'FST-F-LNGC-L-1'!$X$4</definedName>
    <definedName name="dz" localSheetId="13">'FST-F-LNGC-L-2'!$X$4</definedName>
    <definedName name="dz" localSheetId="14">'FST-F-LNGC-L-LNGC'!$X$4</definedName>
    <definedName name="dz" localSheetId="15">'FST-F-LNGC-L-LNGCwoBK'!$X$4</definedName>
    <definedName name="dz" localSheetId="10">'FST-L-1'!$X$4</definedName>
    <definedName name="dz" localSheetId="11">'FST-L-2'!$X$4</definedName>
    <definedName name="dz" localSheetId="16">'FST-L-LNGC-F-1'!$X$4</definedName>
    <definedName name="dz" localSheetId="17">'FST-L-LNGC-F-2'!$X$4</definedName>
    <definedName name="dz" localSheetId="18">'FST-L-LNGC-F-LNGC'!$X$4</definedName>
    <definedName name="dz" localSheetId="19">'FST-L-LNGC-F-LNGCwoBK'!$X$4</definedName>
    <definedName name="dz">'FST-F-1'!$X$4</definedName>
    <definedName name="L" localSheetId="2">FSTb!$E$3</definedName>
    <definedName name="L" localSheetId="1">FSTf!$E$3</definedName>
    <definedName name="L" localSheetId="4">LNGCb!$E$3</definedName>
    <definedName name="L" localSheetId="3">LNGCf!$E$3</definedName>
    <definedName name="rho" localSheetId="2">FSTb!$E$2</definedName>
    <definedName name="rho" localSheetId="1">FSTf!$E$2</definedName>
    <definedName name="rho" localSheetId="7">'FST-F-1'!$D$7</definedName>
    <definedName name="rho" localSheetId="8">'FST-F-1_1ms'!$D$7</definedName>
    <definedName name="rho" localSheetId="9">'FST-F-2'!$D$7</definedName>
    <definedName name="rho" localSheetId="12">'FST-F-LNGC-L-1'!$D$7</definedName>
    <definedName name="rho" localSheetId="13">'FST-F-LNGC-L-2'!$D$7</definedName>
    <definedName name="rho" localSheetId="14">'FST-F-LNGC-L-LNGC'!$D$7</definedName>
    <definedName name="rho" localSheetId="15">'FST-F-LNGC-L-LNGCwoBK'!$D$7</definedName>
    <definedName name="rho" localSheetId="10">'FST-L-1'!$D$7</definedName>
    <definedName name="rho" localSheetId="11">'FST-L-2'!$D$7</definedName>
    <definedName name="rho" localSheetId="16">'FST-L-LNGC-F-1'!$D$7</definedName>
    <definedName name="rho" localSheetId="17">'FST-L-LNGC-F-2'!$D$7</definedName>
    <definedName name="rho" localSheetId="18">'FST-L-LNGC-F-LNGC'!$D$7</definedName>
    <definedName name="rho" localSheetId="19">'FST-L-LNGC-F-LNGCwoBK'!$D$7</definedName>
    <definedName name="rho" localSheetId="4">LNGCb!$E$2</definedName>
    <definedName name="rho" localSheetId="3">LNGCf!$E$2</definedName>
    <definedName name="T" localSheetId="2">FSTb!$E$5</definedName>
    <definedName name="T" localSheetId="4">LNGCb!$E$5</definedName>
    <definedName name="T" localSheetId="3">LNGCf!$E$5</definedName>
    <definedName name="T">FSTf!$E$5</definedName>
    <definedName name="U" localSheetId="2">FSTb!$E$12</definedName>
    <definedName name="U" localSheetId="1">FSTf!$E$12</definedName>
    <definedName name="U" localSheetId="7">'FST-F-1'!$E$7</definedName>
    <definedName name="U" localSheetId="8">'FST-F-1_1ms'!$E$7</definedName>
    <definedName name="U" localSheetId="9">'FST-F-2'!$E$7</definedName>
    <definedName name="U" localSheetId="12">'FST-F-LNGC-L-1'!$E$7</definedName>
    <definedName name="U" localSheetId="13">'FST-F-LNGC-L-2'!$E$7</definedName>
    <definedName name="U" localSheetId="14">'FST-F-LNGC-L-LNGC'!$E$7</definedName>
    <definedName name="U" localSheetId="15">'FST-F-LNGC-L-LNGCwoBK'!$E$7</definedName>
    <definedName name="U" localSheetId="10">'FST-L-1'!$E$7</definedName>
    <definedName name="U" localSheetId="11">'FST-L-2'!$E$7</definedName>
    <definedName name="U" localSheetId="16">'FST-L-LNGC-F-1'!$E$7</definedName>
    <definedName name="U" localSheetId="17">'FST-L-LNGC-F-2'!$E$7</definedName>
    <definedName name="U" localSheetId="18">'FST-L-LNGC-F-LNGC'!$E$7</definedName>
    <definedName name="U" localSheetId="19">'FST-L-LNGC-F-LNGCwoBK'!$E$7</definedName>
    <definedName name="U" localSheetId="4">LNGCb!$E$12</definedName>
    <definedName name="U" localSheetId="3">LNGCf!$E$12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 s="1"/>
  <c r="N7" i="1"/>
  <c r="M7" i="1" s="1"/>
  <c r="N6" i="1"/>
  <c r="J8" i="1"/>
  <c r="I8" i="1" s="1"/>
  <c r="J7" i="1"/>
  <c r="I7" i="1" s="1"/>
  <c r="J11" i="1" s="1"/>
  <c r="I11" i="1" s="1"/>
  <c r="J6" i="1"/>
  <c r="I6" i="1" s="1"/>
  <c r="J10" i="1" s="1"/>
  <c r="I10" i="1" s="1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I38" i="29"/>
  <c r="I32" i="29"/>
  <c r="I35" i="29" s="1"/>
  <c r="I36" i="29" s="1"/>
  <c r="I14" i="29"/>
  <c r="I17" i="29" s="1"/>
  <c r="I18" i="29" s="1"/>
  <c r="I20" i="2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K44" i="8"/>
  <c r="K43" i="8"/>
  <c r="K42" i="8"/>
  <c r="K41" i="8"/>
  <c r="K40" i="8"/>
  <c r="K39" i="8"/>
  <c r="K38" i="8"/>
  <c r="K37" i="8"/>
  <c r="K36" i="8"/>
  <c r="K35" i="8"/>
  <c r="K34" i="8"/>
  <c r="K33" i="8"/>
  <c r="E43" i="8"/>
  <c r="E42" i="8"/>
  <c r="E41" i="8"/>
  <c r="E40" i="8"/>
  <c r="E39" i="8"/>
  <c r="E38" i="8"/>
  <c r="E37" i="8"/>
  <c r="E36" i="8"/>
  <c r="E35" i="8"/>
  <c r="E34" i="8"/>
  <c r="E33" i="8"/>
  <c r="D43" i="8"/>
  <c r="D42" i="8"/>
  <c r="D41" i="8"/>
  <c r="D40" i="8"/>
  <c r="D39" i="8"/>
  <c r="D38" i="8"/>
  <c r="D37" i="8"/>
  <c r="D36" i="8"/>
  <c r="D35" i="8"/>
  <c r="D34" i="8"/>
  <c r="D33" i="8"/>
  <c r="E44" i="8"/>
  <c r="D44" i="8"/>
  <c r="K33" i="9"/>
  <c r="K44" i="9"/>
  <c r="K43" i="9"/>
  <c r="K42" i="9"/>
  <c r="K41" i="9"/>
  <c r="K40" i="9"/>
  <c r="K39" i="9"/>
  <c r="K38" i="9"/>
  <c r="K37" i="9"/>
  <c r="K36" i="9"/>
  <c r="K35" i="9"/>
  <c r="K34" i="9"/>
  <c r="E38" i="9"/>
  <c r="E36" i="9"/>
  <c r="E35" i="9"/>
  <c r="E34" i="9"/>
  <c r="E33" i="9"/>
  <c r="D33" i="9"/>
  <c r="D34" i="9"/>
  <c r="D35" i="9"/>
  <c r="D36" i="9"/>
  <c r="D37" i="9"/>
  <c r="D38" i="9"/>
  <c r="Y46" i="28"/>
  <c r="P46" i="28"/>
  <c r="Q46" i="28" s="1"/>
  <c r="Y45" i="28"/>
  <c r="P45" i="28"/>
  <c r="R45" i="28" s="1"/>
  <c r="Y44" i="28"/>
  <c r="P44" i="28"/>
  <c r="Y43" i="28"/>
  <c r="P43" i="28"/>
  <c r="Q43" i="28" s="1"/>
  <c r="Y42" i="28"/>
  <c r="P42" i="28"/>
  <c r="R42" i="28" s="1"/>
  <c r="Y41" i="28"/>
  <c r="P41" i="28"/>
  <c r="Y40" i="28"/>
  <c r="P40" i="28"/>
  <c r="Q40" i="28" s="1"/>
  <c r="Y39" i="28"/>
  <c r="P39" i="28"/>
  <c r="Q39" i="28" s="1"/>
  <c r="Y38" i="28"/>
  <c r="P38" i="28"/>
  <c r="Y37" i="28"/>
  <c r="P37" i="28"/>
  <c r="Q37" i="28" s="1"/>
  <c r="Y36" i="28"/>
  <c r="P36" i="28"/>
  <c r="R36" i="28" s="1"/>
  <c r="Y35" i="28"/>
  <c r="P35" i="28"/>
  <c r="R35" i="28" s="1"/>
  <c r="Y34" i="28"/>
  <c r="P34" i="28"/>
  <c r="R34" i="28" s="1"/>
  <c r="Y33" i="28"/>
  <c r="P33" i="28"/>
  <c r="Y32" i="28"/>
  <c r="P32" i="28"/>
  <c r="Y31" i="28"/>
  <c r="P31" i="28"/>
  <c r="Y30" i="28"/>
  <c r="P30" i="28"/>
  <c r="Q30" i="28" s="1"/>
  <c r="Y29" i="28"/>
  <c r="P29" i="28"/>
  <c r="R29" i="28" s="1"/>
  <c r="Y28" i="28"/>
  <c r="P28" i="28"/>
  <c r="Q28" i="28" s="1"/>
  <c r="Y27" i="28"/>
  <c r="P27" i="28"/>
  <c r="R27" i="28" s="1"/>
  <c r="Y26" i="28"/>
  <c r="P26" i="28"/>
  <c r="Y25" i="28"/>
  <c r="P25" i="28"/>
  <c r="Q25" i="28" s="1"/>
  <c r="Y24" i="28"/>
  <c r="P24" i="28"/>
  <c r="R24" i="28" s="1"/>
  <c r="Y23" i="28"/>
  <c r="P23" i="28"/>
  <c r="Y22" i="28"/>
  <c r="P22" i="28"/>
  <c r="Q22" i="28" s="1"/>
  <c r="Y21" i="28"/>
  <c r="P21" i="28"/>
  <c r="R21" i="28" s="1"/>
  <c r="Y20" i="28"/>
  <c r="P20" i="28"/>
  <c r="Y19" i="28"/>
  <c r="P19" i="28"/>
  <c r="Q19" i="28" s="1"/>
  <c r="Y18" i="28"/>
  <c r="P18" i="28"/>
  <c r="Q18" i="28" s="1"/>
  <c r="Y17" i="28"/>
  <c r="P17" i="28"/>
  <c r="Y16" i="28"/>
  <c r="P16" i="28"/>
  <c r="Q16" i="28" s="1"/>
  <c r="Y15" i="28"/>
  <c r="P15" i="28"/>
  <c r="R15" i="28" s="1"/>
  <c r="Y14" i="28"/>
  <c r="P14" i="28"/>
  <c r="T13" i="28"/>
  <c r="U13" i="28" s="1"/>
  <c r="S13" i="28"/>
  <c r="P13" i="28"/>
  <c r="I13" i="28"/>
  <c r="J13" i="28" s="1"/>
  <c r="H13" i="28"/>
  <c r="D13" i="28"/>
  <c r="F13" i="28" s="1"/>
  <c r="H12" i="28"/>
  <c r="V10" i="28"/>
  <c r="S10" i="28"/>
  <c r="K10" i="28"/>
  <c r="J10" i="28"/>
  <c r="I10" i="28"/>
  <c r="F10" i="28"/>
  <c r="E10" i="28"/>
  <c r="D10" i="28"/>
  <c r="S12" i="28" s="1"/>
  <c r="T8" i="28"/>
  <c r="U8" i="28" s="1"/>
  <c r="V8" i="28" s="1"/>
  <c r="W8" i="28" s="1"/>
  <c r="X8" i="28" s="1"/>
  <c r="D7" i="28"/>
  <c r="T6" i="28"/>
  <c r="T12" i="28" s="1"/>
  <c r="J33" i="2"/>
  <c r="J35" i="2"/>
  <c r="B33" i="2"/>
  <c r="J36" i="2"/>
  <c r="B35" i="2"/>
  <c r="B36" i="2"/>
  <c r="J34" i="2"/>
  <c r="B34" i="2"/>
  <c r="N11" i="1" l="1"/>
  <c r="M11" i="1" s="1"/>
  <c r="N9" i="1"/>
  <c r="M9" i="1" s="1"/>
  <c r="M6" i="1"/>
  <c r="N10" i="1" s="1"/>
  <c r="M10" i="1" s="1"/>
  <c r="J9" i="1"/>
  <c r="I9" i="1" s="1"/>
  <c r="B16" i="30"/>
  <c r="B17" i="30"/>
  <c r="B15" i="30"/>
  <c r="Q34" i="28"/>
  <c r="K13" i="28"/>
  <c r="R19" i="28"/>
  <c r="R25" i="28"/>
  <c r="Q35" i="28"/>
  <c r="R43" i="28"/>
  <c r="Q24" i="28"/>
  <c r="Q36" i="28"/>
  <c r="Q42" i="28"/>
  <c r="R18" i="28"/>
  <c r="R38" i="28"/>
  <c r="R39" i="28"/>
  <c r="R16" i="28"/>
  <c r="R22" i="28"/>
  <c r="R28" i="28"/>
  <c r="Q29" i="28"/>
  <c r="R40" i="28"/>
  <c r="R46" i="28"/>
  <c r="R14" i="28"/>
  <c r="R20" i="28"/>
  <c r="R32" i="28"/>
  <c r="Q38" i="28"/>
  <c r="Q41" i="28"/>
  <c r="R17" i="28"/>
  <c r="R23" i="28"/>
  <c r="E13" i="28"/>
  <c r="Q15" i="28"/>
  <c r="Q21" i="28"/>
  <c r="Q27" i="28"/>
  <c r="Q45" i="28"/>
  <c r="Q17" i="28"/>
  <c r="Q23" i="28"/>
  <c r="R37" i="28"/>
  <c r="U6" i="28"/>
  <c r="R41" i="28"/>
  <c r="R30" i="28"/>
  <c r="Q31" i="28"/>
  <c r="Q14" i="28"/>
  <c r="Q20" i="28"/>
  <c r="Q26" i="28"/>
  <c r="R31" i="28"/>
  <c r="Q32" i="28"/>
  <c r="Q44" i="28"/>
  <c r="R44" i="28"/>
  <c r="R33" i="28"/>
  <c r="R26" i="28"/>
  <c r="Q33" i="28"/>
  <c r="P38" i="25"/>
  <c r="Y46" i="26"/>
  <c r="P46" i="26"/>
  <c r="Y45" i="26"/>
  <c r="P45" i="26"/>
  <c r="Y44" i="26"/>
  <c r="P44" i="26"/>
  <c r="Y43" i="26"/>
  <c r="P43" i="26"/>
  <c r="Y42" i="26"/>
  <c r="P42" i="26"/>
  <c r="Y41" i="26"/>
  <c r="P41" i="26"/>
  <c r="Y40" i="26"/>
  <c r="P40" i="26"/>
  <c r="Y39" i="26"/>
  <c r="P39" i="26"/>
  <c r="Y38" i="26"/>
  <c r="Y37" i="26"/>
  <c r="P37" i="26"/>
  <c r="Y36" i="26"/>
  <c r="P36" i="26"/>
  <c r="Y35" i="26"/>
  <c r="P35" i="26"/>
  <c r="Y34" i="26"/>
  <c r="P34" i="26"/>
  <c r="Y33" i="26"/>
  <c r="P33" i="26"/>
  <c r="Y32" i="26"/>
  <c r="P32" i="26"/>
  <c r="Y31" i="26"/>
  <c r="P31" i="26"/>
  <c r="Y30" i="26"/>
  <c r="P30" i="26"/>
  <c r="Y29" i="26"/>
  <c r="P29" i="26"/>
  <c r="Y28" i="26"/>
  <c r="P28" i="26"/>
  <c r="Y27" i="26"/>
  <c r="P27" i="26"/>
  <c r="Y26" i="26"/>
  <c r="P26" i="26"/>
  <c r="Y25" i="26"/>
  <c r="P25" i="26"/>
  <c r="Y24" i="26"/>
  <c r="P24" i="26"/>
  <c r="Y23" i="26"/>
  <c r="P23" i="26"/>
  <c r="Y22" i="26"/>
  <c r="P22" i="26"/>
  <c r="Y21" i="26"/>
  <c r="P21" i="26"/>
  <c r="Y20" i="26"/>
  <c r="P20" i="26"/>
  <c r="Y19" i="26"/>
  <c r="P19" i="26"/>
  <c r="Y18" i="26"/>
  <c r="P18" i="26"/>
  <c r="Y17" i="26"/>
  <c r="P17" i="26"/>
  <c r="Y16" i="26"/>
  <c r="P16" i="26"/>
  <c r="Y15" i="26"/>
  <c r="P15" i="26"/>
  <c r="Y14" i="26"/>
  <c r="P14" i="26"/>
  <c r="S13" i="26"/>
  <c r="T13" i="26" s="1"/>
  <c r="U13" i="26" s="1"/>
  <c r="P13" i="26"/>
  <c r="I13" i="26"/>
  <c r="K13" i="26" s="1"/>
  <c r="H13" i="26"/>
  <c r="D13" i="26"/>
  <c r="F13" i="26" s="1"/>
  <c r="H12" i="26"/>
  <c r="V10" i="26"/>
  <c r="S10" i="26"/>
  <c r="K10" i="26"/>
  <c r="J10" i="26"/>
  <c r="I10" i="26"/>
  <c r="F10" i="26"/>
  <c r="E10" i="26"/>
  <c r="D10" i="26"/>
  <c r="S12" i="26" s="1"/>
  <c r="T8" i="26"/>
  <c r="U8" i="26" s="1"/>
  <c r="V8" i="26" s="1"/>
  <c r="W8" i="26" s="1"/>
  <c r="X8" i="26" s="1"/>
  <c r="E7" i="26"/>
  <c r="Q37" i="26" s="1"/>
  <c r="D7" i="26"/>
  <c r="T6" i="26"/>
  <c r="U6" i="26" s="1"/>
  <c r="Y46" i="25"/>
  <c r="P46" i="25"/>
  <c r="Y45" i="25"/>
  <c r="P45" i="25"/>
  <c r="Y44" i="25"/>
  <c r="P44" i="25"/>
  <c r="Y43" i="25"/>
  <c r="P43" i="25"/>
  <c r="Y42" i="25"/>
  <c r="P42" i="25"/>
  <c r="Y41" i="25"/>
  <c r="P41" i="25"/>
  <c r="Y40" i="25"/>
  <c r="P40" i="25"/>
  <c r="Y39" i="25"/>
  <c r="P39" i="25"/>
  <c r="Y38" i="25"/>
  <c r="Y37" i="25"/>
  <c r="P37" i="25"/>
  <c r="Y36" i="25"/>
  <c r="P36" i="25"/>
  <c r="Y35" i="25"/>
  <c r="P35" i="25"/>
  <c r="Y34" i="25"/>
  <c r="P34" i="25"/>
  <c r="Y33" i="25"/>
  <c r="P33" i="25"/>
  <c r="Y32" i="25"/>
  <c r="P32" i="25"/>
  <c r="Y31" i="25"/>
  <c r="P31" i="25"/>
  <c r="Y30" i="25"/>
  <c r="P30" i="25"/>
  <c r="Y29" i="25"/>
  <c r="P29" i="25"/>
  <c r="Y28" i="25"/>
  <c r="P28" i="25"/>
  <c r="Y27" i="25"/>
  <c r="P27" i="25"/>
  <c r="Y26" i="25"/>
  <c r="P26" i="25"/>
  <c r="Y25" i="25"/>
  <c r="P25" i="25"/>
  <c r="Y24" i="25"/>
  <c r="P24" i="25"/>
  <c r="Y23" i="25"/>
  <c r="P23" i="25"/>
  <c r="Y22" i="25"/>
  <c r="P22" i="25"/>
  <c r="Y21" i="25"/>
  <c r="P21" i="25"/>
  <c r="Y20" i="25"/>
  <c r="P20" i="25"/>
  <c r="Y19" i="25"/>
  <c r="P19" i="25"/>
  <c r="Y18" i="25"/>
  <c r="P18" i="25"/>
  <c r="Y17" i="25"/>
  <c r="P17" i="25"/>
  <c r="Y16" i="25"/>
  <c r="P16" i="25"/>
  <c r="Y15" i="25"/>
  <c r="P15" i="25"/>
  <c r="Y14" i="25"/>
  <c r="P14" i="25"/>
  <c r="S13" i="25"/>
  <c r="T13" i="25" s="1"/>
  <c r="U13" i="25" s="1"/>
  <c r="P13" i="25"/>
  <c r="I13" i="25"/>
  <c r="K13" i="25" s="1"/>
  <c r="H13" i="25"/>
  <c r="D13" i="25"/>
  <c r="E13" i="25" s="1"/>
  <c r="S12" i="25"/>
  <c r="H12" i="25"/>
  <c r="V10" i="25"/>
  <c r="S10" i="25"/>
  <c r="K10" i="25"/>
  <c r="J10" i="25"/>
  <c r="I10" i="25"/>
  <c r="F10" i="25"/>
  <c r="E10" i="25"/>
  <c r="D10" i="25"/>
  <c r="T8" i="25"/>
  <c r="U8" i="25" s="1"/>
  <c r="V8" i="25" s="1"/>
  <c r="W8" i="25" s="1"/>
  <c r="X8" i="25" s="1"/>
  <c r="E7" i="25"/>
  <c r="R43" i="25" s="1"/>
  <c r="D7" i="25"/>
  <c r="T6" i="25"/>
  <c r="I14" i="1" l="1"/>
  <c r="M14" i="1"/>
  <c r="T12" i="25"/>
  <c r="F13" i="25"/>
  <c r="J13" i="25"/>
  <c r="U6" i="25"/>
  <c r="V6" i="25" s="1"/>
  <c r="W6" i="25" s="1"/>
  <c r="E13" i="26"/>
  <c r="R16" i="26"/>
  <c r="R22" i="26"/>
  <c r="R28" i="26"/>
  <c r="R34" i="26"/>
  <c r="R19" i="26"/>
  <c r="R25" i="26"/>
  <c r="Q31" i="26"/>
  <c r="R43" i="26"/>
  <c r="V6" i="28"/>
  <c r="U12" i="28"/>
  <c r="Q39" i="26"/>
  <c r="R15" i="26"/>
  <c r="R21" i="26"/>
  <c r="R27" i="26"/>
  <c r="R33" i="26"/>
  <c r="Q45" i="26"/>
  <c r="R40" i="26"/>
  <c r="R46" i="26"/>
  <c r="R17" i="26"/>
  <c r="R23" i="26"/>
  <c r="Q29" i="26"/>
  <c r="R35" i="26"/>
  <c r="R42" i="26"/>
  <c r="Q18" i="26"/>
  <c r="Q24" i="26"/>
  <c r="Q30" i="26"/>
  <c r="Q36" i="26"/>
  <c r="R37" i="26"/>
  <c r="Q44" i="26"/>
  <c r="Q38" i="25"/>
  <c r="R38" i="25"/>
  <c r="U12" i="26"/>
  <c r="V6" i="26"/>
  <c r="Q26" i="26"/>
  <c r="Q17" i="25"/>
  <c r="Q29" i="25"/>
  <c r="Q35" i="25"/>
  <c r="R14" i="26"/>
  <c r="R38" i="26" s="1"/>
  <c r="R20" i="26"/>
  <c r="J13" i="26"/>
  <c r="Q19" i="26"/>
  <c r="Q25" i="26"/>
  <c r="R18" i="25"/>
  <c r="R24" i="25"/>
  <c r="R36" i="25"/>
  <c r="R31" i="26"/>
  <c r="Q42" i="26"/>
  <c r="T12" i="26"/>
  <c r="Q41" i="26"/>
  <c r="Q35" i="26"/>
  <c r="R41" i="26"/>
  <c r="R32" i="25"/>
  <c r="Q40" i="26"/>
  <c r="Q46" i="26"/>
  <c r="R19" i="25"/>
  <c r="Q17" i="26"/>
  <c r="R20" i="25"/>
  <c r="R29" i="26"/>
  <c r="R25" i="25"/>
  <c r="R36" i="26"/>
  <c r="Q23" i="26"/>
  <c r="R26" i="25"/>
  <c r="R39" i="25"/>
  <c r="R45" i="25"/>
  <c r="Q16" i="26"/>
  <c r="Q22" i="26"/>
  <c r="Q28" i="26"/>
  <c r="Q34" i="26"/>
  <c r="Q15" i="25"/>
  <c r="Q21" i="25"/>
  <c r="Q27" i="25"/>
  <c r="Q33" i="25"/>
  <c r="R31" i="25"/>
  <c r="R24" i="26"/>
  <c r="R30" i="26"/>
  <c r="Q14" i="26"/>
  <c r="Q38" i="26" s="1"/>
  <c r="R37" i="25"/>
  <c r="R18" i="26"/>
  <c r="R14" i="25"/>
  <c r="Q46" i="25"/>
  <c r="Q15" i="26"/>
  <c r="Q21" i="26"/>
  <c r="Q27" i="26"/>
  <c r="Q33" i="26"/>
  <c r="R39" i="26"/>
  <c r="R45" i="26"/>
  <c r="R16" i="25"/>
  <c r="R22" i="25"/>
  <c r="R28" i="25"/>
  <c r="R34" i="25"/>
  <c r="Q32" i="26"/>
  <c r="R44" i="26"/>
  <c r="Q20" i="26"/>
  <c r="R26" i="26"/>
  <c r="R32" i="26"/>
  <c r="Q43" i="26"/>
  <c r="Q42" i="25"/>
  <c r="Q23" i="25"/>
  <c r="R30" i="25"/>
  <c r="Q18" i="25"/>
  <c r="Q24" i="25"/>
  <c r="Q30" i="25"/>
  <c r="Q36" i="25"/>
  <c r="R42" i="25"/>
  <c r="Q41" i="25"/>
  <c r="R41" i="25"/>
  <c r="R17" i="25"/>
  <c r="R29" i="25"/>
  <c r="R35" i="25"/>
  <c r="Q40" i="25"/>
  <c r="Q16" i="25"/>
  <c r="Q22" i="25"/>
  <c r="Q28" i="25"/>
  <c r="Q34" i="25"/>
  <c r="R40" i="25"/>
  <c r="R46" i="25"/>
  <c r="Q39" i="25"/>
  <c r="Q45" i="25"/>
  <c r="R23" i="25"/>
  <c r="R15" i="25"/>
  <c r="R21" i="25"/>
  <c r="R27" i="25"/>
  <c r="R33" i="25"/>
  <c r="Q44" i="25"/>
  <c r="Q14" i="25"/>
  <c r="Q20" i="25"/>
  <c r="Q26" i="25"/>
  <c r="Q32" i="25"/>
  <c r="R44" i="25"/>
  <c r="Q43" i="25"/>
  <c r="Q19" i="25"/>
  <c r="Q25" i="25"/>
  <c r="Q31" i="25"/>
  <c r="Q37" i="25"/>
  <c r="K40" i="17"/>
  <c r="K39" i="17"/>
  <c r="K38" i="17"/>
  <c r="K37" i="17"/>
  <c r="K36" i="17"/>
  <c r="K35" i="17"/>
  <c r="K34" i="17"/>
  <c r="K33" i="17"/>
  <c r="K32" i="17"/>
  <c r="K31" i="17"/>
  <c r="K30" i="17"/>
  <c r="K29" i="17"/>
  <c r="K39" i="16"/>
  <c r="K38" i="16"/>
  <c r="K37" i="16"/>
  <c r="K36" i="16"/>
  <c r="K35" i="16"/>
  <c r="K34" i="16"/>
  <c r="K33" i="16"/>
  <c r="K32" i="16"/>
  <c r="K31" i="16"/>
  <c r="K30" i="16"/>
  <c r="K29" i="16"/>
  <c r="E39" i="17"/>
  <c r="E38" i="17"/>
  <c r="E37" i="17"/>
  <c r="E36" i="17"/>
  <c r="E35" i="17"/>
  <c r="E34" i="17"/>
  <c r="E33" i="17"/>
  <c r="E32" i="17"/>
  <c r="E31" i="17"/>
  <c r="E30" i="17"/>
  <c r="E29" i="17"/>
  <c r="E39" i="16"/>
  <c r="E38" i="16"/>
  <c r="E37" i="16"/>
  <c r="E36" i="16"/>
  <c r="E35" i="16"/>
  <c r="E34" i="16"/>
  <c r="E33" i="16"/>
  <c r="E32" i="16"/>
  <c r="E31" i="16"/>
  <c r="E30" i="16"/>
  <c r="E29" i="16"/>
  <c r="E43" i="9"/>
  <c r="E42" i="9"/>
  <c r="E41" i="9"/>
  <c r="E40" i="9"/>
  <c r="E39" i="9"/>
  <c r="E37" i="9"/>
  <c r="J39" i="16"/>
  <c r="J38" i="16"/>
  <c r="J37" i="16"/>
  <c r="J36" i="16"/>
  <c r="J35" i="16"/>
  <c r="J34" i="16"/>
  <c r="J33" i="16"/>
  <c r="J32" i="16"/>
  <c r="J31" i="16"/>
  <c r="J30" i="16"/>
  <c r="J29" i="16"/>
  <c r="I39" i="16"/>
  <c r="I38" i="16"/>
  <c r="I37" i="16"/>
  <c r="I36" i="16"/>
  <c r="I35" i="16"/>
  <c r="I34" i="16"/>
  <c r="I33" i="16"/>
  <c r="I32" i="16"/>
  <c r="I31" i="16"/>
  <c r="I30" i="16"/>
  <c r="I29" i="16"/>
  <c r="F39" i="16"/>
  <c r="F38" i="16"/>
  <c r="F37" i="16"/>
  <c r="F36" i="16"/>
  <c r="F35" i="16"/>
  <c r="F34" i="16"/>
  <c r="F33" i="16"/>
  <c r="F32" i="16"/>
  <c r="F31" i="16"/>
  <c r="F30" i="16"/>
  <c r="F29" i="16"/>
  <c r="D39" i="16"/>
  <c r="D38" i="16"/>
  <c r="D37" i="16"/>
  <c r="D36" i="16"/>
  <c r="D35" i="16"/>
  <c r="D34" i="16"/>
  <c r="D33" i="16"/>
  <c r="D32" i="16"/>
  <c r="D31" i="16"/>
  <c r="D30" i="16"/>
  <c r="D29" i="16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F29" i="17"/>
  <c r="F30" i="17"/>
  <c r="F31" i="17"/>
  <c r="F32" i="17"/>
  <c r="F33" i="17"/>
  <c r="F34" i="17"/>
  <c r="F35" i="17"/>
  <c r="F36" i="17"/>
  <c r="F37" i="17"/>
  <c r="F38" i="17"/>
  <c r="F39" i="17"/>
  <c r="D39" i="17"/>
  <c r="D38" i="17"/>
  <c r="D37" i="17"/>
  <c r="D36" i="17"/>
  <c r="D35" i="17"/>
  <c r="D34" i="17"/>
  <c r="D33" i="17"/>
  <c r="D32" i="17"/>
  <c r="D31" i="17"/>
  <c r="D30" i="17"/>
  <c r="D29" i="17"/>
  <c r="D44" i="9"/>
  <c r="D43" i="9"/>
  <c r="D42" i="9"/>
  <c r="D41" i="9"/>
  <c r="D40" i="9"/>
  <c r="D39" i="9"/>
  <c r="U12" i="25" l="1"/>
  <c r="V13" i="25"/>
  <c r="W13" i="25" s="1"/>
  <c r="X13" i="25" s="1"/>
  <c r="V12" i="25"/>
  <c r="V12" i="28"/>
  <c r="W6" i="28"/>
  <c r="V13" i="28"/>
  <c r="W13" i="28" s="1"/>
  <c r="X13" i="28" s="1"/>
  <c r="W6" i="26"/>
  <c r="V13" i="26"/>
  <c r="W13" i="26" s="1"/>
  <c r="X13" i="26" s="1"/>
  <c r="V12" i="26"/>
  <c r="X6" i="25"/>
  <c r="W12" i="25"/>
  <c r="J40" i="17"/>
  <c r="I40" i="17"/>
  <c r="F40" i="17"/>
  <c r="E40" i="17"/>
  <c r="D40" i="17"/>
  <c r="K40" i="16"/>
  <c r="J40" i="16"/>
  <c r="I40" i="16"/>
  <c r="F40" i="16"/>
  <c r="E40" i="16"/>
  <c r="D40" i="16"/>
  <c r="E44" i="9"/>
  <c r="Y46" i="24"/>
  <c r="P46" i="24"/>
  <c r="Y45" i="24"/>
  <c r="P45" i="24"/>
  <c r="Y44" i="24"/>
  <c r="P44" i="24"/>
  <c r="Y43" i="24"/>
  <c r="P43" i="24"/>
  <c r="Y42" i="24"/>
  <c r="P42" i="24"/>
  <c r="Y41" i="24"/>
  <c r="P41" i="24"/>
  <c r="Y40" i="24"/>
  <c r="P40" i="24"/>
  <c r="Y39" i="24"/>
  <c r="P39" i="24"/>
  <c r="Y38" i="24"/>
  <c r="Y37" i="24"/>
  <c r="P37" i="24"/>
  <c r="Y36" i="24"/>
  <c r="P36" i="24"/>
  <c r="Y35" i="24"/>
  <c r="P35" i="24"/>
  <c r="Y34" i="24"/>
  <c r="P34" i="24"/>
  <c r="Y33" i="24"/>
  <c r="P33" i="24"/>
  <c r="Y32" i="24"/>
  <c r="P32" i="24"/>
  <c r="Y31" i="24"/>
  <c r="P31" i="24"/>
  <c r="Y30" i="24"/>
  <c r="P30" i="24"/>
  <c r="Y29" i="24"/>
  <c r="P29" i="24"/>
  <c r="Y28" i="24"/>
  <c r="P28" i="24"/>
  <c r="Y27" i="24"/>
  <c r="P27" i="24"/>
  <c r="Y26" i="24"/>
  <c r="P26" i="24"/>
  <c r="Y25" i="24"/>
  <c r="P25" i="24"/>
  <c r="Y24" i="24"/>
  <c r="P24" i="24"/>
  <c r="Y23" i="24"/>
  <c r="P23" i="24"/>
  <c r="Y22" i="24"/>
  <c r="P22" i="24"/>
  <c r="Y21" i="24"/>
  <c r="P21" i="24"/>
  <c r="Y20" i="24"/>
  <c r="P20" i="24"/>
  <c r="Y19" i="24"/>
  <c r="P19" i="24"/>
  <c r="Y18" i="24"/>
  <c r="P18" i="24"/>
  <c r="Y17" i="24"/>
  <c r="P17" i="24"/>
  <c r="Y16" i="24"/>
  <c r="P16" i="24"/>
  <c r="Y15" i="24"/>
  <c r="P15" i="24"/>
  <c r="Y14" i="24"/>
  <c r="P14" i="24"/>
  <c r="S13" i="24"/>
  <c r="T13" i="24" s="1"/>
  <c r="U13" i="24" s="1"/>
  <c r="P13" i="24"/>
  <c r="I13" i="24"/>
  <c r="K13" i="24" s="1"/>
  <c r="H13" i="24"/>
  <c r="D13" i="24"/>
  <c r="F13" i="24" s="1"/>
  <c r="T12" i="24"/>
  <c r="H12" i="24"/>
  <c r="V10" i="24"/>
  <c r="S10" i="24"/>
  <c r="K10" i="24"/>
  <c r="J10" i="24"/>
  <c r="I10" i="24"/>
  <c r="F10" i="24"/>
  <c r="E10" i="24"/>
  <c r="D10" i="24"/>
  <c r="S12" i="24" s="1"/>
  <c r="T8" i="24"/>
  <c r="U8" i="24" s="1"/>
  <c r="V8" i="24" s="1"/>
  <c r="W8" i="24" s="1"/>
  <c r="X8" i="24" s="1"/>
  <c r="E7" i="24"/>
  <c r="Q16" i="24" s="1"/>
  <c r="D7" i="24"/>
  <c r="U6" i="24"/>
  <c r="V6" i="24" s="1"/>
  <c r="T6" i="24"/>
  <c r="Y46" i="23"/>
  <c r="P46" i="23"/>
  <c r="Y45" i="23"/>
  <c r="P45" i="23"/>
  <c r="Y44" i="23"/>
  <c r="P44" i="23"/>
  <c r="Y43" i="23"/>
  <c r="P43" i="23"/>
  <c r="Y42" i="23"/>
  <c r="P42" i="23"/>
  <c r="Y41" i="23"/>
  <c r="P41" i="23"/>
  <c r="Y40" i="23"/>
  <c r="P40" i="23"/>
  <c r="Y39" i="23"/>
  <c r="P39" i="23"/>
  <c r="Y38" i="23"/>
  <c r="Y37" i="23"/>
  <c r="P37" i="23"/>
  <c r="Y36" i="23"/>
  <c r="P36" i="23"/>
  <c r="Y35" i="23"/>
  <c r="P35" i="23"/>
  <c r="Y34" i="23"/>
  <c r="P34" i="23"/>
  <c r="Y33" i="23"/>
  <c r="P33" i="23"/>
  <c r="Y32" i="23"/>
  <c r="P32" i="23"/>
  <c r="Y31" i="23"/>
  <c r="P31" i="23"/>
  <c r="Y30" i="23"/>
  <c r="P30" i="23"/>
  <c r="Y29" i="23"/>
  <c r="P29" i="23"/>
  <c r="Y28" i="23"/>
  <c r="P28" i="23"/>
  <c r="Y27" i="23"/>
  <c r="P27" i="23"/>
  <c r="Y26" i="23"/>
  <c r="P26" i="23"/>
  <c r="Y25" i="23"/>
  <c r="P25" i="23"/>
  <c r="Y24" i="23"/>
  <c r="P24" i="23"/>
  <c r="Y23" i="23"/>
  <c r="P23" i="23"/>
  <c r="Y22" i="23"/>
  <c r="P22" i="23"/>
  <c r="Y21" i="23"/>
  <c r="P21" i="23"/>
  <c r="Y20" i="23"/>
  <c r="P20" i="23"/>
  <c r="Y19" i="23"/>
  <c r="P19" i="23"/>
  <c r="Y18" i="23"/>
  <c r="P18" i="23"/>
  <c r="Y17" i="23"/>
  <c r="P17" i="23"/>
  <c r="Y16" i="23"/>
  <c r="P16" i="23"/>
  <c r="Y15" i="23"/>
  <c r="P15" i="23"/>
  <c r="Y14" i="23"/>
  <c r="P14" i="23"/>
  <c r="S13" i="23"/>
  <c r="T13" i="23" s="1"/>
  <c r="U13" i="23" s="1"/>
  <c r="P13" i="23"/>
  <c r="I13" i="23"/>
  <c r="K13" i="23" s="1"/>
  <c r="H13" i="23"/>
  <c r="F13" i="23"/>
  <c r="D13" i="23"/>
  <c r="E13" i="23" s="1"/>
  <c r="H12" i="23"/>
  <c r="V10" i="23"/>
  <c r="S10" i="23"/>
  <c r="K10" i="23"/>
  <c r="J10" i="23"/>
  <c r="I10" i="23"/>
  <c r="F10" i="23"/>
  <c r="E10" i="23"/>
  <c r="D10" i="23"/>
  <c r="S12" i="23" s="1"/>
  <c r="T8" i="23"/>
  <c r="U8" i="23" s="1"/>
  <c r="V8" i="23" s="1"/>
  <c r="W8" i="23" s="1"/>
  <c r="X8" i="23" s="1"/>
  <c r="E7" i="23"/>
  <c r="R20" i="23" s="1"/>
  <c r="D7" i="23"/>
  <c r="T6" i="23"/>
  <c r="T12" i="23" s="1"/>
  <c r="Y46" i="22"/>
  <c r="P46" i="22"/>
  <c r="Y45" i="22"/>
  <c r="P45" i="22"/>
  <c r="Y44" i="22"/>
  <c r="P44" i="22"/>
  <c r="Y43" i="22"/>
  <c r="P43" i="22"/>
  <c r="Y42" i="22"/>
  <c r="P42" i="22"/>
  <c r="Y41" i="22"/>
  <c r="P41" i="22"/>
  <c r="Y40" i="22"/>
  <c r="P40" i="22"/>
  <c r="Y39" i="22"/>
  <c r="P39" i="22"/>
  <c r="Y38" i="22"/>
  <c r="Y37" i="22"/>
  <c r="P37" i="22"/>
  <c r="Y36" i="22"/>
  <c r="P36" i="22"/>
  <c r="Y35" i="22"/>
  <c r="P35" i="22"/>
  <c r="Y34" i="22"/>
  <c r="P34" i="22"/>
  <c r="Y33" i="22"/>
  <c r="P33" i="22"/>
  <c r="Y32" i="22"/>
  <c r="P32" i="22"/>
  <c r="Y31" i="22"/>
  <c r="P31" i="22"/>
  <c r="Y30" i="22"/>
  <c r="P30" i="22"/>
  <c r="Y29" i="22"/>
  <c r="P29" i="22"/>
  <c r="Y28" i="22"/>
  <c r="P28" i="22"/>
  <c r="Y27" i="22"/>
  <c r="P27" i="22"/>
  <c r="Y26" i="22"/>
  <c r="P26" i="22"/>
  <c r="Y25" i="22"/>
  <c r="P25" i="22"/>
  <c r="Y24" i="22"/>
  <c r="P24" i="22"/>
  <c r="Y23" i="22"/>
  <c r="P23" i="22"/>
  <c r="Y22" i="22"/>
  <c r="P22" i="22"/>
  <c r="Y21" i="22"/>
  <c r="P21" i="22"/>
  <c r="Y20" i="22"/>
  <c r="P20" i="22"/>
  <c r="Y19" i="22"/>
  <c r="P19" i="22"/>
  <c r="Y18" i="22"/>
  <c r="P18" i="22"/>
  <c r="Y17" i="22"/>
  <c r="P17" i="22"/>
  <c r="Y16" i="22"/>
  <c r="P16" i="22"/>
  <c r="Y15" i="22"/>
  <c r="P15" i="22"/>
  <c r="Y14" i="22"/>
  <c r="P14" i="22"/>
  <c r="S13" i="22"/>
  <c r="T13" i="22" s="1"/>
  <c r="U13" i="22" s="1"/>
  <c r="P13" i="22"/>
  <c r="I13" i="22"/>
  <c r="J13" i="22" s="1"/>
  <c r="H13" i="22"/>
  <c r="D13" i="22"/>
  <c r="F13" i="22" s="1"/>
  <c r="H12" i="22"/>
  <c r="V10" i="22"/>
  <c r="S10" i="22"/>
  <c r="K10" i="22"/>
  <c r="J10" i="22"/>
  <c r="I10" i="22"/>
  <c r="F10" i="22"/>
  <c r="E10" i="22"/>
  <c r="D10" i="22"/>
  <c r="S12" i="22" s="1"/>
  <c r="U8" i="22"/>
  <c r="V8" i="22" s="1"/>
  <c r="W8" i="22" s="1"/>
  <c r="X8" i="22" s="1"/>
  <c r="T8" i="22"/>
  <c r="E7" i="22"/>
  <c r="R43" i="22" s="1"/>
  <c r="D7" i="22"/>
  <c r="T6" i="22"/>
  <c r="T12" i="22" s="1"/>
  <c r="Y46" i="21"/>
  <c r="P46" i="21"/>
  <c r="Y45" i="21"/>
  <c r="P45" i="21"/>
  <c r="Y44" i="21"/>
  <c r="P44" i="21"/>
  <c r="Y43" i="21"/>
  <c r="P43" i="21"/>
  <c r="Y42" i="21"/>
  <c r="P42" i="21"/>
  <c r="Y41" i="21"/>
  <c r="P41" i="21"/>
  <c r="Y40" i="21"/>
  <c r="P40" i="21"/>
  <c r="Y39" i="21"/>
  <c r="P39" i="21"/>
  <c r="Y38" i="21"/>
  <c r="Y37" i="21"/>
  <c r="P37" i="21"/>
  <c r="Y36" i="21"/>
  <c r="P36" i="21"/>
  <c r="Y35" i="21"/>
  <c r="P35" i="21"/>
  <c r="Y34" i="21"/>
  <c r="P34" i="21"/>
  <c r="Y33" i="21"/>
  <c r="P33" i="21"/>
  <c r="Y32" i="21"/>
  <c r="P32" i="21"/>
  <c r="Y31" i="21"/>
  <c r="P31" i="21"/>
  <c r="Y30" i="21"/>
  <c r="P30" i="21"/>
  <c r="Y29" i="21"/>
  <c r="P29" i="21"/>
  <c r="Y28" i="21"/>
  <c r="P28" i="21"/>
  <c r="Y27" i="21"/>
  <c r="P27" i="21"/>
  <c r="Y26" i="21"/>
  <c r="P26" i="21"/>
  <c r="Y25" i="21"/>
  <c r="P25" i="21"/>
  <c r="Y24" i="21"/>
  <c r="P24" i="21"/>
  <c r="Y23" i="21"/>
  <c r="P23" i="21"/>
  <c r="Y22" i="21"/>
  <c r="P22" i="21"/>
  <c r="Y21" i="21"/>
  <c r="P21" i="21"/>
  <c r="Y20" i="21"/>
  <c r="P20" i="21"/>
  <c r="Y19" i="21"/>
  <c r="P19" i="21"/>
  <c r="Y18" i="21"/>
  <c r="P18" i="21"/>
  <c r="Y17" i="21"/>
  <c r="P17" i="21"/>
  <c r="Y16" i="21"/>
  <c r="P16" i="21"/>
  <c r="Y15" i="21"/>
  <c r="P15" i="21"/>
  <c r="Y14" i="21"/>
  <c r="P14" i="21"/>
  <c r="S13" i="21"/>
  <c r="T13" i="21" s="1"/>
  <c r="U13" i="21" s="1"/>
  <c r="P13" i="21"/>
  <c r="I13" i="21"/>
  <c r="J13" i="21" s="1"/>
  <c r="H13" i="21"/>
  <c r="F13" i="21"/>
  <c r="D13" i="21"/>
  <c r="E13" i="21" s="1"/>
  <c r="H12" i="21"/>
  <c r="V10" i="21"/>
  <c r="S10" i="21"/>
  <c r="K10" i="21"/>
  <c r="J10" i="21"/>
  <c r="I10" i="21"/>
  <c r="F10" i="21"/>
  <c r="E10" i="21"/>
  <c r="D10" i="21"/>
  <c r="S12" i="21" s="1"/>
  <c r="U8" i="21"/>
  <c r="V8" i="21" s="1"/>
  <c r="W8" i="21" s="1"/>
  <c r="X8" i="21" s="1"/>
  <c r="T8" i="21"/>
  <c r="E7" i="21"/>
  <c r="R36" i="21" s="1"/>
  <c r="D7" i="21"/>
  <c r="T6" i="21"/>
  <c r="T12" i="21" s="1"/>
  <c r="F8" i="20"/>
  <c r="E8" i="20" s="1"/>
  <c r="U5" i="25" s="1"/>
  <c r="U7" i="25" s="1"/>
  <c r="U9" i="25" s="1"/>
  <c r="U38" i="25" s="1"/>
  <c r="F7" i="20"/>
  <c r="E7" i="20" s="1"/>
  <c r="T5" i="25" s="1"/>
  <c r="T7" i="25" s="1"/>
  <c r="T9" i="25" s="1"/>
  <c r="T38" i="25" s="1"/>
  <c r="F6" i="20"/>
  <c r="E6" i="20" s="1"/>
  <c r="B109" i="2"/>
  <c r="R119" i="2"/>
  <c r="B129" i="2"/>
  <c r="R115" i="2"/>
  <c r="R107" i="2"/>
  <c r="R97" i="2"/>
  <c r="R80" i="2"/>
  <c r="J112" i="2"/>
  <c r="R88" i="2"/>
  <c r="J129" i="2"/>
  <c r="J124" i="2"/>
  <c r="J120" i="2"/>
  <c r="R89" i="2"/>
  <c r="B118" i="2"/>
  <c r="J118" i="2"/>
  <c r="R127" i="2"/>
  <c r="R129" i="2"/>
  <c r="B105" i="2"/>
  <c r="J109" i="2"/>
  <c r="R114" i="2"/>
  <c r="J122" i="2"/>
  <c r="B124" i="2"/>
  <c r="B111" i="2"/>
  <c r="R126" i="2"/>
  <c r="J123" i="2"/>
  <c r="B107" i="2"/>
  <c r="B123" i="2"/>
  <c r="R95" i="2"/>
  <c r="R76" i="2"/>
  <c r="R92" i="2"/>
  <c r="B127" i="2"/>
  <c r="J116" i="2"/>
  <c r="R78" i="2"/>
  <c r="J117" i="2"/>
  <c r="R77" i="2"/>
  <c r="R96" i="2"/>
  <c r="J110" i="2"/>
  <c r="R81" i="2"/>
  <c r="B117" i="2"/>
  <c r="R128" i="2"/>
  <c r="R122" i="2"/>
  <c r="J114" i="2"/>
  <c r="R125" i="2"/>
  <c r="R87" i="2"/>
  <c r="R106" i="2"/>
  <c r="J115" i="2"/>
  <c r="J121" i="2"/>
  <c r="B125" i="2"/>
  <c r="R98" i="2"/>
  <c r="R91" i="2"/>
  <c r="B116" i="2"/>
  <c r="R109" i="2"/>
  <c r="R111" i="2"/>
  <c r="R116" i="2"/>
  <c r="J99" i="2"/>
  <c r="R120" i="2"/>
  <c r="J108" i="2"/>
  <c r="J106" i="2"/>
  <c r="R123" i="2"/>
  <c r="B108" i="2"/>
  <c r="J107" i="2"/>
  <c r="R83" i="2"/>
  <c r="J113" i="2"/>
  <c r="J126" i="2"/>
  <c r="B110" i="2"/>
  <c r="B113" i="2"/>
  <c r="R75" i="2"/>
  <c r="R117" i="2"/>
  <c r="J119" i="2"/>
  <c r="R85" i="2"/>
  <c r="B119" i="2"/>
  <c r="B99" i="2"/>
  <c r="R79" i="2"/>
  <c r="R93" i="2"/>
  <c r="B114" i="2"/>
  <c r="R110" i="2"/>
  <c r="R118" i="2"/>
  <c r="R94" i="2"/>
  <c r="B120" i="2"/>
  <c r="B128" i="2"/>
  <c r="J128" i="2"/>
  <c r="B122" i="2"/>
  <c r="R82" i="2"/>
  <c r="J125" i="2"/>
  <c r="R86" i="2"/>
  <c r="B106" i="2"/>
  <c r="B115" i="2"/>
  <c r="R113" i="2"/>
  <c r="B126" i="2"/>
  <c r="R84" i="2"/>
  <c r="R108" i="2"/>
  <c r="R121" i="2"/>
  <c r="R105" i="2"/>
  <c r="J127" i="2"/>
  <c r="R112" i="2"/>
  <c r="J105" i="2"/>
  <c r="B121" i="2"/>
  <c r="R124" i="2"/>
  <c r="J111" i="2"/>
  <c r="B112" i="2"/>
  <c r="R99" i="2"/>
  <c r="R90" i="2"/>
  <c r="B124" i="30" l="1"/>
  <c r="B109" i="30"/>
  <c r="B114" i="30"/>
  <c r="B127" i="30"/>
  <c r="B118" i="30"/>
  <c r="B110" i="30"/>
  <c r="B116" i="30"/>
  <c r="B108" i="30"/>
  <c r="B126" i="30"/>
  <c r="B107" i="30"/>
  <c r="B125" i="30"/>
  <c r="B122" i="30"/>
  <c r="B120" i="30"/>
  <c r="B128" i="30"/>
  <c r="B113" i="30"/>
  <c r="B105" i="30"/>
  <c r="B115" i="30"/>
  <c r="B111" i="30"/>
  <c r="B119" i="30"/>
  <c r="B123" i="30"/>
  <c r="B112" i="30"/>
  <c r="B117" i="30"/>
  <c r="B106" i="30"/>
  <c r="B121" i="30"/>
  <c r="U6" i="21"/>
  <c r="K13" i="22"/>
  <c r="U12" i="24"/>
  <c r="K13" i="21"/>
  <c r="X6" i="28"/>
  <c r="W12" i="28"/>
  <c r="R27" i="24"/>
  <c r="Q33" i="24"/>
  <c r="Q39" i="24"/>
  <c r="Q45" i="24"/>
  <c r="R35" i="23"/>
  <c r="Q36" i="23"/>
  <c r="X6" i="26"/>
  <c r="W12" i="26"/>
  <c r="R25" i="23"/>
  <c r="R43" i="23"/>
  <c r="R16" i="24"/>
  <c r="R22" i="24"/>
  <c r="R31" i="23"/>
  <c r="R37" i="23"/>
  <c r="R14" i="23"/>
  <c r="R38" i="23" s="1"/>
  <c r="Q20" i="23"/>
  <c r="R26" i="23"/>
  <c r="Q29" i="23"/>
  <c r="R32" i="23"/>
  <c r="Q15" i="23"/>
  <c r="R16" i="23"/>
  <c r="R40" i="23"/>
  <c r="R46" i="23"/>
  <c r="R34" i="23"/>
  <c r="X12" i="25"/>
  <c r="R17" i="24"/>
  <c r="R23" i="24"/>
  <c r="R28" i="24"/>
  <c r="R34" i="24"/>
  <c r="R40" i="24"/>
  <c r="R46" i="24"/>
  <c r="Q18" i="24"/>
  <c r="Q24" i="24"/>
  <c r="R29" i="24"/>
  <c r="R35" i="24"/>
  <c r="R41" i="24"/>
  <c r="R14" i="24"/>
  <c r="R38" i="24" s="1"/>
  <c r="U44" i="25"/>
  <c r="U33" i="25"/>
  <c r="U27" i="25"/>
  <c r="U21" i="25"/>
  <c r="U15" i="25"/>
  <c r="U45" i="25"/>
  <c r="U39" i="25"/>
  <c r="U34" i="25"/>
  <c r="U28" i="25"/>
  <c r="U22" i="25"/>
  <c r="U16" i="25"/>
  <c r="U46" i="25"/>
  <c r="U40" i="25"/>
  <c r="U35" i="25"/>
  <c r="U29" i="25"/>
  <c r="U23" i="25"/>
  <c r="U17" i="25"/>
  <c r="U41" i="25"/>
  <c r="U36" i="25"/>
  <c r="U30" i="25"/>
  <c r="U24" i="25"/>
  <c r="U18" i="25"/>
  <c r="U42" i="25"/>
  <c r="U37" i="25"/>
  <c r="U31" i="25"/>
  <c r="U25" i="25"/>
  <c r="U19" i="25"/>
  <c r="U43" i="25"/>
  <c r="U32" i="25"/>
  <c r="U26" i="25"/>
  <c r="U20" i="25"/>
  <c r="U14" i="25"/>
  <c r="R17" i="23"/>
  <c r="R23" i="23"/>
  <c r="R29" i="23"/>
  <c r="R41" i="23"/>
  <c r="Q25" i="24"/>
  <c r="F10" i="20"/>
  <c r="E10" i="20" s="1"/>
  <c r="W5" i="25" s="1"/>
  <c r="W7" i="25" s="1"/>
  <c r="W9" i="25" s="1"/>
  <c r="W38" i="25" s="1"/>
  <c r="S5" i="25"/>
  <c r="S7" i="25" s="1"/>
  <c r="S9" i="25" s="1"/>
  <c r="S38" i="25" s="1"/>
  <c r="T32" i="25"/>
  <c r="T26" i="25"/>
  <c r="T20" i="25"/>
  <c r="T14" i="25"/>
  <c r="T44" i="25"/>
  <c r="T33" i="25"/>
  <c r="T27" i="25"/>
  <c r="T21" i="25"/>
  <c r="T15" i="25"/>
  <c r="T45" i="25"/>
  <c r="T39" i="25"/>
  <c r="T34" i="25"/>
  <c r="T28" i="25"/>
  <c r="T22" i="25"/>
  <c r="T16" i="25"/>
  <c r="T46" i="25"/>
  <c r="T40" i="25"/>
  <c r="T17" i="25"/>
  <c r="T18" i="25"/>
  <c r="T35" i="25"/>
  <c r="T29" i="25"/>
  <c r="T23" i="25"/>
  <c r="T24" i="25"/>
  <c r="T41" i="25"/>
  <c r="T30" i="25"/>
  <c r="T36" i="25"/>
  <c r="T42" i="25"/>
  <c r="T37" i="25"/>
  <c r="T31" i="25"/>
  <c r="T25" i="25"/>
  <c r="T19" i="25"/>
  <c r="T43" i="25"/>
  <c r="R19" i="24"/>
  <c r="Q30" i="24"/>
  <c r="Q36" i="24"/>
  <c r="Q42" i="24"/>
  <c r="R15" i="24"/>
  <c r="R20" i="24"/>
  <c r="R25" i="24"/>
  <c r="R31" i="24"/>
  <c r="Q37" i="24"/>
  <c r="R43" i="24"/>
  <c r="Q18" i="23"/>
  <c r="Q24" i="23"/>
  <c r="Q42" i="23"/>
  <c r="R37" i="24"/>
  <c r="R21" i="24"/>
  <c r="R26" i="24"/>
  <c r="R32" i="24"/>
  <c r="R44" i="24"/>
  <c r="Q46" i="24"/>
  <c r="Q22" i="24"/>
  <c r="Q31" i="24"/>
  <c r="R39" i="24"/>
  <c r="Q43" i="24"/>
  <c r="Q34" i="24"/>
  <c r="R42" i="24"/>
  <c r="Q19" i="24"/>
  <c r="Q28" i="24"/>
  <c r="R36" i="24"/>
  <c r="Q40" i="24"/>
  <c r="R30" i="24"/>
  <c r="R33" i="24"/>
  <c r="R45" i="24"/>
  <c r="Q17" i="23"/>
  <c r="Q23" i="23"/>
  <c r="Q35" i="23"/>
  <c r="R18" i="24"/>
  <c r="Q30" i="22"/>
  <c r="Q36" i="22"/>
  <c r="R22" i="23"/>
  <c r="R44" i="23"/>
  <c r="V12" i="24"/>
  <c r="Q17" i="24"/>
  <c r="Q23" i="24"/>
  <c r="Q29" i="24"/>
  <c r="Q35" i="24"/>
  <c r="Q41" i="24"/>
  <c r="R24" i="24"/>
  <c r="R28" i="23"/>
  <c r="V13" i="24"/>
  <c r="W13" i="24" s="1"/>
  <c r="X13" i="24" s="1"/>
  <c r="W6" i="24"/>
  <c r="R16" i="21"/>
  <c r="R22" i="21"/>
  <c r="E13" i="24"/>
  <c r="Q15" i="24"/>
  <c r="Q21" i="24"/>
  <c r="Q27" i="24"/>
  <c r="R15" i="22"/>
  <c r="Q21" i="22"/>
  <c r="Q14" i="23"/>
  <c r="Q38" i="23" s="1"/>
  <c r="R19" i="23"/>
  <c r="Q30" i="23"/>
  <c r="Q41" i="23"/>
  <c r="Q14" i="24"/>
  <c r="Q38" i="24" s="1"/>
  <c r="Q20" i="24"/>
  <c r="Q26" i="24"/>
  <c r="Q32" i="24"/>
  <c r="Q44" i="24"/>
  <c r="J13" i="24"/>
  <c r="Q18" i="22"/>
  <c r="Q24" i="22"/>
  <c r="R41" i="22"/>
  <c r="R18" i="23"/>
  <c r="R24" i="23"/>
  <c r="R30" i="23"/>
  <c r="R36" i="23"/>
  <c r="R42" i="23"/>
  <c r="R19" i="22"/>
  <c r="Q42" i="22"/>
  <c r="U6" i="23"/>
  <c r="R25" i="22"/>
  <c r="R31" i="22"/>
  <c r="Q16" i="23"/>
  <c r="Q22" i="23"/>
  <c r="Q28" i="23"/>
  <c r="Q34" i="23"/>
  <c r="Q40" i="23"/>
  <c r="Q46" i="23"/>
  <c r="R28" i="21"/>
  <c r="R34" i="21"/>
  <c r="R37" i="22"/>
  <c r="Q21" i="23"/>
  <c r="Q27" i="23"/>
  <c r="Q33" i="23"/>
  <c r="Q39" i="23"/>
  <c r="Q45" i="23"/>
  <c r="R15" i="23"/>
  <c r="R21" i="23"/>
  <c r="R27" i="23"/>
  <c r="R33" i="23"/>
  <c r="R39" i="23"/>
  <c r="R45" i="23"/>
  <c r="Q27" i="22"/>
  <c r="Q33" i="22"/>
  <c r="Q26" i="23"/>
  <c r="Q32" i="23"/>
  <c r="Q44" i="23"/>
  <c r="R16" i="22"/>
  <c r="R22" i="22"/>
  <c r="Q39" i="22"/>
  <c r="R28" i="22"/>
  <c r="R34" i="22"/>
  <c r="J13" i="23"/>
  <c r="Q19" i="23"/>
  <c r="Q25" i="23"/>
  <c r="Q31" i="23"/>
  <c r="Q37" i="23"/>
  <c r="Q43" i="23"/>
  <c r="R17" i="22"/>
  <c r="Q23" i="22"/>
  <c r="R40" i="22"/>
  <c r="R29" i="22"/>
  <c r="R35" i="22"/>
  <c r="R46" i="22"/>
  <c r="Q43" i="22"/>
  <c r="R17" i="21"/>
  <c r="R23" i="21"/>
  <c r="R29" i="21"/>
  <c r="R35" i="21"/>
  <c r="R18" i="22"/>
  <c r="R24" i="22"/>
  <c r="R30" i="22"/>
  <c r="R36" i="22"/>
  <c r="R42" i="22"/>
  <c r="R41" i="21"/>
  <c r="S5" i="21"/>
  <c r="Q17" i="22"/>
  <c r="Q29" i="22"/>
  <c r="Q35" i="22"/>
  <c r="Q41" i="22"/>
  <c r="Q18" i="21"/>
  <c r="Q24" i="21"/>
  <c r="Q30" i="21"/>
  <c r="Q36" i="21"/>
  <c r="T5" i="21"/>
  <c r="U6" i="22"/>
  <c r="R23" i="22"/>
  <c r="Q42" i="21"/>
  <c r="U5" i="21"/>
  <c r="Q16" i="22"/>
  <c r="Q22" i="22"/>
  <c r="Q28" i="22"/>
  <c r="Q34" i="22"/>
  <c r="Q40" i="22"/>
  <c r="Q46" i="22"/>
  <c r="Q19" i="21"/>
  <c r="Q25" i="21"/>
  <c r="Q31" i="21"/>
  <c r="Q37" i="21"/>
  <c r="Q43" i="21"/>
  <c r="E13" i="22"/>
  <c r="Q15" i="22"/>
  <c r="Q45" i="22"/>
  <c r="R14" i="21"/>
  <c r="R38" i="21" s="1"/>
  <c r="R20" i="21"/>
  <c r="R26" i="21"/>
  <c r="R32" i="21"/>
  <c r="R21" i="22"/>
  <c r="R27" i="22"/>
  <c r="R33" i="22"/>
  <c r="R39" i="22"/>
  <c r="R45" i="22"/>
  <c r="R44" i="21"/>
  <c r="Q14" i="22"/>
  <c r="Q38" i="22" s="1"/>
  <c r="Q20" i="22"/>
  <c r="Q26" i="22"/>
  <c r="Q32" i="22"/>
  <c r="Q44" i="22"/>
  <c r="R14" i="22"/>
  <c r="R38" i="22" s="1"/>
  <c r="R20" i="22"/>
  <c r="R26" i="22"/>
  <c r="R32" i="22"/>
  <c r="R44" i="22"/>
  <c r="Q19" i="22"/>
  <c r="Q25" i="22"/>
  <c r="Q31" i="22"/>
  <c r="Q37" i="22"/>
  <c r="R40" i="21"/>
  <c r="R46" i="21"/>
  <c r="R18" i="21"/>
  <c r="R24" i="21"/>
  <c r="R30" i="21"/>
  <c r="F11" i="20"/>
  <c r="E11" i="20" s="1"/>
  <c r="X5" i="25" s="1"/>
  <c r="X7" i="25" s="1"/>
  <c r="X9" i="25" s="1"/>
  <c r="X38" i="25" s="1"/>
  <c r="F9" i="20"/>
  <c r="E9" i="20" s="1"/>
  <c r="V5" i="25" s="1"/>
  <c r="V7" i="25" s="1"/>
  <c r="V9" i="25" s="1"/>
  <c r="V38" i="25" s="1"/>
  <c r="Q17" i="21"/>
  <c r="Q23" i="21"/>
  <c r="Q29" i="21"/>
  <c r="Q35" i="21"/>
  <c r="Q41" i="21"/>
  <c r="R42" i="21"/>
  <c r="Q16" i="21"/>
  <c r="Q22" i="21"/>
  <c r="Q28" i="21"/>
  <c r="Q34" i="21"/>
  <c r="Q40" i="21"/>
  <c r="Q46" i="21"/>
  <c r="Q15" i="21"/>
  <c r="Q21" i="21"/>
  <c r="Q27" i="21"/>
  <c r="Q33" i="21"/>
  <c r="Q39" i="21"/>
  <c r="Q45" i="21"/>
  <c r="R15" i="21"/>
  <c r="R21" i="21"/>
  <c r="R27" i="21"/>
  <c r="R33" i="21"/>
  <c r="R39" i="21"/>
  <c r="R45" i="21"/>
  <c r="Q14" i="21"/>
  <c r="Q38" i="21" s="1"/>
  <c r="Q20" i="21"/>
  <c r="Q26" i="21"/>
  <c r="Q32" i="21"/>
  <c r="Q44" i="21"/>
  <c r="R19" i="21"/>
  <c r="R25" i="21"/>
  <c r="R31" i="21"/>
  <c r="R37" i="21"/>
  <c r="R43" i="21"/>
  <c r="F8" i="19"/>
  <c r="E8" i="19" s="1"/>
  <c r="F7" i="19"/>
  <c r="E7" i="19" s="1"/>
  <c r="F6" i="19"/>
  <c r="E6" i="19" s="1"/>
  <c r="S5" i="26" s="1"/>
  <c r="S7" i="26" s="1"/>
  <c r="S9" i="26" s="1"/>
  <c r="F8" i="18"/>
  <c r="E8" i="18" s="1"/>
  <c r="F7" i="18"/>
  <c r="E7" i="18" s="1"/>
  <c r="F6" i="18"/>
  <c r="E6" i="18" s="1"/>
  <c r="T72" i="2"/>
  <c r="U72" i="2"/>
  <c r="S72" i="2"/>
  <c r="V6" i="21" l="1"/>
  <c r="U12" i="21"/>
  <c r="X12" i="28"/>
  <c r="S32" i="26"/>
  <c r="S20" i="26"/>
  <c r="S27" i="26"/>
  <c r="S21" i="26"/>
  <c r="S26" i="26"/>
  <c r="S14" i="26"/>
  <c r="S38" i="26" s="1"/>
  <c r="S44" i="26"/>
  <c r="S33" i="26"/>
  <c r="S45" i="26"/>
  <c r="S39" i="26"/>
  <c r="S34" i="26"/>
  <c r="S28" i="26"/>
  <c r="S22" i="26"/>
  <c r="S16" i="26"/>
  <c r="S42" i="26"/>
  <c r="S46" i="26"/>
  <c r="S40" i="26"/>
  <c r="S35" i="26"/>
  <c r="S29" i="26"/>
  <c r="S23" i="26"/>
  <c r="S17" i="26"/>
  <c r="S41" i="26"/>
  <c r="S18" i="26"/>
  <c r="S36" i="26"/>
  <c r="S30" i="26"/>
  <c r="S24" i="26"/>
  <c r="S37" i="26"/>
  <c r="S31" i="26"/>
  <c r="S25" i="26"/>
  <c r="S19" i="26"/>
  <c r="S43" i="26"/>
  <c r="S15" i="26"/>
  <c r="T5" i="22"/>
  <c r="T5" i="26"/>
  <c r="T7" i="26" s="1"/>
  <c r="T9" i="26" s="1"/>
  <c r="X12" i="26"/>
  <c r="U5" i="22"/>
  <c r="U5" i="26"/>
  <c r="U7" i="26" s="1"/>
  <c r="U9" i="26" s="1"/>
  <c r="X34" i="25"/>
  <c r="X28" i="25"/>
  <c r="X22" i="25"/>
  <c r="X16" i="25"/>
  <c r="X46" i="25"/>
  <c r="X40" i="25"/>
  <c r="X35" i="25"/>
  <c r="X29" i="25"/>
  <c r="X23" i="25"/>
  <c r="X17" i="25"/>
  <c r="X41" i="25"/>
  <c r="X36" i="25"/>
  <c r="X30" i="25"/>
  <c r="X24" i="25"/>
  <c r="X18" i="25"/>
  <c r="X42" i="25"/>
  <c r="X32" i="25"/>
  <c r="X26" i="25"/>
  <c r="X14" i="25"/>
  <c r="X37" i="25"/>
  <c r="X31" i="25"/>
  <c r="X25" i="25"/>
  <c r="X19" i="25"/>
  <c r="X43" i="25"/>
  <c r="X20" i="25"/>
  <c r="X44" i="25"/>
  <c r="X33" i="25"/>
  <c r="X27" i="25"/>
  <c r="X21" i="25"/>
  <c r="X15" i="25"/>
  <c r="X45" i="25"/>
  <c r="X39" i="25"/>
  <c r="W5" i="21"/>
  <c r="S43" i="25"/>
  <c r="S32" i="25"/>
  <c r="S26" i="25"/>
  <c r="S20" i="25"/>
  <c r="S14" i="25"/>
  <c r="S44" i="25"/>
  <c r="S33" i="25"/>
  <c r="S27" i="25"/>
  <c r="S21" i="25"/>
  <c r="S15" i="25"/>
  <c r="S45" i="25"/>
  <c r="S39" i="25"/>
  <c r="S34" i="25"/>
  <c r="S28" i="25"/>
  <c r="S22" i="25"/>
  <c r="S16" i="25"/>
  <c r="S41" i="25"/>
  <c r="S46" i="25"/>
  <c r="S40" i="25"/>
  <c r="S35" i="25"/>
  <c r="S29" i="25"/>
  <c r="S23" i="25"/>
  <c r="S17" i="25"/>
  <c r="S36" i="25"/>
  <c r="S30" i="25"/>
  <c r="S24" i="25"/>
  <c r="S18" i="25"/>
  <c r="S42" i="25"/>
  <c r="S37" i="25"/>
  <c r="S31" i="25"/>
  <c r="S25" i="25"/>
  <c r="S19" i="25"/>
  <c r="W45" i="25"/>
  <c r="W39" i="25"/>
  <c r="W34" i="25"/>
  <c r="W28" i="25"/>
  <c r="W22" i="25"/>
  <c r="W16" i="25"/>
  <c r="W46" i="25"/>
  <c r="W40" i="25"/>
  <c r="W35" i="25"/>
  <c r="W29" i="25"/>
  <c r="W23" i="25"/>
  <c r="W17" i="25"/>
  <c r="W41" i="25"/>
  <c r="W36" i="25"/>
  <c r="W30" i="25"/>
  <c r="W24" i="25"/>
  <c r="W18" i="25"/>
  <c r="W42" i="25"/>
  <c r="W37" i="25"/>
  <c r="W31" i="25"/>
  <c r="W25" i="25"/>
  <c r="W19" i="25"/>
  <c r="W43" i="25"/>
  <c r="W32" i="25"/>
  <c r="W26" i="25"/>
  <c r="W20" i="25"/>
  <c r="W14" i="25"/>
  <c r="W44" i="25"/>
  <c r="W33" i="25"/>
  <c r="W27" i="25"/>
  <c r="W21" i="25"/>
  <c r="W15" i="25"/>
  <c r="V33" i="25"/>
  <c r="V27" i="25"/>
  <c r="V21" i="25"/>
  <c r="V15" i="25"/>
  <c r="V45" i="25"/>
  <c r="V39" i="25"/>
  <c r="V34" i="25"/>
  <c r="V28" i="25"/>
  <c r="V22" i="25"/>
  <c r="V16" i="25"/>
  <c r="V46" i="25"/>
  <c r="V40" i="25"/>
  <c r="V35" i="25"/>
  <c r="V29" i="25"/>
  <c r="V23" i="25"/>
  <c r="V17" i="25"/>
  <c r="V41" i="25"/>
  <c r="V36" i="25"/>
  <c r="V30" i="25"/>
  <c r="V24" i="25"/>
  <c r="V18" i="25"/>
  <c r="V19" i="25"/>
  <c r="V42" i="25"/>
  <c r="V37" i="25"/>
  <c r="V25" i="25"/>
  <c r="V31" i="25"/>
  <c r="V43" i="25"/>
  <c r="V32" i="25"/>
  <c r="V26" i="25"/>
  <c r="V20" i="25"/>
  <c r="V14" i="25"/>
  <c r="V44" i="25"/>
  <c r="S5" i="23"/>
  <c r="S5" i="24"/>
  <c r="X6" i="24"/>
  <c r="W12" i="24"/>
  <c r="U5" i="23"/>
  <c r="U5" i="24"/>
  <c r="T5" i="23"/>
  <c r="T5" i="24"/>
  <c r="V6" i="23"/>
  <c r="U12" i="23"/>
  <c r="F10" i="19"/>
  <c r="E10" i="19" s="1"/>
  <c r="S5" i="22"/>
  <c r="V6" i="22"/>
  <c r="U12" i="22"/>
  <c r="V5" i="21"/>
  <c r="X5" i="21"/>
  <c r="U5" i="16"/>
  <c r="U5" i="17"/>
  <c r="F10" i="18"/>
  <c r="E10" i="18" s="1"/>
  <c r="S5" i="16"/>
  <c r="S5" i="17"/>
  <c r="T5" i="16"/>
  <c r="T5" i="17"/>
  <c r="F9" i="19"/>
  <c r="E9" i="19" s="1"/>
  <c r="F11" i="19"/>
  <c r="E11" i="19" s="1"/>
  <c r="F9" i="18"/>
  <c r="E9" i="18" s="1"/>
  <c r="F11" i="18"/>
  <c r="E11" i="18" s="1"/>
  <c r="F7" i="1"/>
  <c r="E7" i="1" s="1"/>
  <c r="T5" i="28" s="1"/>
  <c r="T7" i="28" s="1"/>
  <c r="T9" i="28" s="1"/>
  <c r="U102" i="2"/>
  <c r="K40" i="2"/>
  <c r="D102" i="2"/>
  <c r="E102" i="2"/>
  <c r="M102" i="2"/>
  <c r="L40" i="2"/>
  <c r="V72" i="2"/>
  <c r="S102" i="2"/>
  <c r="D40" i="2"/>
  <c r="E40" i="2"/>
  <c r="T102" i="2"/>
  <c r="X72" i="2"/>
  <c r="L102" i="2"/>
  <c r="C40" i="2"/>
  <c r="C102" i="2"/>
  <c r="K102" i="2"/>
  <c r="M40" i="2"/>
  <c r="W72" i="2"/>
  <c r="T7" i="22" l="1"/>
  <c r="T9" i="22" s="1"/>
  <c r="T31" i="22" s="1"/>
  <c r="W6" i="21"/>
  <c r="V12" i="21"/>
  <c r="V13" i="21"/>
  <c r="W13" i="21" s="1"/>
  <c r="X13" i="21" s="1"/>
  <c r="T22" i="22"/>
  <c r="T44" i="28"/>
  <c r="T32" i="28"/>
  <c r="T26" i="28"/>
  <c r="T20" i="28"/>
  <c r="T14" i="28"/>
  <c r="T31" i="28"/>
  <c r="T15" i="28"/>
  <c r="T45" i="28"/>
  <c r="T30" i="28"/>
  <c r="T29" i="28"/>
  <c r="T46" i="28"/>
  <c r="T28" i="28"/>
  <c r="T22" i="28"/>
  <c r="T16" i="28"/>
  <c r="T24" i="28"/>
  <c r="T42" i="28"/>
  <c r="T18" i="28"/>
  <c r="T41" i="28"/>
  <c r="T23" i="28"/>
  <c r="T17" i="28"/>
  <c r="T27" i="28"/>
  <c r="T43" i="28"/>
  <c r="T34" i="28"/>
  <c r="T25" i="28"/>
  <c r="T19" i="28"/>
  <c r="T33" i="28"/>
  <c r="T21" i="28"/>
  <c r="T38" i="28"/>
  <c r="T36" i="28"/>
  <c r="T37" i="28"/>
  <c r="T39" i="28"/>
  <c r="T35" i="28"/>
  <c r="T40" i="28"/>
  <c r="T36" i="22"/>
  <c r="T25" i="22"/>
  <c r="T37" i="22"/>
  <c r="T7" i="21"/>
  <c r="T9" i="21" s="1"/>
  <c r="T20" i="21" s="1"/>
  <c r="T23" i="22"/>
  <c r="T14" i="22"/>
  <c r="T46" i="22"/>
  <c r="T20" i="22"/>
  <c r="W5" i="22"/>
  <c r="W5" i="26"/>
  <c r="W7" i="26" s="1"/>
  <c r="W9" i="26" s="1"/>
  <c r="U7" i="22"/>
  <c r="U9" i="22" s="1"/>
  <c r="U32" i="22" s="1"/>
  <c r="X5" i="22"/>
  <c r="X5" i="26"/>
  <c r="X7" i="26" s="1"/>
  <c r="X9" i="26" s="1"/>
  <c r="T15" i="26"/>
  <c r="T44" i="26"/>
  <c r="T33" i="26"/>
  <c r="T27" i="26"/>
  <c r="T45" i="26"/>
  <c r="T39" i="26"/>
  <c r="T34" i="26"/>
  <c r="T28" i="26"/>
  <c r="T22" i="26"/>
  <c r="T16" i="26"/>
  <c r="T46" i="26"/>
  <c r="T40" i="26"/>
  <c r="T35" i="26"/>
  <c r="T29" i="26"/>
  <c r="T23" i="26"/>
  <c r="T17" i="26"/>
  <c r="T41" i="26"/>
  <c r="T36" i="26"/>
  <c r="T31" i="26"/>
  <c r="T18" i="26"/>
  <c r="T25" i="26"/>
  <c r="T19" i="26"/>
  <c r="T30" i="26"/>
  <c r="T24" i="26"/>
  <c r="T37" i="26"/>
  <c r="T42" i="26"/>
  <c r="T43" i="26"/>
  <c r="T32" i="26"/>
  <c r="T26" i="26"/>
  <c r="T20" i="26"/>
  <c r="T14" i="26"/>
  <c r="T38" i="26" s="1"/>
  <c r="T21" i="26"/>
  <c r="V5" i="22"/>
  <c r="V5" i="26"/>
  <c r="V7" i="26" s="1"/>
  <c r="V9" i="26" s="1"/>
  <c r="T29" i="22"/>
  <c r="T19" i="22"/>
  <c r="U27" i="26"/>
  <c r="U15" i="26"/>
  <c r="U16" i="26"/>
  <c r="U33" i="26"/>
  <c r="U21" i="26"/>
  <c r="U45" i="26"/>
  <c r="U39" i="26"/>
  <c r="U28" i="26"/>
  <c r="U22" i="26"/>
  <c r="U46" i="26"/>
  <c r="U40" i="26"/>
  <c r="U35" i="26"/>
  <c r="U29" i="26"/>
  <c r="U23" i="26"/>
  <c r="U17" i="26"/>
  <c r="U41" i="26"/>
  <c r="U36" i="26"/>
  <c r="U30" i="26"/>
  <c r="U24" i="26"/>
  <c r="U18" i="26"/>
  <c r="U42" i="26"/>
  <c r="U43" i="26"/>
  <c r="U37" i="26"/>
  <c r="U31" i="26"/>
  <c r="U25" i="26"/>
  <c r="U19" i="26"/>
  <c r="U32" i="26"/>
  <c r="U26" i="26"/>
  <c r="U20" i="26"/>
  <c r="U14" i="26"/>
  <c r="U38" i="26" s="1"/>
  <c r="U44" i="26"/>
  <c r="U34" i="26"/>
  <c r="U7" i="23"/>
  <c r="U9" i="23" s="1"/>
  <c r="U33" i="23" s="1"/>
  <c r="T43" i="22"/>
  <c r="T40" i="22"/>
  <c r="T17" i="22"/>
  <c r="T42" i="22"/>
  <c r="T44" i="22"/>
  <c r="T15" i="22"/>
  <c r="T7" i="24"/>
  <c r="T9" i="24" s="1"/>
  <c r="T45" i="24" s="1"/>
  <c r="X7" i="22"/>
  <c r="T35" i="22"/>
  <c r="T26" i="22"/>
  <c r="T33" i="22"/>
  <c r="T30" i="22"/>
  <c r="T7" i="23"/>
  <c r="T9" i="23" s="1"/>
  <c r="T23" i="23" s="1"/>
  <c r="S7" i="23"/>
  <c r="S9" i="23" s="1"/>
  <c r="S30" i="23" s="1"/>
  <c r="T18" i="22"/>
  <c r="T41" i="22"/>
  <c r="T34" i="22"/>
  <c r="U7" i="24"/>
  <c r="U9" i="24" s="1"/>
  <c r="U21" i="24" s="1"/>
  <c r="S7" i="22"/>
  <c r="S9" i="22" s="1"/>
  <c r="S19" i="22" s="1"/>
  <c r="S7" i="24"/>
  <c r="S9" i="24" s="1"/>
  <c r="S19" i="24" s="1"/>
  <c r="S14" i="24"/>
  <c r="X5" i="23"/>
  <c r="X5" i="24"/>
  <c r="W5" i="23"/>
  <c r="W5" i="24"/>
  <c r="V5" i="23"/>
  <c r="V5" i="24"/>
  <c r="X12" i="24"/>
  <c r="V12" i="23"/>
  <c r="W6" i="23"/>
  <c r="V13" i="23"/>
  <c r="W13" i="23" s="1"/>
  <c r="X13" i="23" s="1"/>
  <c r="U40" i="23"/>
  <c r="U19" i="23"/>
  <c r="U24" i="23"/>
  <c r="W6" i="22"/>
  <c r="V13" i="22"/>
  <c r="W13" i="22" s="1"/>
  <c r="X13" i="22" s="1"/>
  <c r="V12" i="22"/>
  <c r="U44" i="22"/>
  <c r="U16" i="22"/>
  <c r="U30" i="22"/>
  <c r="T44" i="21"/>
  <c r="T25" i="21"/>
  <c r="T42" i="21"/>
  <c r="X5" i="17"/>
  <c r="X5" i="16"/>
  <c r="W5" i="16"/>
  <c r="W5" i="17"/>
  <c r="V5" i="16"/>
  <c r="V5" i="17"/>
  <c r="Y46" i="17"/>
  <c r="P46" i="17"/>
  <c r="Y45" i="17"/>
  <c r="P45" i="17"/>
  <c r="Y44" i="17"/>
  <c r="P44" i="17"/>
  <c r="Y43" i="17"/>
  <c r="P43" i="17"/>
  <c r="Y42" i="17"/>
  <c r="P42" i="17"/>
  <c r="Y41" i="17"/>
  <c r="P41" i="17"/>
  <c r="Y40" i="17"/>
  <c r="P40" i="17"/>
  <c r="Y39" i="17"/>
  <c r="P39" i="17"/>
  <c r="Y38" i="17"/>
  <c r="P38" i="17"/>
  <c r="Y37" i="17"/>
  <c r="P37" i="17"/>
  <c r="Y36" i="17"/>
  <c r="P36" i="17"/>
  <c r="Y35" i="17"/>
  <c r="P35" i="17"/>
  <c r="Y34" i="17"/>
  <c r="P34" i="17"/>
  <c r="Y33" i="17"/>
  <c r="P33" i="17"/>
  <c r="Y32" i="17"/>
  <c r="P32" i="17"/>
  <c r="Y31" i="17"/>
  <c r="P31" i="17"/>
  <c r="Y30" i="17"/>
  <c r="P30" i="17"/>
  <c r="Y29" i="17"/>
  <c r="P29" i="17"/>
  <c r="Y28" i="17"/>
  <c r="P28" i="17"/>
  <c r="Y27" i="17"/>
  <c r="P27" i="17"/>
  <c r="Y26" i="17"/>
  <c r="P26" i="17"/>
  <c r="Y25" i="17"/>
  <c r="P25" i="17"/>
  <c r="Y24" i="17"/>
  <c r="P24" i="17"/>
  <c r="Y23" i="17"/>
  <c r="P23" i="17"/>
  <c r="Y22" i="17"/>
  <c r="P22" i="17"/>
  <c r="Y21" i="17"/>
  <c r="P21" i="17"/>
  <c r="Y20" i="17"/>
  <c r="P20" i="17"/>
  <c r="Y19" i="17"/>
  <c r="P19" i="17"/>
  <c r="Y18" i="17"/>
  <c r="P18" i="17"/>
  <c r="Y17" i="17"/>
  <c r="P17" i="17"/>
  <c r="Y16" i="17"/>
  <c r="P16" i="17"/>
  <c r="Y15" i="17"/>
  <c r="P15" i="17"/>
  <c r="Y14" i="17"/>
  <c r="P14" i="17"/>
  <c r="S13" i="17"/>
  <c r="T13" i="17" s="1"/>
  <c r="U13" i="17" s="1"/>
  <c r="P13" i="17"/>
  <c r="I13" i="17"/>
  <c r="K13" i="17" s="1"/>
  <c r="H13" i="17"/>
  <c r="D13" i="17"/>
  <c r="F13" i="17" s="1"/>
  <c r="H12" i="17"/>
  <c r="V10" i="17"/>
  <c r="S10" i="17"/>
  <c r="K10" i="17"/>
  <c r="J10" i="17"/>
  <c r="I10" i="17"/>
  <c r="F10" i="17"/>
  <c r="E10" i="17"/>
  <c r="D10" i="17"/>
  <c r="S12" i="17" s="1"/>
  <c r="T8" i="17"/>
  <c r="U8" i="17" s="1"/>
  <c r="V8" i="17" s="1"/>
  <c r="W8" i="17" s="1"/>
  <c r="X8" i="17" s="1"/>
  <c r="E7" i="17"/>
  <c r="R44" i="17" s="1"/>
  <c r="D7" i="17"/>
  <c r="U6" i="17"/>
  <c r="U12" i="17" s="1"/>
  <c r="T6" i="17"/>
  <c r="Y46" i="16"/>
  <c r="P46" i="16"/>
  <c r="Y45" i="16"/>
  <c r="P45" i="16"/>
  <c r="Y44" i="16"/>
  <c r="P44" i="16"/>
  <c r="Y43" i="16"/>
  <c r="P43" i="16"/>
  <c r="Y42" i="16"/>
  <c r="P42" i="16"/>
  <c r="Y41" i="16"/>
  <c r="P41" i="16"/>
  <c r="Y40" i="16"/>
  <c r="P40" i="16"/>
  <c r="Y39" i="16"/>
  <c r="P39" i="16"/>
  <c r="Y38" i="16"/>
  <c r="P38" i="16"/>
  <c r="Y37" i="16"/>
  <c r="P37" i="16"/>
  <c r="Y36" i="16"/>
  <c r="P36" i="16"/>
  <c r="Y35" i="16"/>
  <c r="P35" i="16"/>
  <c r="Y34" i="16"/>
  <c r="P34" i="16"/>
  <c r="Y33" i="16"/>
  <c r="P33" i="16"/>
  <c r="Y32" i="16"/>
  <c r="P32" i="16"/>
  <c r="Y31" i="16"/>
  <c r="P31" i="16"/>
  <c r="Y30" i="16"/>
  <c r="P30" i="16"/>
  <c r="Y29" i="16"/>
  <c r="P29" i="16"/>
  <c r="Y28" i="16"/>
  <c r="P28" i="16"/>
  <c r="Y27" i="16"/>
  <c r="P27" i="16"/>
  <c r="Y26" i="16"/>
  <c r="P26" i="16"/>
  <c r="Y25" i="16"/>
  <c r="P25" i="16"/>
  <c r="Y24" i="16"/>
  <c r="P24" i="16"/>
  <c r="Y23" i="16"/>
  <c r="P23" i="16"/>
  <c r="Y22" i="16"/>
  <c r="P22" i="16"/>
  <c r="Y21" i="16"/>
  <c r="P21" i="16"/>
  <c r="Y20" i="16"/>
  <c r="P20" i="16"/>
  <c r="Y19" i="16"/>
  <c r="P19" i="16"/>
  <c r="Y18" i="16"/>
  <c r="P18" i="16"/>
  <c r="Y17" i="16"/>
  <c r="P17" i="16"/>
  <c r="Y16" i="16"/>
  <c r="P16" i="16"/>
  <c r="Y15" i="16"/>
  <c r="P15" i="16"/>
  <c r="Y14" i="16"/>
  <c r="P14" i="16"/>
  <c r="S13" i="16"/>
  <c r="T13" i="16" s="1"/>
  <c r="U13" i="16" s="1"/>
  <c r="P13" i="16"/>
  <c r="I13" i="16"/>
  <c r="J13" i="16" s="1"/>
  <c r="H13" i="16"/>
  <c r="F13" i="16"/>
  <c r="D13" i="16"/>
  <c r="E13" i="16" s="1"/>
  <c r="H12" i="16"/>
  <c r="V10" i="16"/>
  <c r="S10" i="16"/>
  <c r="K10" i="16"/>
  <c r="J10" i="16"/>
  <c r="I10" i="16"/>
  <c r="F10" i="16"/>
  <c r="E10" i="16"/>
  <c r="T12" i="16" s="1"/>
  <c r="D10" i="16"/>
  <c r="S12" i="16" s="1"/>
  <c r="T8" i="16"/>
  <c r="U8" i="16" s="1"/>
  <c r="V8" i="16" s="1"/>
  <c r="W8" i="16" s="1"/>
  <c r="X8" i="16" s="1"/>
  <c r="E7" i="16"/>
  <c r="R45" i="16" s="1"/>
  <c r="D7" i="16"/>
  <c r="T6" i="16"/>
  <c r="U6" i="16" s="1"/>
  <c r="B54" i="2"/>
  <c r="T128" i="2"/>
  <c r="B67" i="2"/>
  <c r="J52" i="2"/>
  <c r="T124" i="2"/>
  <c r="T121" i="2"/>
  <c r="J51" i="2"/>
  <c r="B64" i="2"/>
  <c r="U123" i="2"/>
  <c r="T110" i="2"/>
  <c r="H102" i="2"/>
  <c r="N102" i="2"/>
  <c r="T86" i="2"/>
  <c r="B69" i="2"/>
  <c r="B59" i="2"/>
  <c r="U121" i="2"/>
  <c r="T127" i="2"/>
  <c r="M112" i="2"/>
  <c r="U107" i="2"/>
  <c r="E124" i="2"/>
  <c r="G102" i="2"/>
  <c r="O40" i="2"/>
  <c r="J62" i="2"/>
  <c r="V102" i="2"/>
  <c r="J64" i="2"/>
  <c r="K105" i="2"/>
  <c r="T122" i="2"/>
  <c r="T111" i="2"/>
  <c r="J65" i="2"/>
  <c r="O102" i="2"/>
  <c r="G40" i="2"/>
  <c r="B66" i="2"/>
  <c r="B56" i="2"/>
  <c r="N40" i="2"/>
  <c r="T108" i="2"/>
  <c r="J47" i="2"/>
  <c r="T125" i="2"/>
  <c r="J48" i="2"/>
  <c r="T116" i="2"/>
  <c r="J68" i="2"/>
  <c r="T81" i="2"/>
  <c r="J46" i="2"/>
  <c r="B65" i="2"/>
  <c r="J57" i="2"/>
  <c r="J59" i="2"/>
  <c r="B44" i="2"/>
  <c r="J63" i="2"/>
  <c r="J58" i="2"/>
  <c r="J44" i="2"/>
  <c r="K110" i="2"/>
  <c r="J56" i="2"/>
  <c r="S110" i="2"/>
  <c r="H40" i="2"/>
  <c r="J50" i="2"/>
  <c r="B52" i="2"/>
  <c r="J45" i="2"/>
  <c r="B45" i="2"/>
  <c r="B55" i="2"/>
  <c r="T117" i="2"/>
  <c r="J60" i="2"/>
  <c r="T105" i="2"/>
  <c r="J66" i="2"/>
  <c r="T106" i="2"/>
  <c r="B47" i="2"/>
  <c r="B57" i="2"/>
  <c r="T126" i="2"/>
  <c r="B50" i="2"/>
  <c r="J43" i="2"/>
  <c r="B61" i="2"/>
  <c r="X102" i="2"/>
  <c r="B60" i="2"/>
  <c r="W102" i="2"/>
  <c r="B48" i="2"/>
  <c r="B43" i="2"/>
  <c r="T113" i="2"/>
  <c r="J55" i="2"/>
  <c r="T114" i="2"/>
  <c r="B62" i="2"/>
  <c r="J54" i="2"/>
  <c r="C121" i="2"/>
  <c r="E115" i="2"/>
  <c r="B49" i="2"/>
  <c r="B63" i="2"/>
  <c r="D114" i="2"/>
  <c r="B46" i="2"/>
  <c r="B58" i="2"/>
  <c r="B53" i="2"/>
  <c r="B68" i="2"/>
  <c r="J49" i="2"/>
  <c r="J53" i="2"/>
  <c r="P102" i="2"/>
  <c r="F102" i="2"/>
  <c r="B51" i="2"/>
  <c r="T109" i="2"/>
  <c r="T120" i="2"/>
  <c r="J69" i="2"/>
  <c r="P40" i="2"/>
  <c r="E110" i="2"/>
  <c r="J67" i="2"/>
  <c r="J61" i="2"/>
  <c r="F40" i="2"/>
  <c r="T40" i="21" l="1"/>
  <c r="U41" i="24"/>
  <c r="T39" i="22"/>
  <c r="T46" i="21"/>
  <c r="S46" i="22"/>
  <c r="T29" i="21"/>
  <c r="T26" i="24"/>
  <c r="T31" i="24"/>
  <c r="T27" i="21"/>
  <c r="T35" i="21"/>
  <c r="T33" i="21"/>
  <c r="U27" i="22"/>
  <c r="U35" i="24"/>
  <c r="U23" i="22"/>
  <c r="U14" i="22"/>
  <c r="T20" i="24"/>
  <c r="U37" i="22"/>
  <c r="U40" i="22"/>
  <c r="T19" i="24"/>
  <c r="E122" i="30"/>
  <c r="D126" i="30"/>
  <c r="E127" i="30"/>
  <c r="C109" i="30"/>
  <c r="E112" i="30"/>
  <c r="B54" i="30"/>
  <c r="B44" i="30"/>
  <c r="B49" i="30"/>
  <c r="B48" i="30"/>
  <c r="B46" i="30"/>
  <c r="B47" i="30"/>
  <c r="B51" i="30"/>
  <c r="B52" i="30"/>
  <c r="B45" i="30"/>
  <c r="B50" i="30"/>
  <c r="B53" i="30"/>
  <c r="B43" i="30"/>
  <c r="B63" i="30"/>
  <c r="B65" i="30"/>
  <c r="B58" i="30"/>
  <c r="B61" i="30"/>
  <c r="B55" i="30"/>
  <c r="B60" i="30"/>
  <c r="B62" i="30"/>
  <c r="B59" i="30"/>
  <c r="B67" i="30"/>
  <c r="B57" i="30"/>
  <c r="B64" i="30"/>
  <c r="B56" i="30"/>
  <c r="B68" i="30"/>
  <c r="B66" i="30"/>
  <c r="T32" i="22"/>
  <c r="T45" i="22"/>
  <c r="T28" i="22"/>
  <c r="T16" i="22"/>
  <c r="U14" i="23"/>
  <c r="T24" i="22"/>
  <c r="T21" i="22"/>
  <c r="T27" i="22"/>
  <c r="V7" i="22"/>
  <c r="V9" i="22" s="1"/>
  <c r="V6" i="17"/>
  <c r="W6" i="17" s="1"/>
  <c r="U19" i="22"/>
  <c r="U43" i="22"/>
  <c r="U36" i="22"/>
  <c r="U29" i="22"/>
  <c r="U22" i="22"/>
  <c r="U46" i="22"/>
  <c r="U33" i="22"/>
  <c r="U20" i="22"/>
  <c r="S33" i="22"/>
  <c r="U30" i="23"/>
  <c r="U31" i="23"/>
  <c r="U46" i="23"/>
  <c r="U20" i="23"/>
  <c r="T31" i="21"/>
  <c r="T41" i="21"/>
  <c r="T15" i="21"/>
  <c r="T26" i="21"/>
  <c r="U25" i="22"/>
  <c r="U18" i="22"/>
  <c r="U42" i="22"/>
  <c r="U35" i="22"/>
  <c r="U28" i="22"/>
  <c r="U15" i="22"/>
  <c r="U39" i="22"/>
  <c r="U26" i="22"/>
  <c r="U25" i="23"/>
  <c r="U37" i="23"/>
  <c r="U16" i="23"/>
  <c r="U39" i="23"/>
  <c r="U44" i="23"/>
  <c r="S41" i="22"/>
  <c r="U28" i="24"/>
  <c r="T23" i="24"/>
  <c r="S27" i="23"/>
  <c r="T12" i="17"/>
  <c r="T37" i="21"/>
  <c r="T23" i="21"/>
  <c r="T34" i="21"/>
  <c r="T21" i="21"/>
  <c r="T32" i="21"/>
  <c r="U31" i="22"/>
  <c r="U24" i="22"/>
  <c r="U17" i="22"/>
  <c r="U41" i="22"/>
  <c r="U34" i="22"/>
  <c r="U21" i="22"/>
  <c r="U45" i="22"/>
  <c r="U18" i="23"/>
  <c r="U17" i="23"/>
  <c r="U22" i="23"/>
  <c r="U45" i="23"/>
  <c r="S17" i="22"/>
  <c r="U32" i="24"/>
  <c r="T14" i="24"/>
  <c r="W12" i="21"/>
  <c r="X6" i="21"/>
  <c r="X12" i="21" s="1"/>
  <c r="T17" i="21"/>
  <c r="T19" i="21"/>
  <c r="S34" i="22"/>
  <c r="S21" i="22"/>
  <c r="T18" i="21"/>
  <c r="T43" i="21"/>
  <c r="T39" i="21"/>
  <c r="T45" i="21"/>
  <c r="T30" i="21"/>
  <c r="T22" i="21"/>
  <c r="T14" i="21"/>
  <c r="S39" i="22"/>
  <c r="T24" i="21"/>
  <c r="T16" i="21"/>
  <c r="T36" i="21"/>
  <c r="T28" i="21"/>
  <c r="T24" i="24"/>
  <c r="S37" i="22"/>
  <c r="U27" i="24"/>
  <c r="S31" i="23"/>
  <c r="S23" i="22"/>
  <c r="S45" i="22"/>
  <c r="U33" i="24"/>
  <c r="S41" i="23"/>
  <c r="S43" i="23"/>
  <c r="U18" i="24"/>
  <c r="T42" i="24"/>
  <c r="S36" i="23"/>
  <c r="S23" i="24"/>
  <c r="S32" i="23"/>
  <c r="S16" i="23"/>
  <c r="S23" i="23"/>
  <c r="S46" i="23"/>
  <c r="S17" i="24"/>
  <c r="T38" i="22"/>
  <c r="S42" i="22"/>
  <c r="U24" i="24"/>
  <c r="T21" i="23"/>
  <c r="S15" i="24"/>
  <c r="S44" i="22"/>
  <c r="S16" i="22"/>
  <c r="U23" i="24"/>
  <c r="T16" i="24"/>
  <c r="T17" i="23"/>
  <c r="S39" i="24"/>
  <c r="S24" i="22"/>
  <c r="S43" i="22"/>
  <c r="S26" i="23"/>
  <c r="S35" i="23"/>
  <c r="S30" i="24"/>
  <c r="S27" i="24"/>
  <c r="S15" i="22"/>
  <c r="S35" i="22"/>
  <c r="S25" i="22"/>
  <c r="U29" i="24"/>
  <c r="T18" i="24"/>
  <c r="T32" i="24"/>
  <c r="S33" i="23"/>
  <c r="S42" i="24"/>
  <c r="S33" i="24"/>
  <c r="S20" i="24"/>
  <c r="S22" i="23"/>
  <c r="S20" i="22"/>
  <c r="S35" i="24"/>
  <c r="S25" i="23"/>
  <c r="S40" i="22"/>
  <c r="S28" i="22"/>
  <c r="U19" i="24"/>
  <c r="U39" i="24"/>
  <c r="T28" i="24"/>
  <c r="S17" i="23"/>
  <c r="S20" i="23"/>
  <c r="S22" i="24"/>
  <c r="S31" i="24"/>
  <c r="X46" i="26"/>
  <c r="X35" i="26"/>
  <c r="X29" i="26"/>
  <c r="X41" i="26"/>
  <c r="X36" i="26"/>
  <c r="X30" i="26"/>
  <c r="X24" i="26"/>
  <c r="X18" i="26"/>
  <c r="X42" i="26"/>
  <c r="X26" i="26"/>
  <c r="X37" i="26"/>
  <c r="X31" i="26"/>
  <c r="X25" i="26"/>
  <c r="X19" i="26"/>
  <c r="X43" i="26"/>
  <c r="X27" i="26"/>
  <c r="X15" i="26"/>
  <c r="X33" i="26"/>
  <c r="X32" i="26"/>
  <c r="X20" i="26"/>
  <c r="X14" i="26"/>
  <c r="X38" i="26" s="1"/>
  <c r="X44" i="26"/>
  <c r="X21" i="26"/>
  <c r="X45" i="26"/>
  <c r="X39" i="26"/>
  <c r="X34" i="26"/>
  <c r="X28" i="26"/>
  <c r="X22" i="26"/>
  <c r="X16" i="26"/>
  <c r="X40" i="26"/>
  <c r="X23" i="26"/>
  <c r="X17" i="26"/>
  <c r="S31" i="22"/>
  <c r="T29" i="23"/>
  <c r="T26" i="23"/>
  <c r="W7" i="22"/>
  <c r="S27" i="22"/>
  <c r="S29" i="22"/>
  <c r="T22" i="24"/>
  <c r="S16" i="24"/>
  <c r="S30" i="22"/>
  <c r="S18" i="22"/>
  <c r="U25" i="24"/>
  <c r="U45" i="24"/>
  <c r="T34" i="24"/>
  <c r="T27" i="23"/>
  <c r="S34" i="23"/>
  <c r="S28" i="24"/>
  <c r="S37" i="24"/>
  <c r="V39" i="26"/>
  <c r="V45" i="26"/>
  <c r="V16" i="26"/>
  <c r="V34" i="26"/>
  <c r="V28" i="26"/>
  <c r="V22" i="26"/>
  <c r="V46" i="26"/>
  <c r="V40" i="26"/>
  <c r="V35" i="26"/>
  <c r="V29" i="26"/>
  <c r="V23" i="26"/>
  <c r="V17" i="26"/>
  <c r="V41" i="26"/>
  <c r="V26" i="26"/>
  <c r="V20" i="26"/>
  <c r="V36" i="26"/>
  <c r="V30" i="26"/>
  <c r="V24" i="26"/>
  <c r="V18" i="26"/>
  <c r="V42" i="26"/>
  <c r="V31" i="26"/>
  <c r="V19" i="26"/>
  <c r="V25" i="26"/>
  <c r="V14" i="26"/>
  <c r="V38" i="26" s="1"/>
  <c r="V37" i="26"/>
  <c r="V43" i="26"/>
  <c r="V32" i="26"/>
  <c r="V44" i="26"/>
  <c r="V33" i="26"/>
  <c r="V27" i="26"/>
  <c r="V21" i="26"/>
  <c r="V15" i="26"/>
  <c r="S29" i="24"/>
  <c r="S36" i="22"/>
  <c r="S40" i="23"/>
  <c r="S26" i="24"/>
  <c r="S26" i="22"/>
  <c r="T19" i="23"/>
  <c r="S44" i="23"/>
  <c r="T28" i="23"/>
  <c r="S25" i="24"/>
  <c r="S32" i="22"/>
  <c r="S22" i="22"/>
  <c r="U31" i="24"/>
  <c r="U26" i="24"/>
  <c r="T15" i="24"/>
  <c r="S14" i="23"/>
  <c r="S39" i="23"/>
  <c r="S40" i="24"/>
  <c r="S43" i="24"/>
  <c r="W35" i="26"/>
  <c r="W29" i="26"/>
  <c r="W46" i="26"/>
  <c r="W40" i="26"/>
  <c r="W41" i="26"/>
  <c r="W36" i="26"/>
  <c r="W30" i="26"/>
  <c r="W24" i="26"/>
  <c r="W18" i="26"/>
  <c r="W26" i="26"/>
  <c r="W42" i="26"/>
  <c r="W37" i="26"/>
  <c r="W31" i="26"/>
  <c r="W25" i="26"/>
  <c r="W19" i="26"/>
  <c r="W20" i="26"/>
  <c r="W14" i="26"/>
  <c r="W38" i="26" s="1"/>
  <c r="W44" i="26"/>
  <c r="W17" i="26"/>
  <c r="W43" i="26"/>
  <c r="W32" i="26"/>
  <c r="W33" i="26"/>
  <c r="W27" i="26"/>
  <c r="W21" i="26"/>
  <c r="W15" i="26"/>
  <c r="W45" i="26"/>
  <c r="W39" i="26"/>
  <c r="W34" i="26"/>
  <c r="W28" i="26"/>
  <c r="W22" i="26"/>
  <c r="W16" i="26"/>
  <c r="W23" i="26"/>
  <c r="S18" i="24"/>
  <c r="S21" i="24"/>
  <c r="S14" i="22"/>
  <c r="U36" i="23"/>
  <c r="U28" i="23"/>
  <c r="U26" i="23"/>
  <c r="U37" i="24"/>
  <c r="U16" i="24"/>
  <c r="U14" i="24"/>
  <c r="T30" i="24"/>
  <c r="T40" i="24"/>
  <c r="T44" i="24"/>
  <c r="S38" i="23"/>
  <c r="X7" i="23"/>
  <c r="U38" i="22"/>
  <c r="U42" i="23"/>
  <c r="U34" i="23"/>
  <c r="U32" i="23"/>
  <c r="U43" i="24"/>
  <c r="U22" i="24"/>
  <c r="U20" i="24"/>
  <c r="T36" i="24"/>
  <c r="T46" i="24"/>
  <c r="S28" i="23"/>
  <c r="S24" i="23"/>
  <c r="V7" i="24"/>
  <c r="V9" i="24" s="1"/>
  <c r="V33" i="24" s="1"/>
  <c r="S37" i="23"/>
  <c r="S41" i="24"/>
  <c r="S45" i="24"/>
  <c r="V7" i="23"/>
  <c r="V9" i="23" s="1"/>
  <c r="V34" i="23" s="1"/>
  <c r="S38" i="24"/>
  <c r="U34" i="24"/>
  <c r="T21" i="24"/>
  <c r="U23" i="23"/>
  <c r="U15" i="23"/>
  <c r="U30" i="24"/>
  <c r="U40" i="24"/>
  <c r="U44" i="24"/>
  <c r="T29" i="24"/>
  <c r="T27" i="24"/>
  <c r="W7" i="24"/>
  <c r="W9" i="24" s="1"/>
  <c r="W40" i="24" s="1"/>
  <c r="U29" i="23"/>
  <c r="U21" i="23"/>
  <c r="S15" i="23"/>
  <c r="U36" i="24"/>
  <c r="U46" i="24"/>
  <c r="T25" i="24"/>
  <c r="T35" i="24"/>
  <c r="T33" i="24"/>
  <c r="W7" i="23"/>
  <c r="W9" i="23" s="1"/>
  <c r="S24" i="24"/>
  <c r="S34" i="24"/>
  <c r="S32" i="24"/>
  <c r="U35" i="23"/>
  <c r="U27" i="23"/>
  <c r="U42" i="24"/>
  <c r="U15" i="24"/>
  <c r="T37" i="24"/>
  <c r="T41" i="24"/>
  <c r="T39" i="24"/>
  <c r="S44" i="24"/>
  <c r="S18" i="23"/>
  <c r="S19" i="23"/>
  <c r="S21" i="23"/>
  <c r="S29" i="23"/>
  <c r="U43" i="23"/>
  <c r="U41" i="23"/>
  <c r="U17" i="24"/>
  <c r="T43" i="24"/>
  <c r="T17" i="24"/>
  <c r="S42" i="23"/>
  <c r="S45" i="23"/>
  <c r="S36" i="24"/>
  <c r="S46" i="24"/>
  <c r="T33" i="23"/>
  <c r="T20" i="23"/>
  <c r="T42" i="23"/>
  <c r="T24" i="23"/>
  <c r="T15" i="23"/>
  <c r="T18" i="23"/>
  <c r="T34" i="23"/>
  <c r="T25" i="23"/>
  <c r="T41" i="23"/>
  <c r="T30" i="23"/>
  <c r="T39" i="23"/>
  <c r="T46" i="23"/>
  <c r="T43" i="23"/>
  <c r="T40" i="23"/>
  <c r="T37" i="23"/>
  <c r="T35" i="23"/>
  <c r="T14" i="23"/>
  <c r="T31" i="23"/>
  <c r="T22" i="23"/>
  <c r="T44" i="23"/>
  <c r="T32" i="23"/>
  <c r="T16" i="23"/>
  <c r="T36" i="23"/>
  <c r="T45" i="23"/>
  <c r="T38" i="24"/>
  <c r="S38" i="22"/>
  <c r="U38" i="23"/>
  <c r="X7" i="24"/>
  <c r="X9" i="24" s="1"/>
  <c r="X46" i="24" s="1"/>
  <c r="V22" i="24"/>
  <c r="V25" i="24"/>
  <c r="W32" i="24"/>
  <c r="X6" i="23"/>
  <c r="W12" i="23"/>
  <c r="V46" i="23"/>
  <c r="V30" i="23"/>
  <c r="V32" i="23"/>
  <c r="W9" i="22"/>
  <c r="X6" i="22"/>
  <c r="W12" i="22"/>
  <c r="V27" i="22"/>
  <c r="V46" i="22"/>
  <c r="V40" i="22"/>
  <c r="V34" i="22"/>
  <c r="V28" i="22"/>
  <c r="V22" i="22"/>
  <c r="V16" i="22"/>
  <c r="V39" i="22"/>
  <c r="V21" i="22"/>
  <c r="V41" i="22"/>
  <c r="V35" i="22"/>
  <c r="V29" i="22"/>
  <c r="V23" i="22"/>
  <c r="V17" i="22"/>
  <c r="V42" i="22"/>
  <c r="V36" i="22"/>
  <c r="V30" i="22"/>
  <c r="V24" i="22"/>
  <c r="V18" i="22"/>
  <c r="V43" i="22"/>
  <c r="V37" i="22"/>
  <c r="V31" i="22"/>
  <c r="V25" i="22"/>
  <c r="V19" i="22"/>
  <c r="V45" i="22"/>
  <c r="V44" i="22"/>
  <c r="V32" i="22"/>
  <c r="V26" i="22"/>
  <c r="V20" i="22"/>
  <c r="V14" i="22"/>
  <c r="V33" i="22"/>
  <c r="V15" i="22"/>
  <c r="R45" i="17"/>
  <c r="R32" i="16"/>
  <c r="R17" i="17"/>
  <c r="R23" i="17"/>
  <c r="R29" i="17"/>
  <c r="R35" i="17"/>
  <c r="R15" i="16"/>
  <c r="Q21" i="16"/>
  <c r="Q18" i="17"/>
  <c r="Q24" i="17"/>
  <c r="R24" i="17"/>
  <c r="Q30" i="17"/>
  <c r="R39" i="17"/>
  <c r="R41" i="17"/>
  <c r="Q36" i="17"/>
  <c r="R25" i="17"/>
  <c r="Q42" i="17"/>
  <c r="R31" i="17"/>
  <c r="R42" i="17"/>
  <c r="R19" i="17"/>
  <c r="R30" i="17"/>
  <c r="R36" i="17"/>
  <c r="R37" i="17"/>
  <c r="R15" i="17"/>
  <c r="R21" i="17"/>
  <c r="R43" i="17"/>
  <c r="R27" i="17"/>
  <c r="R33" i="17"/>
  <c r="R18" i="17"/>
  <c r="R21" i="16"/>
  <c r="Q27" i="16"/>
  <c r="R38" i="16"/>
  <c r="R44" i="16"/>
  <c r="V12" i="17"/>
  <c r="Q17" i="17"/>
  <c r="Q23" i="17"/>
  <c r="Q29" i="17"/>
  <c r="Q35" i="17"/>
  <c r="Q41" i="17"/>
  <c r="R27" i="16"/>
  <c r="Q33" i="16"/>
  <c r="W12" i="17"/>
  <c r="R33" i="16"/>
  <c r="Q39" i="16"/>
  <c r="Q45" i="16"/>
  <c r="V13" i="17"/>
  <c r="W13" i="17" s="1"/>
  <c r="X13" i="17" s="1"/>
  <c r="Q16" i="17"/>
  <c r="Q22" i="17"/>
  <c r="Q28" i="17"/>
  <c r="Q34" i="17"/>
  <c r="Q40" i="17"/>
  <c r="Q46" i="17"/>
  <c r="R17" i="16"/>
  <c r="R16" i="17"/>
  <c r="R22" i="17"/>
  <c r="R28" i="17"/>
  <c r="R34" i="17"/>
  <c r="R40" i="17"/>
  <c r="R46" i="17"/>
  <c r="R23" i="16"/>
  <c r="X6" i="17"/>
  <c r="E13" i="17"/>
  <c r="Q15" i="17"/>
  <c r="Q21" i="17"/>
  <c r="Q27" i="17"/>
  <c r="Q33" i="17"/>
  <c r="Q39" i="17"/>
  <c r="Q45" i="17"/>
  <c r="R18" i="16"/>
  <c r="R29" i="16"/>
  <c r="Q24" i="16"/>
  <c r="R35" i="16"/>
  <c r="R41" i="16"/>
  <c r="Q14" i="17"/>
  <c r="Q20" i="17"/>
  <c r="Q26" i="17"/>
  <c r="Q32" i="17"/>
  <c r="Q38" i="17"/>
  <c r="Q44" i="17"/>
  <c r="Q19" i="16"/>
  <c r="Q30" i="16"/>
  <c r="R14" i="17"/>
  <c r="R20" i="17"/>
  <c r="R26" i="17"/>
  <c r="R32" i="17"/>
  <c r="R38" i="17"/>
  <c r="Q14" i="16"/>
  <c r="R25" i="16"/>
  <c r="Q36" i="16"/>
  <c r="Q42" i="16"/>
  <c r="J13" i="17"/>
  <c r="Q19" i="17"/>
  <c r="Q25" i="17"/>
  <c r="Q31" i="17"/>
  <c r="Q37" i="17"/>
  <c r="Q43" i="17"/>
  <c r="Q20" i="16"/>
  <c r="Q31" i="16"/>
  <c r="Q15" i="16"/>
  <c r="Q26" i="16"/>
  <c r="R37" i="16"/>
  <c r="R43" i="16"/>
  <c r="V6" i="16"/>
  <c r="U12" i="16"/>
  <c r="R26" i="16"/>
  <c r="K13" i="16"/>
  <c r="R31" i="16"/>
  <c r="Q18" i="16"/>
  <c r="R24" i="16"/>
  <c r="R36" i="16"/>
  <c r="Q17" i="16"/>
  <c r="Q23" i="16"/>
  <c r="Q29" i="16"/>
  <c r="Q35" i="16"/>
  <c r="Q41" i="16"/>
  <c r="R19" i="16"/>
  <c r="R30" i="16"/>
  <c r="R42" i="16"/>
  <c r="Q22" i="16"/>
  <c r="Q34" i="16"/>
  <c r="Q40" i="16"/>
  <c r="Q46" i="16"/>
  <c r="R20" i="16"/>
  <c r="Q16" i="16"/>
  <c r="R34" i="16"/>
  <c r="R14" i="16"/>
  <c r="Q28" i="16"/>
  <c r="R16" i="16"/>
  <c r="R22" i="16"/>
  <c r="R28" i="16"/>
  <c r="R40" i="16"/>
  <c r="R46" i="16"/>
  <c r="R39" i="16"/>
  <c r="Q32" i="16"/>
  <c r="Q38" i="16"/>
  <c r="Q44" i="16"/>
  <c r="Q25" i="16"/>
  <c r="Q37" i="16"/>
  <c r="Q43" i="16"/>
  <c r="T90" i="2"/>
  <c r="T96" i="2"/>
  <c r="T88" i="2"/>
  <c r="L117" i="2"/>
  <c r="T94" i="2"/>
  <c r="L122" i="2"/>
  <c r="U118" i="2"/>
  <c r="M126" i="2"/>
  <c r="U114" i="2"/>
  <c r="U105" i="2"/>
  <c r="L110" i="2"/>
  <c r="L111" i="2"/>
  <c r="U128" i="2"/>
  <c r="T123" i="2"/>
  <c r="E105" i="2"/>
  <c r="T115" i="2"/>
  <c r="T119" i="2"/>
  <c r="T112" i="2"/>
  <c r="T107" i="2"/>
  <c r="T118" i="2"/>
  <c r="U120" i="2"/>
  <c r="S106" i="2"/>
  <c r="U122" i="2"/>
  <c r="S113" i="2"/>
  <c r="D118" i="2"/>
  <c r="E114" i="2"/>
  <c r="U127" i="2"/>
  <c r="C109" i="2"/>
  <c r="M123" i="2"/>
  <c r="V118" i="2"/>
  <c r="E126" i="2"/>
  <c r="L114" i="2"/>
  <c r="M127" i="2"/>
  <c r="L123" i="2"/>
  <c r="C125" i="2"/>
  <c r="K127" i="2"/>
  <c r="C124" i="2"/>
  <c r="V116" i="2"/>
  <c r="S111" i="2"/>
  <c r="T92" i="2"/>
  <c r="D127" i="2"/>
  <c r="C112" i="2"/>
  <c r="V125" i="2"/>
  <c r="V111" i="2"/>
  <c r="D116" i="2"/>
  <c r="U115" i="2"/>
  <c r="M113" i="2"/>
  <c r="T129" i="2"/>
  <c r="L113" i="2"/>
  <c r="C119" i="2"/>
  <c r="S122" i="2"/>
  <c r="U108" i="2"/>
  <c r="L105" i="2"/>
  <c r="C117" i="2"/>
  <c r="S105" i="2"/>
  <c r="C111" i="2"/>
  <c r="C126" i="2"/>
  <c r="U109" i="2"/>
  <c r="L125" i="2"/>
  <c r="E106" i="2"/>
  <c r="V112" i="2"/>
  <c r="S128" i="2"/>
  <c r="U112" i="2"/>
  <c r="K126" i="2"/>
  <c r="V106" i="2"/>
  <c r="L124" i="2"/>
  <c r="V110" i="2"/>
  <c r="S120" i="2"/>
  <c r="E123" i="2"/>
  <c r="E127" i="2"/>
  <c r="M118" i="2"/>
  <c r="K111" i="2"/>
  <c r="T78" i="2"/>
  <c r="K112" i="2"/>
  <c r="E122" i="2"/>
  <c r="N116" i="2"/>
  <c r="V115" i="2"/>
  <c r="M115" i="2"/>
  <c r="D117" i="2"/>
  <c r="C116" i="2"/>
  <c r="C105" i="2"/>
  <c r="F123" i="2"/>
  <c r="V120" i="2"/>
  <c r="C113" i="2"/>
  <c r="U113" i="2"/>
  <c r="O123" i="2"/>
  <c r="V113" i="2"/>
  <c r="V114" i="2"/>
  <c r="D107" i="2"/>
  <c r="E112" i="2"/>
  <c r="E111" i="2"/>
  <c r="S121" i="2"/>
  <c r="S116" i="2"/>
  <c r="M120" i="2"/>
  <c r="E108" i="2"/>
  <c r="C115" i="2"/>
  <c r="U125" i="2"/>
  <c r="S129" i="2"/>
  <c r="M111" i="2"/>
  <c r="T84" i="2"/>
  <c r="M107" i="2"/>
  <c r="D126" i="2"/>
  <c r="S123" i="2"/>
  <c r="L119" i="2"/>
  <c r="S112" i="2"/>
  <c r="L127" i="2"/>
  <c r="V122" i="2"/>
  <c r="C108" i="2"/>
  <c r="D120" i="2"/>
  <c r="M109" i="2"/>
  <c r="T97" i="2"/>
  <c r="D128" i="2"/>
  <c r="U117" i="2"/>
  <c r="K123" i="2"/>
  <c r="U124" i="2"/>
  <c r="V123" i="2"/>
  <c r="D122" i="2"/>
  <c r="D110" i="2"/>
  <c r="N113" i="2"/>
  <c r="K106" i="2"/>
  <c r="K117" i="2"/>
  <c r="K114" i="2"/>
  <c r="E129" i="2"/>
  <c r="S118" i="2"/>
  <c r="V127" i="2"/>
  <c r="M114" i="2"/>
  <c r="U116" i="2"/>
  <c r="L109" i="2"/>
  <c r="T98" i="2"/>
  <c r="V126" i="2"/>
  <c r="V109" i="2"/>
  <c r="V107" i="2"/>
  <c r="T95" i="2"/>
  <c r="D115" i="2"/>
  <c r="V117" i="2"/>
  <c r="T91" i="2"/>
  <c r="C110" i="2"/>
  <c r="D121" i="2"/>
  <c r="T80" i="2"/>
  <c r="M119" i="2"/>
  <c r="D119" i="2"/>
  <c r="E125" i="2"/>
  <c r="E121" i="2"/>
  <c r="M110" i="2"/>
  <c r="M122" i="2"/>
  <c r="U126" i="2"/>
  <c r="S127" i="2"/>
  <c r="C118" i="2"/>
  <c r="K108" i="2"/>
  <c r="M117" i="2"/>
  <c r="D124" i="2"/>
  <c r="S115" i="2"/>
  <c r="D112" i="2"/>
  <c r="T93" i="2"/>
  <c r="E128" i="2"/>
  <c r="L107" i="2"/>
  <c r="D113" i="2"/>
  <c r="E113" i="2"/>
  <c r="C106" i="2"/>
  <c r="T85" i="2"/>
  <c r="K119" i="2"/>
  <c r="V119" i="2"/>
  <c r="C107" i="2"/>
  <c r="V105" i="2"/>
  <c r="T77" i="2"/>
  <c r="L116" i="2"/>
  <c r="S114" i="2"/>
  <c r="S119" i="2"/>
  <c r="C120" i="2"/>
  <c r="D125" i="2"/>
  <c r="F125" i="2"/>
  <c r="L108" i="2"/>
  <c r="E109" i="2"/>
  <c r="E107" i="2"/>
  <c r="M105" i="2"/>
  <c r="U119" i="2"/>
  <c r="M121" i="2"/>
  <c r="U111" i="2"/>
  <c r="M125" i="2"/>
  <c r="S125" i="2"/>
  <c r="S126" i="2"/>
  <c r="V124" i="2"/>
  <c r="D108" i="2"/>
  <c r="L126" i="2"/>
  <c r="T75" i="2"/>
  <c r="V121" i="2"/>
  <c r="T82" i="2"/>
  <c r="U106" i="2"/>
  <c r="V128" i="2"/>
  <c r="V108" i="2"/>
  <c r="T87" i="2"/>
  <c r="L128" i="2"/>
  <c r="D105" i="2"/>
  <c r="S117" i="2"/>
  <c r="T83" i="2"/>
  <c r="D123" i="2"/>
  <c r="K120" i="2"/>
  <c r="S107" i="2"/>
  <c r="S108" i="2"/>
  <c r="K109" i="2"/>
  <c r="E119" i="2"/>
  <c r="F121" i="2"/>
  <c r="K116" i="2"/>
  <c r="E117" i="2"/>
  <c r="M128" i="2"/>
  <c r="E120" i="2"/>
  <c r="L106" i="2"/>
  <c r="E116" i="2"/>
  <c r="L112" i="2"/>
  <c r="L120" i="2"/>
  <c r="K129" i="2"/>
  <c r="K113" i="2"/>
  <c r="M124" i="2"/>
  <c r="U110" i="2"/>
  <c r="T79" i="2"/>
  <c r="K128" i="2"/>
  <c r="C114" i="2"/>
  <c r="C122" i="2"/>
  <c r="M108" i="2"/>
  <c r="U129" i="2"/>
  <c r="C128" i="2"/>
  <c r="C127" i="2"/>
  <c r="K125" i="2"/>
  <c r="K124" i="2"/>
  <c r="T89" i="2"/>
  <c r="K115" i="2"/>
  <c r="L129" i="2"/>
  <c r="S124" i="2"/>
  <c r="C123" i="2"/>
  <c r="D111" i="2"/>
  <c r="K122" i="2"/>
  <c r="L115" i="2"/>
  <c r="M116" i="2"/>
  <c r="L118" i="2"/>
  <c r="K118" i="2"/>
  <c r="M106" i="2"/>
  <c r="T76" i="2"/>
  <c r="E118" i="2"/>
  <c r="S109" i="2"/>
  <c r="K107" i="2"/>
  <c r="L121" i="2"/>
  <c r="D109" i="2"/>
  <c r="K121" i="2"/>
  <c r="C129" i="2"/>
  <c r="N124" i="2"/>
  <c r="D106" i="2"/>
  <c r="D118" i="30" l="1"/>
  <c r="D121" i="30"/>
  <c r="E106" i="30"/>
  <c r="D123" i="30"/>
  <c r="C111" i="30"/>
  <c r="C115" i="30"/>
  <c r="C116" i="30"/>
  <c r="C110" i="30"/>
  <c r="C126" i="30"/>
  <c r="E128" i="30"/>
  <c r="E108" i="30"/>
  <c r="E105" i="30"/>
  <c r="F109" i="30"/>
  <c r="E107" i="30"/>
  <c r="D111" i="30"/>
  <c r="D117" i="30"/>
  <c r="D120" i="30"/>
  <c r="E119" i="30"/>
  <c r="E121" i="30"/>
  <c r="F113" i="30"/>
  <c r="D113" i="30"/>
  <c r="C108" i="30"/>
  <c r="C119" i="30"/>
  <c r="C118" i="30"/>
  <c r="E125" i="30"/>
  <c r="D125" i="30"/>
  <c r="E116" i="30"/>
  <c r="D124" i="30"/>
  <c r="D112" i="30"/>
  <c r="C106" i="30"/>
  <c r="E109" i="30"/>
  <c r="E113" i="30"/>
  <c r="D107" i="30"/>
  <c r="D109" i="30"/>
  <c r="C122" i="30"/>
  <c r="D127" i="30"/>
  <c r="D122" i="30"/>
  <c r="D110" i="30"/>
  <c r="D116" i="30"/>
  <c r="D108" i="30"/>
  <c r="C120" i="30"/>
  <c r="D114" i="30"/>
  <c r="C127" i="30"/>
  <c r="E120" i="30"/>
  <c r="E123" i="30"/>
  <c r="E124" i="30"/>
  <c r="D119" i="30"/>
  <c r="C125" i="30"/>
  <c r="F111" i="30"/>
  <c r="C117" i="30"/>
  <c r="C128" i="30"/>
  <c r="D105" i="30"/>
  <c r="E110" i="30"/>
  <c r="E115" i="30"/>
  <c r="E111" i="30"/>
  <c r="E118" i="30"/>
  <c r="C114" i="30"/>
  <c r="C123" i="30"/>
  <c r="C105" i="30"/>
  <c r="C107" i="30"/>
  <c r="D128" i="30"/>
  <c r="C124" i="30"/>
  <c r="D115" i="30"/>
  <c r="C112" i="30"/>
  <c r="C113" i="30"/>
  <c r="E114" i="30"/>
  <c r="C121" i="30"/>
  <c r="E126" i="30"/>
  <c r="D106" i="30"/>
  <c r="E117" i="30"/>
  <c r="V30" i="24"/>
  <c r="X21" i="24"/>
  <c r="T38" i="21"/>
  <c r="V44" i="23"/>
  <c r="V36" i="23"/>
  <c r="V15" i="23"/>
  <c r="V31" i="24"/>
  <c r="V29" i="24"/>
  <c r="V40" i="24"/>
  <c r="X33" i="24"/>
  <c r="V25" i="23"/>
  <c r="V16" i="23"/>
  <c r="V27" i="23"/>
  <c r="V37" i="24"/>
  <c r="V35" i="24"/>
  <c r="V39" i="24"/>
  <c r="X16" i="24"/>
  <c r="V31" i="23"/>
  <c r="V40" i="23"/>
  <c r="V39" i="23"/>
  <c r="V19" i="24"/>
  <c r="V43" i="24"/>
  <c r="V16" i="24"/>
  <c r="V45" i="24"/>
  <c r="X22" i="24"/>
  <c r="X36" i="24"/>
  <c r="W36" i="24"/>
  <c r="X24" i="24"/>
  <c r="X45" i="24"/>
  <c r="X28" i="24"/>
  <c r="X39" i="24"/>
  <c r="X44" i="24"/>
  <c r="X31" i="24"/>
  <c r="X43" i="24"/>
  <c r="X25" i="24"/>
  <c r="X30" i="24"/>
  <c r="W31" i="24"/>
  <c r="W43" i="24"/>
  <c r="V24" i="24"/>
  <c r="X27" i="24"/>
  <c r="X18" i="24"/>
  <c r="W46" i="24"/>
  <c r="W15" i="24"/>
  <c r="X14" i="24"/>
  <c r="X17" i="24"/>
  <c r="W22" i="24"/>
  <c r="W33" i="24"/>
  <c r="X23" i="24"/>
  <c r="X26" i="24"/>
  <c r="V20" i="24"/>
  <c r="V34" i="24"/>
  <c r="X32" i="24"/>
  <c r="X35" i="24"/>
  <c r="W44" i="24"/>
  <c r="W19" i="24"/>
  <c r="X15" i="24"/>
  <c r="X19" i="24"/>
  <c r="X34" i="24"/>
  <c r="V37" i="23"/>
  <c r="V21" i="23"/>
  <c r="W37" i="24"/>
  <c r="W21" i="24"/>
  <c r="W27" i="24"/>
  <c r="V42" i="23"/>
  <c r="V45" i="23"/>
  <c r="W42" i="24"/>
  <c r="W45" i="24"/>
  <c r="V17" i="23"/>
  <c r="W17" i="24"/>
  <c r="V14" i="23"/>
  <c r="V23" i="23"/>
  <c r="W23" i="24"/>
  <c r="X29" i="24"/>
  <c r="V20" i="23"/>
  <c r="W20" i="24"/>
  <c r="W29" i="24"/>
  <c r="V35" i="23"/>
  <c r="V26" i="23"/>
  <c r="V41" i="23"/>
  <c r="W26" i="24"/>
  <c r="W41" i="24"/>
  <c r="X37" i="24"/>
  <c r="X41" i="24"/>
  <c r="W16" i="24"/>
  <c r="V19" i="23"/>
  <c r="V29" i="23"/>
  <c r="V33" i="23"/>
  <c r="W25" i="24"/>
  <c r="W35" i="24"/>
  <c r="W39" i="24"/>
  <c r="V18" i="24"/>
  <c r="V28" i="24"/>
  <c r="V36" i="24"/>
  <c r="V38" i="22"/>
  <c r="V43" i="23"/>
  <c r="V22" i="23"/>
  <c r="W18" i="24"/>
  <c r="W28" i="24"/>
  <c r="V14" i="24"/>
  <c r="V42" i="24"/>
  <c r="V15" i="24"/>
  <c r="X40" i="24"/>
  <c r="U38" i="24"/>
  <c r="V18" i="23"/>
  <c r="V28" i="23"/>
  <c r="W24" i="24"/>
  <c r="W34" i="24"/>
  <c r="V26" i="24"/>
  <c r="V41" i="24"/>
  <c r="V21" i="24"/>
  <c r="X20" i="24"/>
  <c r="X42" i="24"/>
  <c r="T38" i="23"/>
  <c r="V32" i="24"/>
  <c r="V46" i="24"/>
  <c r="V24" i="23"/>
  <c r="W14" i="24"/>
  <c r="W30" i="24"/>
  <c r="V44" i="24"/>
  <c r="V17" i="24"/>
  <c r="V27" i="24"/>
  <c r="V23" i="24"/>
  <c r="X12" i="23"/>
  <c r="X9" i="23"/>
  <c r="W45" i="23"/>
  <c r="W39" i="23"/>
  <c r="W33" i="23"/>
  <c r="W27" i="23"/>
  <c r="W21" i="23"/>
  <c r="W15" i="23"/>
  <c r="W46" i="23"/>
  <c r="W40" i="23"/>
  <c r="W34" i="23"/>
  <c r="W28" i="23"/>
  <c r="W22" i="23"/>
  <c r="W16" i="23"/>
  <c r="W41" i="23"/>
  <c r="W35" i="23"/>
  <c r="W29" i="23"/>
  <c r="W23" i="23"/>
  <c r="W17" i="23"/>
  <c r="W44" i="23"/>
  <c r="W32" i="23"/>
  <c r="W42" i="23"/>
  <c r="W36" i="23"/>
  <c r="W30" i="23"/>
  <c r="W24" i="23"/>
  <c r="W18" i="23"/>
  <c r="W26" i="23"/>
  <c r="W43" i="23"/>
  <c r="W37" i="23"/>
  <c r="W31" i="23"/>
  <c r="W25" i="23"/>
  <c r="W19" i="23"/>
  <c r="W20" i="23"/>
  <c r="W14" i="23"/>
  <c r="X12" i="22"/>
  <c r="X9" i="22"/>
  <c r="W45" i="22"/>
  <c r="W39" i="22"/>
  <c r="W33" i="22"/>
  <c r="W27" i="22"/>
  <c r="W21" i="22"/>
  <c r="W15" i="22"/>
  <c r="W46" i="22"/>
  <c r="W40" i="22"/>
  <c r="W34" i="22"/>
  <c r="W28" i="22"/>
  <c r="W22" i="22"/>
  <c r="W16" i="22"/>
  <c r="W41" i="22"/>
  <c r="W35" i="22"/>
  <c r="W29" i="22"/>
  <c r="W23" i="22"/>
  <c r="W17" i="22"/>
  <c r="W42" i="22"/>
  <c r="W36" i="22"/>
  <c r="W30" i="22"/>
  <c r="W24" i="22"/>
  <c r="W18" i="22"/>
  <c r="W43" i="22"/>
  <c r="W37" i="22"/>
  <c r="W31" i="22"/>
  <c r="W25" i="22"/>
  <c r="W19" i="22"/>
  <c r="W44" i="22"/>
  <c r="W32" i="22"/>
  <c r="W26" i="22"/>
  <c r="W20" i="22"/>
  <c r="W14" i="22"/>
  <c r="X12" i="17"/>
  <c r="W6" i="16"/>
  <c r="V13" i="16"/>
  <c r="W13" i="16" s="1"/>
  <c r="X13" i="16" s="1"/>
  <c r="V12" i="16"/>
  <c r="Y46" i="11"/>
  <c r="P46" i="11"/>
  <c r="Y45" i="11"/>
  <c r="P45" i="11"/>
  <c r="Y44" i="11"/>
  <c r="P44" i="11"/>
  <c r="Y43" i="11"/>
  <c r="P43" i="11"/>
  <c r="Y42" i="11"/>
  <c r="P42" i="11"/>
  <c r="Y41" i="11"/>
  <c r="P41" i="11"/>
  <c r="Y40" i="11"/>
  <c r="P40" i="11"/>
  <c r="Y39" i="11"/>
  <c r="P39" i="11"/>
  <c r="Y38" i="11"/>
  <c r="Y37" i="11"/>
  <c r="P37" i="11"/>
  <c r="Y36" i="11"/>
  <c r="P36" i="11"/>
  <c r="Y35" i="11"/>
  <c r="P35" i="11"/>
  <c r="Y34" i="11"/>
  <c r="P34" i="11"/>
  <c r="Y33" i="11"/>
  <c r="P33" i="11"/>
  <c r="Y32" i="11"/>
  <c r="P32" i="11"/>
  <c r="Y31" i="11"/>
  <c r="P31" i="11"/>
  <c r="Y30" i="11"/>
  <c r="P30" i="11"/>
  <c r="Y29" i="11"/>
  <c r="P29" i="11"/>
  <c r="Y28" i="11"/>
  <c r="P28" i="11"/>
  <c r="Y27" i="11"/>
  <c r="P27" i="11"/>
  <c r="Y26" i="11"/>
  <c r="P26" i="11"/>
  <c r="Y25" i="11"/>
  <c r="P25" i="11"/>
  <c r="Y24" i="11"/>
  <c r="P24" i="11"/>
  <c r="Y23" i="11"/>
  <c r="P23" i="11"/>
  <c r="Y22" i="11"/>
  <c r="P22" i="11"/>
  <c r="Y21" i="11"/>
  <c r="P21" i="11"/>
  <c r="Y20" i="11"/>
  <c r="P20" i="11"/>
  <c r="Y19" i="11"/>
  <c r="P19" i="11"/>
  <c r="Y18" i="11"/>
  <c r="P18" i="11"/>
  <c r="Y17" i="11"/>
  <c r="P17" i="11"/>
  <c r="Y16" i="11"/>
  <c r="P16" i="11"/>
  <c r="Y15" i="11"/>
  <c r="P15" i="11"/>
  <c r="Y14" i="11"/>
  <c r="P14" i="11"/>
  <c r="S13" i="11"/>
  <c r="T13" i="11" s="1"/>
  <c r="U13" i="11" s="1"/>
  <c r="P13" i="11"/>
  <c r="I13" i="11"/>
  <c r="K13" i="11" s="1"/>
  <c r="H13" i="11"/>
  <c r="D13" i="11"/>
  <c r="F13" i="11" s="1"/>
  <c r="H12" i="11"/>
  <c r="V10" i="11"/>
  <c r="S10" i="11"/>
  <c r="K10" i="11"/>
  <c r="J10" i="11"/>
  <c r="I10" i="11"/>
  <c r="F10" i="11"/>
  <c r="E10" i="11"/>
  <c r="D10" i="11"/>
  <c r="S12" i="11" s="1"/>
  <c r="U8" i="11"/>
  <c r="V8" i="11" s="1"/>
  <c r="W8" i="11" s="1"/>
  <c r="X8" i="11" s="1"/>
  <c r="T8" i="11"/>
  <c r="E7" i="11"/>
  <c r="Q42" i="11" s="1"/>
  <c r="D7" i="11"/>
  <c r="T6" i="11"/>
  <c r="T12" i="11" s="1"/>
  <c r="Y46" i="10"/>
  <c r="P46" i="10"/>
  <c r="Y45" i="10"/>
  <c r="P45" i="10"/>
  <c r="Y44" i="10"/>
  <c r="P44" i="10"/>
  <c r="Y43" i="10"/>
  <c r="P43" i="10"/>
  <c r="Y42" i="10"/>
  <c r="P42" i="10"/>
  <c r="Y41" i="10"/>
  <c r="P41" i="10"/>
  <c r="Y40" i="10"/>
  <c r="P40" i="10"/>
  <c r="Y39" i="10"/>
  <c r="P39" i="10"/>
  <c r="Y38" i="10"/>
  <c r="Y37" i="10"/>
  <c r="P37" i="10"/>
  <c r="Y36" i="10"/>
  <c r="P36" i="10"/>
  <c r="Y35" i="10"/>
  <c r="P35" i="10"/>
  <c r="Y34" i="10"/>
  <c r="P34" i="10"/>
  <c r="Y33" i="10"/>
  <c r="P33" i="10"/>
  <c r="Y32" i="10"/>
  <c r="P32" i="10"/>
  <c r="Y31" i="10"/>
  <c r="P31" i="10"/>
  <c r="Y30" i="10"/>
  <c r="P30" i="10"/>
  <c r="Y29" i="10"/>
  <c r="P29" i="10"/>
  <c r="Y28" i="10"/>
  <c r="P28" i="10"/>
  <c r="Y27" i="10"/>
  <c r="P27" i="10"/>
  <c r="Y26" i="10"/>
  <c r="P26" i="10"/>
  <c r="Y25" i="10"/>
  <c r="P25" i="10"/>
  <c r="Y24" i="10"/>
  <c r="P24" i="10"/>
  <c r="Y23" i="10"/>
  <c r="P23" i="10"/>
  <c r="Y22" i="10"/>
  <c r="P22" i="10"/>
  <c r="Y21" i="10"/>
  <c r="P21" i="10"/>
  <c r="Y20" i="10"/>
  <c r="P20" i="10"/>
  <c r="Y19" i="10"/>
  <c r="P19" i="10"/>
  <c r="Y18" i="10"/>
  <c r="P18" i="10"/>
  <c r="Y17" i="10"/>
  <c r="P17" i="10"/>
  <c r="Y16" i="10"/>
  <c r="P16" i="10"/>
  <c r="Y15" i="10"/>
  <c r="P15" i="10"/>
  <c r="Y14" i="10"/>
  <c r="P14" i="10"/>
  <c r="S13" i="10"/>
  <c r="T13" i="10" s="1"/>
  <c r="U13" i="10" s="1"/>
  <c r="P13" i="10"/>
  <c r="K13" i="10"/>
  <c r="I13" i="10"/>
  <c r="J13" i="10" s="1"/>
  <c r="H13" i="10"/>
  <c r="D13" i="10"/>
  <c r="F13" i="10" s="1"/>
  <c r="S12" i="10"/>
  <c r="H12" i="10"/>
  <c r="V10" i="10"/>
  <c r="S10" i="10"/>
  <c r="K10" i="10"/>
  <c r="J10" i="10"/>
  <c r="I10" i="10"/>
  <c r="F10" i="10"/>
  <c r="E10" i="10"/>
  <c r="D10" i="10"/>
  <c r="U8" i="10"/>
  <c r="V8" i="10" s="1"/>
  <c r="W8" i="10" s="1"/>
  <c r="X8" i="10" s="1"/>
  <c r="T8" i="10"/>
  <c r="E7" i="10"/>
  <c r="Q40" i="10" s="1"/>
  <c r="D7" i="10"/>
  <c r="T6" i="10"/>
  <c r="T12" i="10" s="1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P14" i="9"/>
  <c r="S13" i="9"/>
  <c r="T13" i="9" s="1"/>
  <c r="U13" i="9" s="1"/>
  <c r="P13" i="9"/>
  <c r="I13" i="9"/>
  <c r="J13" i="9" s="1"/>
  <c r="H13" i="9"/>
  <c r="D13" i="9"/>
  <c r="F13" i="9" s="1"/>
  <c r="H12" i="9"/>
  <c r="V10" i="9"/>
  <c r="S10" i="9"/>
  <c r="K10" i="9"/>
  <c r="J10" i="9"/>
  <c r="I10" i="9"/>
  <c r="F10" i="9"/>
  <c r="E10" i="9"/>
  <c r="D10" i="9"/>
  <c r="S12" i="9" s="1"/>
  <c r="T8" i="9"/>
  <c r="U8" i="9" s="1"/>
  <c r="V8" i="9" s="1"/>
  <c r="W8" i="9" s="1"/>
  <c r="X8" i="9" s="1"/>
  <c r="E7" i="9"/>
  <c r="D7" i="9"/>
  <c r="T6" i="9"/>
  <c r="N121" i="2"/>
  <c r="P112" i="2"/>
  <c r="T99" i="2"/>
  <c r="B89" i="2"/>
  <c r="F106" i="2"/>
  <c r="J26" i="2"/>
  <c r="N126" i="2"/>
  <c r="G119" i="2"/>
  <c r="J79" i="2"/>
  <c r="O126" i="2"/>
  <c r="J84" i="2"/>
  <c r="N111" i="2"/>
  <c r="P127" i="2"/>
  <c r="G109" i="2"/>
  <c r="J18" i="2"/>
  <c r="F109" i="2"/>
  <c r="P125" i="2"/>
  <c r="G126" i="2"/>
  <c r="B82" i="2"/>
  <c r="J75" i="2"/>
  <c r="W105" i="2"/>
  <c r="O127" i="2"/>
  <c r="G111" i="2"/>
  <c r="P105" i="2"/>
  <c r="N108" i="2"/>
  <c r="F118" i="2"/>
  <c r="N115" i="2"/>
  <c r="F126" i="2"/>
  <c r="J28" i="2"/>
  <c r="P114" i="2"/>
  <c r="J7" i="2"/>
  <c r="W119" i="2"/>
  <c r="N127" i="2"/>
  <c r="O108" i="2"/>
  <c r="P116" i="2"/>
  <c r="B85" i="2"/>
  <c r="F110" i="2"/>
  <c r="J9" i="2"/>
  <c r="O113" i="2"/>
  <c r="J14" i="2"/>
  <c r="O128" i="2"/>
  <c r="B95" i="2"/>
  <c r="P109" i="2"/>
  <c r="J96" i="2"/>
  <c r="J82" i="2"/>
  <c r="O125" i="2"/>
  <c r="M129" i="2"/>
  <c r="P121" i="2"/>
  <c r="B94" i="2"/>
  <c r="W117" i="2"/>
  <c r="P115" i="2"/>
  <c r="O110" i="2"/>
  <c r="W112" i="2"/>
  <c r="W111" i="2"/>
  <c r="J30" i="2"/>
  <c r="G108" i="2"/>
  <c r="J11" i="2"/>
  <c r="P110" i="2"/>
  <c r="B83" i="2"/>
  <c r="F128" i="2"/>
  <c r="F117" i="2"/>
  <c r="O121" i="2"/>
  <c r="P107" i="2"/>
  <c r="G114" i="2"/>
  <c r="J12" i="2"/>
  <c r="N109" i="2"/>
  <c r="O111" i="2"/>
  <c r="G107" i="2"/>
  <c r="J92" i="2"/>
  <c r="O120" i="2"/>
  <c r="W123" i="2"/>
  <c r="O109" i="2"/>
  <c r="W107" i="2"/>
  <c r="N123" i="2"/>
  <c r="B93" i="2"/>
  <c r="G121" i="2"/>
  <c r="J13" i="2"/>
  <c r="O117" i="2"/>
  <c r="N118" i="2"/>
  <c r="D129" i="2"/>
  <c r="F119" i="2"/>
  <c r="W115" i="2"/>
  <c r="O112" i="2"/>
  <c r="N125" i="2"/>
  <c r="P108" i="2"/>
  <c r="B86" i="2"/>
  <c r="N105" i="2"/>
  <c r="G124" i="2"/>
  <c r="O119" i="2"/>
  <c r="B96" i="2"/>
  <c r="B87" i="2"/>
  <c r="B92" i="2"/>
  <c r="N120" i="2"/>
  <c r="B75" i="2"/>
  <c r="J80" i="2"/>
  <c r="J88" i="2"/>
  <c r="P117" i="2"/>
  <c r="J27" i="2"/>
  <c r="W110" i="2"/>
  <c r="J83" i="2"/>
  <c r="J91" i="2"/>
  <c r="P106" i="2"/>
  <c r="P118" i="2"/>
  <c r="J76" i="2"/>
  <c r="J10" i="2"/>
  <c r="J93" i="2"/>
  <c r="W118" i="2"/>
  <c r="B79" i="2"/>
  <c r="G105" i="2"/>
  <c r="J22" i="2"/>
  <c r="J20" i="2"/>
  <c r="N106" i="2"/>
  <c r="W120" i="2"/>
  <c r="B88" i="2"/>
  <c r="W113" i="2"/>
  <c r="F124" i="2"/>
  <c r="F116" i="2"/>
  <c r="N119" i="2"/>
  <c r="P113" i="2"/>
  <c r="V129" i="2"/>
  <c r="J25" i="2"/>
  <c r="J89" i="2"/>
  <c r="G120" i="2"/>
  <c r="W126" i="2"/>
  <c r="J98" i="2"/>
  <c r="J86" i="2"/>
  <c r="B91" i="2"/>
  <c r="J29" i="2"/>
  <c r="P123" i="2"/>
  <c r="J81" i="2"/>
  <c r="W106" i="2"/>
  <c r="J94" i="2"/>
  <c r="N110" i="2"/>
  <c r="G116" i="2"/>
  <c r="N122" i="2"/>
  <c r="G110" i="2"/>
  <c r="B78" i="2"/>
  <c r="O124" i="2"/>
  <c r="J87" i="2"/>
  <c r="W116" i="2"/>
  <c r="F120" i="2"/>
  <c r="J90" i="2"/>
  <c r="G115" i="2"/>
  <c r="W125" i="2"/>
  <c r="P111" i="2"/>
  <c r="G106" i="2"/>
  <c r="W109" i="2"/>
  <c r="J21" i="2"/>
  <c r="J23" i="2"/>
  <c r="F122" i="2"/>
  <c r="J97" i="2"/>
  <c r="N128" i="2"/>
  <c r="J78" i="2"/>
  <c r="B81" i="2"/>
  <c r="B90" i="2"/>
  <c r="F127" i="2"/>
  <c r="B97" i="2"/>
  <c r="B76" i="2"/>
  <c r="G112" i="2"/>
  <c r="W127" i="2"/>
  <c r="J19" i="2"/>
  <c r="F114" i="2"/>
  <c r="F115" i="2"/>
  <c r="J95" i="2"/>
  <c r="J15" i="2"/>
  <c r="O115" i="2"/>
  <c r="P122" i="2"/>
  <c r="G113" i="2"/>
  <c r="J77" i="2"/>
  <c r="G118" i="2"/>
  <c r="P124" i="2"/>
  <c r="G127" i="2"/>
  <c r="N114" i="2"/>
  <c r="G122" i="2"/>
  <c r="J6" i="2"/>
  <c r="J31" i="2"/>
  <c r="P120" i="2"/>
  <c r="N117" i="2"/>
  <c r="B84" i="2"/>
  <c r="W122" i="2"/>
  <c r="O106" i="2"/>
  <c r="G125" i="2"/>
  <c r="J17" i="2"/>
  <c r="W121" i="2"/>
  <c r="J32" i="2"/>
  <c r="F111" i="2"/>
  <c r="O105" i="2"/>
  <c r="N112" i="2"/>
  <c r="J85" i="2"/>
  <c r="G123" i="2"/>
  <c r="F105" i="2"/>
  <c r="O116" i="2"/>
  <c r="B77" i="2"/>
  <c r="P126" i="2"/>
  <c r="J8" i="2"/>
  <c r="O107" i="2"/>
  <c r="B80" i="2"/>
  <c r="W128" i="2"/>
  <c r="G117" i="2"/>
  <c r="F107" i="2"/>
  <c r="W124" i="2"/>
  <c r="G128" i="2"/>
  <c r="F113" i="2"/>
  <c r="B98" i="2"/>
  <c r="P128" i="2"/>
  <c r="W114" i="2"/>
  <c r="F108" i="2"/>
  <c r="P119" i="2"/>
  <c r="O118" i="2"/>
  <c r="O122" i="2"/>
  <c r="F112" i="2"/>
  <c r="J24" i="2"/>
  <c r="W108" i="2"/>
  <c r="N107" i="2"/>
  <c r="O114" i="2"/>
  <c r="J16" i="2"/>
  <c r="F124" i="30" l="1"/>
  <c r="F120" i="30"/>
  <c r="F125" i="30"/>
  <c r="G116" i="30"/>
  <c r="F119" i="30"/>
  <c r="G105" i="30"/>
  <c r="F117" i="30"/>
  <c r="G111" i="30"/>
  <c r="F123" i="30"/>
  <c r="G113" i="30"/>
  <c r="G110" i="30"/>
  <c r="G115" i="30"/>
  <c r="G106" i="30"/>
  <c r="G125" i="30"/>
  <c r="F127" i="30"/>
  <c r="F126" i="30"/>
  <c r="G124" i="30"/>
  <c r="F115" i="30"/>
  <c r="F110" i="30"/>
  <c r="G118" i="30"/>
  <c r="G127" i="30"/>
  <c r="F108" i="30"/>
  <c r="G122" i="30"/>
  <c r="G128" i="30"/>
  <c r="G108" i="30"/>
  <c r="F128" i="30"/>
  <c r="F112" i="30"/>
  <c r="G117" i="30"/>
  <c r="G112" i="30"/>
  <c r="F107" i="30"/>
  <c r="G109" i="30"/>
  <c r="G119" i="30"/>
  <c r="G126" i="30"/>
  <c r="F105" i="30"/>
  <c r="F116" i="30"/>
  <c r="G120" i="30"/>
  <c r="F122" i="30"/>
  <c r="F114" i="30"/>
  <c r="F106" i="30"/>
  <c r="G123" i="30"/>
  <c r="G114" i="30"/>
  <c r="F121" i="30"/>
  <c r="G121" i="30"/>
  <c r="G107" i="30"/>
  <c r="F118" i="30"/>
  <c r="B86" i="30"/>
  <c r="B92" i="30"/>
  <c r="B89" i="30"/>
  <c r="B96" i="30"/>
  <c r="B88" i="30"/>
  <c r="B85" i="30"/>
  <c r="B78" i="30"/>
  <c r="B93" i="30"/>
  <c r="B90" i="30"/>
  <c r="B79" i="30"/>
  <c r="B76" i="30"/>
  <c r="B91" i="30"/>
  <c r="B87" i="30"/>
  <c r="B80" i="30"/>
  <c r="B75" i="30"/>
  <c r="B84" i="30"/>
  <c r="B98" i="30"/>
  <c r="B81" i="30"/>
  <c r="B95" i="30"/>
  <c r="B82" i="30"/>
  <c r="B83" i="30"/>
  <c r="B97" i="30"/>
  <c r="B94" i="30"/>
  <c r="B77" i="30"/>
  <c r="T12" i="9"/>
  <c r="K13" i="9"/>
  <c r="Q15" i="9"/>
  <c r="R15" i="9"/>
  <c r="R27" i="9"/>
  <c r="R41" i="9"/>
  <c r="Q19" i="9"/>
  <c r="Q39" i="9"/>
  <c r="Q23" i="9"/>
  <c r="Q37" i="9"/>
  <c r="Q29" i="9"/>
  <c r="Q38" i="9"/>
  <c r="Q30" i="9"/>
  <c r="Q22" i="9"/>
  <c r="R44" i="9"/>
  <c r="R28" i="9"/>
  <c r="R42" i="9"/>
  <c r="R26" i="9"/>
  <c r="Q33" i="9"/>
  <c r="Q17" i="9"/>
  <c r="Q34" i="9"/>
  <c r="Q18" i="9"/>
  <c r="R34" i="9"/>
  <c r="R33" i="9"/>
  <c r="Q27" i="9"/>
  <c r="R25" i="9"/>
  <c r="R17" i="9"/>
  <c r="R31" i="9"/>
  <c r="Q40" i="9"/>
  <c r="Q32" i="9"/>
  <c r="Q16" i="9"/>
  <c r="R16" i="9"/>
  <c r="Q43" i="9"/>
  <c r="Q35" i="9"/>
  <c r="R19" i="9"/>
  <c r="R39" i="9"/>
  <c r="R23" i="9"/>
  <c r="R37" i="9"/>
  <c r="R29" i="9"/>
  <c r="Q44" i="9"/>
  <c r="Q36" i="9"/>
  <c r="Q28" i="9"/>
  <c r="Q20" i="9"/>
  <c r="R40" i="9"/>
  <c r="R24" i="9"/>
  <c r="R38" i="9"/>
  <c r="R22" i="9"/>
  <c r="R43" i="9"/>
  <c r="Q25" i="9"/>
  <c r="R35" i="9"/>
  <c r="Q31" i="9"/>
  <c r="Q21" i="9"/>
  <c r="Q42" i="9"/>
  <c r="Q26" i="9"/>
  <c r="R36" i="9"/>
  <c r="R20" i="9"/>
  <c r="R18" i="9"/>
  <c r="Q41" i="9"/>
  <c r="R21" i="9"/>
  <c r="Q24" i="9"/>
  <c r="R32" i="9"/>
  <c r="R30" i="9"/>
  <c r="U6" i="10"/>
  <c r="X38" i="24"/>
  <c r="V38" i="23"/>
  <c r="W38" i="24"/>
  <c r="W38" i="22"/>
  <c r="V38" i="24"/>
  <c r="W38" i="23"/>
  <c r="X46" i="23"/>
  <c r="X40" i="23"/>
  <c r="X34" i="23"/>
  <c r="X28" i="23"/>
  <c r="X22" i="23"/>
  <c r="X16" i="23"/>
  <c r="X41" i="23"/>
  <c r="X35" i="23"/>
  <c r="X29" i="23"/>
  <c r="X23" i="23"/>
  <c r="X17" i="23"/>
  <c r="X42" i="23"/>
  <c r="X36" i="23"/>
  <c r="X30" i="23"/>
  <c r="X24" i="23"/>
  <c r="X18" i="23"/>
  <c r="X43" i="23"/>
  <c r="X37" i="23"/>
  <c r="X31" i="23"/>
  <c r="X25" i="23"/>
  <c r="X19" i="23"/>
  <c r="X44" i="23"/>
  <c r="X32" i="23"/>
  <c r="X26" i="23"/>
  <c r="X20" i="23"/>
  <c r="X14" i="23"/>
  <c r="X45" i="23"/>
  <c r="X39" i="23"/>
  <c r="X33" i="23"/>
  <c r="X27" i="23"/>
  <c r="X21" i="23"/>
  <c r="X15" i="23"/>
  <c r="X46" i="22"/>
  <c r="X28" i="22"/>
  <c r="X16" i="22"/>
  <c r="X41" i="22"/>
  <c r="X35" i="22"/>
  <c r="X29" i="22"/>
  <c r="X23" i="22"/>
  <c r="X17" i="22"/>
  <c r="X22" i="22"/>
  <c r="X42" i="22"/>
  <c r="X36" i="22"/>
  <c r="X30" i="22"/>
  <c r="X24" i="22"/>
  <c r="X18" i="22"/>
  <c r="X40" i="22"/>
  <c r="X43" i="22"/>
  <c r="X37" i="22"/>
  <c r="X31" i="22"/>
  <c r="X25" i="22"/>
  <c r="X19" i="22"/>
  <c r="X44" i="22"/>
  <c r="X32" i="22"/>
  <c r="X26" i="22"/>
  <c r="X20" i="22"/>
  <c r="X14" i="22"/>
  <c r="X34" i="22"/>
  <c r="X45" i="22"/>
  <c r="X39" i="22"/>
  <c r="X33" i="22"/>
  <c r="X27" i="22"/>
  <c r="X21" i="22"/>
  <c r="X15" i="22"/>
  <c r="X6" i="16"/>
  <c r="W12" i="16"/>
  <c r="R23" i="11"/>
  <c r="R29" i="11"/>
  <c r="Q34" i="11"/>
  <c r="R39" i="11"/>
  <c r="R44" i="11"/>
  <c r="R18" i="11"/>
  <c r="Q29" i="11"/>
  <c r="R34" i="11"/>
  <c r="R19" i="11"/>
  <c r="R25" i="11"/>
  <c r="R40" i="11"/>
  <c r="Q35" i="11"/>
  <c r="R20" i="11"/>
  <c r="R26" i="11"/>
  <c r="R31" i="11"/>
  <c r="R41" i="11"/>
  <c r="Q46" i="11"/>
  <c r="R15" i="11"/>
  <c r="Q41" i="11"/>
  <c r="R46" i="11"/>
  <c r="R21" i="11"/>
  <c r="R27" i="11"/>
  <c r="R32" i="11"/>
  <c r="R16" i="11"/>
  <c r="R28" i="11"/>
  <c r="R43" i="11"/>
  <c r="R14" i="11"/>
  <c r="R38" i="11" s="1"/>
  <c r="R35" i="11"/>
  <c r="Q40" i="11"/>
  <c r="R45" i="11"/>
  <c r="R22" i="11"/>
  <c r="R37" i="11"/>
  <c r="R17" i="11"/>
  <c r="Q28" i="11"/>
  <c r="R33" i="11"/>
  <c r="Q23" i="11"/>
  <c r="Q16" i="11"/>
  <c r="Q17" i="11"/>
  <c r="Q22" i="11"/>
  <c r="Q16" i="10"/>
  <c r="R15" i="10"/>
  <c r="Q19" i="10"/>
  <c r="R36" i="10"/>
  <c r="R40" i="10"/>
  <c r="R24" i="11"/>
  <c r="R30" i="11"/>
  <c r="R36" i="11"/>
  <c r="R42" i="11"/>
  <c r="R45" i="10"/>
  <c r="Q14" i="9"/>
  <c r="R24" i="10"/>
  <c r="R28" i="10"/>
  <c r="R41" i="10"/>
  <c r="U6" i="11"/>
  <c r="R19" i="10"/>
  <c r="R37" i="10"/>
  <c r="R42" i="10"/>
  <c r="R46" i="10"/>
  <c r="E13" i="11"/>
  <c r="Q15" i="11"/>
  <c r="Q21" i="11"/>
  <c r="Q27" i="11"/>
  <c r="Q33" i="11"/>
  <c r="Q39" i="11"/>
  <c r="Q45" i="11"/>
  <c r="Q24" i="10"/>
  <c r="R21" i="10"/>
  <c r="R17" i="10"/>
  <c r="R25" i="10"/>
  <c r="Q30" i="10"/>
  <c r="Q34" i="10"/>
  <c r="R32" i="10"/>
  <c r="R20" i="10"/>
  <c r="Q42" i="10"/>
  <c r="R30" i="10"/>
  <c r="R34" i="10"/>
  <c r="Q14" i="11"/>
  <c r="Q38" i="11" s="1"/>
  <c r="Q20" i="11"/>
  <c r="Q26" i="11"/>
  <c r="Q32" i="11"/>
  <c r="Q44" i="11"/>
  <c r="R16" i="10"/>
  <c r="Q18" i="10"/>
  <c r="Q22" i="10"/>
  <c r="R26" i="10"/>
  <c r="R39" i="10"/>
  <c r="Q43" i="10"/>
  <c r="R33" i="10"/>
  <c r="Q46" i="10"/>
  <c r="R18" i="10"/>
  <c r="R22" i="10"/>
  <c r="R35" i="10"/>
  <c r="R43" i="10"/>
  <c r="J13" i="11"/>
  <c r="Q19" i="11"/>
  <c r="Q25" i="11"/>
  <c r="Q31" i="11"/>
  <c r="Q37" i="11"/>
  <c r="Q43" i="11"/>
  <c r="Q37" i="10"/>
  <c r="R29" i="10"/>
  <c r="R14" i="10"/>
  <c r="R38" i="10" s="1"/>
  <c r="R27" i="10"/>
  <c r="Q31" i="10"/>
  <c r="Q28" i="10"/>
  <c r="Q25" i="10"/>
  <c r="R23" i="10"/>
  <c r="R31" i="10"/>
  <c r="Q36" i="10"/>
  <c r="R44" i="10"/>
  <c r="Q18" i="11"/>
  <c r="Q24" i="11"/>
  <c r="Q30" i="11"/>
  <c r="Q36" i="11"/>
  <c r="Q17" i="10"/>
  <c r="Q23" i="10"/>
  <c r="Q29" i="10"/>
  <c r="Q35" i="10"/>
  <c r="Q41" i="10"/>
  <c r="E13" i="10"/>
  <c r="Q15" i="10"/>
  <c r="Q21" i="10"/>
  <c r="Q27" i="10"/>
  <c r="Q33" i="10"/>
  <c r="Q39" i="10"/>
  <c r="Q45" i="10"/>
  <c r="Q14" i="10"/>
  <c r="Q38" i="10" s="1"/>
  <c r="Q20" i="10"/>
  <c r="Q26" i="10"/>
  <c r="Q32" i="10"/>
  <c r="Q44" i="10"/>
  <c r="E13" i="9"/>
  <c r="R14" i="9"/>
  <c r="U6" i="9"/>
  <c r="F6" i="1"/>
  <c r="E6" i="1" s="1"/>
  <c r="S5" i="28" s="1"/>
  <c r="S7" i="28" s="1"/>
  <c r="S9" i="28" s="1"/>
  <c r="H116" i="2"/>
  <c r="H121" i="2"/>
  <c r="H120" i="2"/>
  <c r="W129" i="2"/>
  <c r="X127" i="2"/>
  <c r="X125" i="2"/>
  <c r="H112" i="2"/>
  <c r="G129" i="2"/>
  <c r="H106" i="2"/>
  <c r="H114" i="2"/>
  <c r="X112" i="2"/>
  <c r="X110" i="2"/>
  <c r="X122" i="2"/>
  <c r="H124" i="2"/>
  <c r="H123" i="2"/>
  <c r="X108" i="2"/>
  <c r="X123" i="2"/>
  <c r="H128" i="2"/>
  <c r="X113" i="2"/>
  <c r="X115" i="2"/>
  <c r="H107" i="2"/>
  <c r="H110" i="2"/>
  <c r="X107" i="2"/>
  <c r="X111" i="2"/>
  <c r="H117" i="2"/>
  <c r="X117" i="2"/>
  <c r="H126" i="2"/>
  <c r="X126" i="2"/>
  <c r="X120" i="2"/>
  <c r="X118" i="2"/>
  <c r="X119" i="2"/>
  <c r="X105" i="2"/>
  <c r="P129" i="2"/>
  <c r="H105" i="2"/>
  <c r="X106" i="2"/>
  <c r="F129" i="2"/>
  <c r="H119" i="2"/>
  <c r="O129" i="2"/>
  <c r="X124" i="2"/>
  <c r="H108" i="2"/>
  <c r="N129" i="2"/>
  <c r="H118" i="2"/>
  <c r="X114" i="2"/>
  <c r="H127" i="2"/>
  <c r="H122" i="2"/>
  <c r="H109" i="2"/>
  <c r="H113" i="2"/>
  <c r="H125" i="2"/>
  <c r="X128" i="2"/>
  <c r="H111" i="2"/>
  <c r="H115" i="2"/>
  <c r="X121" i="2"/>
  <c r="X116" i="2"/>
  <c r="X109" i="2"/>
  <c r="H127" i="30" l="1"/>
  <c r="I127" i="30" s="1"/>
  <c r="H123" i="30"/>
  <c r="I123" i="30" s="1"/>
  <c r="H113" i="30"/>
  <c r="I113" i="30" s="1"/>
  <c r="H125" i="30"/>
  <c r="I125" i="30" s="1"/>
  <c r="H121" i="30"/>
  <c r="I121" i="30" s="1"/>
  <c r="H110" i="30"/>
  <c r="I110" i="30" s="1"/>
  <c r="H115" i="30"/>
  <c r="I115" i="30" s="1"/>
  <c r="H106" i="30"/>
  <c r="I106" i="30" s="1"/>
  <c r="H120" i="30"/>
  <c r="I120" i="30" s="1"/>
  <c r="H107" i="30"/>
  <c r="I107" i="30" s="1"/>
  <c r="H117" i="30"/>
  <c r="I117" i="30" s="1"/>
  <c r="H114" i="30"/>
  <c r="I114" i="30" s="1"/>
  <c r="H105" i="30"/>
  <c r="I105" i="30" s="1"/>
  <c r="H122" i="30"/>
  <c r="I122" i="30" s="1"/>
  <c r="H119" i="30"/>
  <c r="I119" i="30" s="1"/>
  <c r="H116" i="30"/>
  <c r="I116" i="30" s="1"/>
  <c r="H111" i="30"/>
  <c r="I111" i="30" s="1"/>
  <c r="H112" i="30"/>
  <c r="I112" i="30" s="1"/>
  <c r="H126" i="30"/>
  <c r="I126" i="30" s="1"/>
  <c r="H118" i="30"/>
  <c r="I118" i="30" s="1"/>
  <c r="H124" i="30"/>
  <c r="I124" i="30" s="1"/>
  <c r="H108" i="30"/>
  <c r="I108" i="30" s="1"/>
  <c r="H109" i="30"/>
  <c r="I109" i="30" s="1"/>
  <c r="H128" i="30"/>
  <c r="I128" i="30" s="1"/>
  <c r="U12" i="10"/>
  <c r="V6" i="10"/>
  <c r="S31" i="28"/>
  <c r="S44" i="28"/>
  <c r="S26" i="28"/>
  <c r="S45" i="28"/>
  <c r="S30" i="28"/>
  <c r="S27" i="28"/>
  <c r="S21" i="28"/>
  <c r="S17" i="28"/>
  <c r="S32" i="28"/>
  <c r="S46" i="28"/>
  <c r="S28" i="28"/>
  <c r="S22" i="28"/>
  <c r="S16" i="28"/>
  <c r="S41" i="28"/>
  <c r="S15" i="28"/>
  <c r="S23" i="28"/>
  <c r="S42" i="28"/>
  <c r="S24" i="28"/>
  <c r="S18" i="28"/>
  <c r="S14" i="28"/>
  <c r="S35" i="28"/>
  <c r="S43" i="28"/>
  <c r="S34" i="28"/>
  <c r="S25" i="28"/>
  <c r="S19" i="28"/>
  <c r="S33" i="28"/>
  <c r="S20" i="28"/>
  <c r="S36" i="28"/>
  <c r="S39" i="28"/>
  <c r="S38" i="28"/>
  <c r="S29" i="28"/>
  <c r="S37" i="28"/>
  <c r="S40" i="28"/>
  <c r="S7" i="21"/>
  <c r="S9" i="21" s="1"/>
  <c r="S43" i="21" s="1"/>
  <c r="X38" i="22"/>
  <c r="X38" i="23"/>
  <c r="X12" i="16"/>
  <c r="V6" i="11"/>
  <c r="U12" i="11"/>
  <c r="V6" i="9"/>
  <c r="U12" i="9"/>
  <c r="F8" i="1"/>
  <c r="E8" i="1" s="1"/>
  <c r="U5" i="28" s="1"/>
  <c r="U7" i="28" s="1"/>
  <c r="U9" i="28" s="1"/>
  <c r="H129" i="2"/>
  <c r="X129" i="2"/>
  <c r="S41" i="21" l="1"/>
  <c r="S19" i="21"/>
  <c r="S36" i="21"/>
  <c r="W6" i="10"/>
  <c r="V12" i="10"/>
  <c r="V13" i="10"/>
  <c r="W13" i="10" s="1"/>
  <c r="X13" i="10" s="1"/>
  <c r="S35" i="21"/>
  <c r="S22" i="21"/>
  <c r="S16" i="21"/>
  <c r="S46" i="21"/>
  <c r="S39" i="21"/>
  <c r="U26" i="28"/>
  <c r="U20" i="28"/>
  <c r="U31" i="28"/>
  <c r="U45" i="28"/>
  <c r="U15" i="28"/>
  <c r="U46" i="28"/>
  <c r="U40" i="28"/>
  <c r="U28" i="28"/>
  <c r="U22" i="28"/>
  <c r="U16" i="28"/>
  <c r="U39" i="28"/>
  <c r="U43" i="28"/>
  <c r="U34" i="28"/>
  <c r="U21" i="28"/>
  <c r="U29" i="28"/>
  <c r="U41" i="28"/>
  <c r="U38" i="28"/>
  <c r="U23" i="28"/>
  <c r="U17" i="28"/>
  <c r="U24" i="28"/>
  <c r="U37" i="28"/>
  <c r="U42" i="28"/>
  <c r="U36" i="28"/>
  <c r="U18" i="28"/>
  <c r="U25" i="28"/>
  <c r="U19" i="28"/>
  <c r="U35" i="28"/>
  <c r="U30" i="28"/>
  <c r="U33" i="28"/>
  <c r="U44" i="28"/>
  <c r="U32" i="28"/>
  <c r="U14" i="28"/>
  <c r="U27" i="28"/>
  <c r="S34" i="21"/>
  <c r="S45" i="21"/>
  <c r="S14" i="21"/>
  <c r="S20" i="21"/>
  <c r="S24" i="21"/>
  <c r="S32" i="21"/>
  <c r="S18" i="21"/>
  <c r="S28" i="21"/>
  <c r="S26" i="21"/>
  <c r="S30" i="21"/>
  <c r="S40" i="21"/>
  <c r="S44" i="21"/>
  <c r="U7" i="21"/>
  <c r="U9" i="21" s="1"/>
  <c r="U17" i="21" s="1"/>
  <c r="S42" i="21"/>
  <c r="S15" i="21"/>
  <c r="S25" i="21"/>
  <c r="S17" i="21"/>
  <c r="S21" i="21"/>
  <c r="S31" i="21"/>
  <c r="S23" i="21"/>
  <c r="S27" i="21"/>
  <c r="S37" i="21"/>
  <c r="S29" i="21"/>
  <c r="S33" i="21"/>
  <c r="U42" i="21"/>
  <c r="U7" i="17"/>
  <c r="U9" i="17" s="1"/>
  <c r="U27" i="17" s="1"/>
  <c r="S7" i="16"/>
  <c r="S9" i="16" s="1"/>
  <c r="S25" i="16" s="1"/>
  <c r="S7" i="17"/>
  <c r="S9" i="17" s="1"/>
  <c r="T7" i="16"/>
  <c r="T9" i="16" s="1"/>
  <c r="T44" i="16" s="1"/>
  <c r="T7" i="17"/>
  <c r="T9" i="17" s="1"/>
  <c r="U7" i="16"/>
  <c r="U9" i="16" s="1"/>
  <c r="U5" i="11"/>
  <c r="V13" i="11"/>
  <c r="W13" i="11" s="1"/>
  <c r="X13" i="11" s="1"/>
  <c r="W6" i="11"/>
  <c r="V12" i="11"/>
  <c r="S5" i="10"/>
  <c r="S5" i="11"/>
  <c r="T5" i="10"/>
  <c r="T5" i="11"/>
  <c r="U5" i="9"/>
  <c r="U7" i="9" s="1"/>
  <c r="U9" i="9" s="1"/>
  <c r="U5" i="10"/>
  <c r="F9" i="1"/>
  <c r="E9" i="1" s="1"/>
  <c r="V5" i="28" s="1"/>
  <c r="V7" i="28" s="1"/>
  <c r="V9" i="28" s="1"/>
  <c r="T5" i="9"/>
  <c r="T7" i="9" s="1"/>
  <c r="T9" i="9" s="1"/>
  <c r="W6" i="9"/>
  <c r="V13" i="9"/>
  <c r="W13" i="9" s="1"/>
  <c r="X13" i="9" s="1"/>
  <c r="V12" i="9"/>
  <c r="F10" i="1"/>
  <c r="E10" i="1" s="1"/>
  <c r="W5" i="28" s="1"/>
  <c r="W7" i="28" s="1"/>
  <c r="W9" i="28" s="1"/>
  <c r="S5" i="9"/>
  <c r="S7" i="9" s="1"/>
  <c r="S9" i="9" s="1"/>
  <c r="F11" i="1"/>
  <c r="E11" i="1" s="1"/>
  <c r="X5" i="28" s="1"/>
  <c r="X7" i="28" s="1"/>
  <c r="X9" i="28" s="1"/>
  <c r="L72" i="2"/>
  <c r="S86" i="2"/>
  <c r="S85" i="2"/>
  <c r="S87" i="2"/>
  <c r="S93" i="2"/>
  <c r="S81" i="2"/>
  <c r="S84" i="2"/>
  <c r="K72" i="2"/>
  <c r="D72" i="2"/>
  <c r="S95" i="2"/>
  <c r="S82" i="2"/>
  <c r="M72" i="2"/>
  <c r="S78" i="2"/>
  <c r="M56" i="2"/>
  <c r="S77" i="2"/>
  <c r="S98" i="2"/>
  <c r="S79" i="2"/>
  <c r="S91" i="2"/>
  <c r="S75" i="2"/>
  <c r="S92" i="2"/>
  <c r="S76" i="2"/>
  <c r="S90" i="2"/>
  <c r="S83" i="2"/>
  <c r="S80" i="2"/>
  <c r="S94" i="2"/>
  <c r="U78" i="2"/>
  <c r="S97" i="2"/>
  <c r="C72" i="2"/>
  <c r="S89" i="2"/>
  <c r="S88" i="2"/>
  <c r="S96" i="2"/>
  <c r="E72" i="2"/>
  <c r="C54" i="2"/>
  <c r="C66" i="30" l="1"/>
  <c r="T15" i="9"/>
  <c r="T17" i="9"/>
  <c r="T18" i="9"/>
  <c r="T25" i="9"/>
  <c r="T26" i="9"/>
  <c r="T19" i="9"/>
  <c r="T20" i="9"/>
  <c r="T27" i="9"/>
  <c r="T28" i="9"/>
  <c r="T24" i="9"/>
  <c r="T30" i="9"/>
  <c r="T31" i="9"/>
  <c r="T29" i="9"/>
  <c r="T16" i="9"/>
  <c r="T22" i="9"/>
  <c r="T23" i="9"/>
  <c r="T32" i="9"/>
  <c r="T38" i="9"/>
  <c r="T21" i="9"/>
  <c r="T36" i="9"/>
  <c r="T33" i="9"/>
  <c r="T35" i="9"/>
  <c r="T34" i="9"/>
  <c r="T39" i="9"/>
  <c r="T40" i="9"/>
  <c r="T42" i="9"/>
  <c r="T41" i="9"/>
  <c r="T43" i="9"/>
  <c r="T37" i="9"/>
  <c r="T44" i="9"/>
  <c r="X6" i="10"/>
  <c r="X12" i="10" s="1"/>
  <c r="W12" i="10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16" i="9"/>
  <c r="U24" i="9"/>
  <c r="U32" i="9"/>
  <c r="U40" i="9"/>
  <c r="U44" i="9"/>
  <c r="U18" i="9"/>
  <c r="U26" i="9"/>
  <c r="U34" i="9"/>
  <c r="U42" i="9"/>
  <c r="U20" i="9"/>
  <c r="U36" i="9"/>
  <c r="U30" i="9"/>
  <c r="U28" i="9"/>
  <c r="U22" i="9"/>
  <c r="U38" i="9"/>
  <c r="S16" i="9"/>
  <c r="S18" i="9"/>
  <c r="S20" i="9"/>
  <c r="S22" i="9"/>
  <c r="S24" i="9"/>
  <c r="S26" i="9"/>
  <c r="S28" i="9"/>
  <c r="S30" i="9"/>
  <c r="S32" i="9"/>
  <c r="S15" i="9"/>
  <c r="S19" i="9"/>
  <c r="S27" i="9"/>
  <c r="S21" i="9"/>
  <c r="S29" i="9"/>
  <c r="S17" i="9"/>
  <c r="S23" i="9"/>
  <c r="S25" i="9"/>
  <c r="S31" i="9"/>
  <c r="S37" i="9"/>
  <c r="S38" i="9"/>
  <c r="S36" i="9"/>
  <c r="S33" i="9"/>
  <c r="S35" i="9"/>
  <c r="S34" i="9"/>
  <c r="S44" i="9"/>
  <c r="S39" i="9"/>
  <c r="S41" i="9"/>
  <c r="S42" i="9"/>
  <c r="S43" i="9"/>
  <c r="S40" i="9"/>
  <c r="X39" i="28"/>
  <c r="X41" i="28"/>
  <c r="X38" i="28"/>
  <c r="X42" i="28"/>
  <c r="X24" i="28"/>
  <c r="X18" i="28"/>
  <c r="X32" i="28"/>
  <c r="X14" i="28"/>
  <c r="X31" i="28"/>
  <c r="X17" i="28"/>
  <c r="X26" i="28"/>
  <c r="X43" i="28"/>
  <c r="X25" i="28"/>
  <c r="X19" i="28"/>
  <c r="X33" i="28"/>
  <c r="X44" i="28"/>
  <c r="X20" i="28"/>
  <c r="X23" i="28"/>
  <c r="X45" i="28"/>
  <c r="X27" i="28"/>
  <c r="X21" i="28"/>
  <c r="X15" i="28"/>
  <c r="X46" i="28"/>
  <c r="X28" i="28"/>
  <c r="X22" i="28"/>
  <c r="X16" i="28"/>
  <c r="X36" i="28"/>
  <c r="X29" i="28"/>
  <c r="X37" i="28"/>
  <c r="X30" i="28"/>
  <c r="X34" i="28"/>
  <c r="X35" i="28"/>
  <c r="X40" i="28"/>
  <c r="V22" i="28"/>
  <c r="V27" i="28"/>
  <c r="V21" i="28"/>
  <c r="V15" i="28"/>
  <c r="V29" i="28"/>
  <c r="V28" i="28"/>
  <c r="V46" i="28"/>
  <c r="V40" i="28"/>
  <c r="V39" i="28"/>
  <c r="V41" i="28"/>
  <c r="V23" i="28"/>
  <c r="V17" i="28"/>
  <c r="V19" i="28"/>
  <c r="V34" i="28"/>
  <c r="V33" i="28"/>
  <c r="V42" i="28"/>
  <c r="V24" i="28"/>
  <c r="V18" i="28"/>
  <c r="V16" i="28"/>
  <c r="V43" i="28"/>
  <c r="V25" i="28"/>
  <c r="V44" i="28"/>
  <c r="V32" i="28"/>
  <c r="V26" i="28"/>
  <c r="V20" i="28"/>
  <c r="V14" i="28"/>
  <c r="V31" i="28"/>
  <c r="V45" i="28"/>
  <c r="V30" i="28"/>
  <c r="V38" i="28"/>
  <c r="V35" i="28"/>
  <c r="V36" i="28"/>
  <c r="V37" i="28"/>
  <c r="W15" i="28"/>
  <c r="W29" i="28"/>
  <c r="W46" i="28"/>
  <c r="W40" i="28"/>
  <c r="W39" i="28"/>
  <c r="W41" i="28"/>
  <c r="W23" i="28"/>
  <c r="W17" i="28"/>
  <c r="W34" i="28"/>
  <c r="W42" i="28"/>
  <c r="W24" i="28"/>
  <c r="W18" i="28"/>
  <c r="W43" i="28"/>
  <c r="W19" i="28"/>
  <c r="W44" i="28"/>
  <c r="W26" i="28"/>
  <c r="W20" i="28"/>
  <c r="W28" i="28"/>
  <c r="W16" i="28"/>
  <c r="W32" i="28"/>
  <c r="W22" i="28"/>
  <c r="W25" i="28"/>
  <c r="W33" i="28"/>
  <c r="W14" i="28"/>
  <c r="W45" i="28"/>
  <c r="W27" i="28"/>
  <c r="W21" i="28"/>
  <c r="W38" i="28"/>
  <c r="W30" i="28"/>
  <c r="W31" i="28"/>
  <c r="W37" i="28"/>
  <c r="W36" i="28"/>
  <c r="W35" i="28"/>
  <c r="S38" i="21"/>
  <c r="U21" i="21"/>
  <c r="U19" i="21"/>
  <c r="U29" i="21"/>
  <c r="U33" i="21"/>
  <c r="W7" i="21"/>
  <c r="W9" i="21" s="1"/>
  <c r="W21" i="21" s="1"/>
  <c r="U25" i="21"/>
  <c r="U35" i="21"/>
  <c r="U39" i="21"/>
  <c r="U31" i="21"/>
  <c r="U41" i="21"/>
  <c r="U45" i="21"/>
  <c r="U15" i="21"/>
  <c r="X7" i="21"/>
  <c r="X9" i="21" s="1"/>
  <c r="X17" i="21" s="1"/>
  <c r="U27" i="21"/>
  <c r="U22" i="21"/>
  <c r="U26" i="21"/>
  <c r="V7" i="21"/>
  <c r="V9" i="21" s="1"/>
  <c r="V21" i="21" s="1"/>
  <c r="U24" i="21"/>
  <c r="U34" i="21"/>
  <c r="U32" i="21"/>
  <c r="U23" i="21"/>
  <c r="U37" i="21"/>
  <c r="U16" i="21"/>
  <c r="U14" i="21"/>
  <c r="U43" i="21"/>
  <c r="U20" i="21"/>
  <c r="U18" i="21"/>
  <c r="U28" i="21"/>
  <c r="U30" i="21"/>
  <c r="U40" i="21"/>
  <c r="U44" i="21"/>
  <c r="U36" i="21"/>
  <c r="U46" i="21"/>
  <c r="U7" i="11"/>
  <c r="U9" i="11" s="1"/>
  <c r="U36" i="11" s="1"/>
  <c r="U7" i="10"/>
  <c r="U9" i="10" s="1"/>
  <c r="U14" i="10" s="1"/>
  <c r="T7" i="10"/>
  <c r="T9" i="10" s="1"/>
  <c r="T33" i="10" s="1"/>
  <c r="S7" i="11"/>
  <c r="S9" i="11" s="1"/>
  <c r="T7" i="11"/>
  <c r="T9" i="11" s="1"/>
  <c r="T45" i="11" s="1"/>
  <c r="S7" i="10"/>
  <c r="S9" i="10" s="1"/>
  <c r="S14" i="10" s="1"/>
  <c r="V45" i="21"/>
  <c r="V39" i="21"/>
  <c r="V33" i="21"/>
  <c r="V46" i="21"/>
  <c r="V40" i="21"/>
  <c r="V34" i="21"/>
  <c r="V16" i="21"/>
  <c r="V41" i="21"/>
  <c r="V35" i="21"/>
  <c r="V23" i="21"/>
  <c r="V26" i="21"/>
  <c r="V20" i="21"/>
  <c r="V42" i="21"/>
  <c r="V30" i="21"/>
  <c r="V24" i="21"/>
  <c r="V43" i="21"/>
  <c r="V37" i="21"/>
  <c r="V19" i="21"/>
  <c r="X46" i="21"/>
  <c r="X40" i="21"/>
  <c r="X16" i="21"/>
  <c r="X35" i="21"/>
  <c r="X42" i="21"/>
  <c r="X36" i="21"/>
  <c r="X31" i="21"/>
  <c r="X27" i="21"/>
  <c r="X21" i="21"/>
  <c r="X14" i="21"/>
  <c r="X45" i="21"/>
  <c r="W45" i="21"/>
  <c r="W33" i="21"/>
  <c r="W27" i="21"/>
  <c r="W46" i="21"/>
  <c r="W34" i="21"/>
  <c r="W28" i="21"/>
  <c r="W22" i="21"/>
  <c r="W41" i="21"/>
  <c r="W35" i="21"/>
  <c r="W29" i="21"/>
  <c r="W36" i="21"/>
  <c r="W30" i="21"/>
  <c r="W24" i="21"/>
  <c r="W43" i="21"/>
  <c r="W37" i="21"/>
  <c r="W31" i="21"/>
  <c r="W19" i="21"/>
  <c r="W44" i="21"/>
  <c r="W32" i="21"/>
  <c r="W20" i="21"/>
  <c r="W14" i="21"/>
  <c r="T25" i="16"/>
  <c r="U37" i="17"/>
  <c r="U17" i="17"/>
  <c r="U35" i="17"/>
  <c r="U41" i="17"/>
  <c r="T19" i="16"/>
  <c r="U16" i="17"/>
  <c r="U33" i="17"/>
  <c r="U39" i="17"/>
  <c r="U21" i="17"/>
  <c r="U19" i="17"/>
  <c r="U45" i="17"/>
  <c r="U25" i="17"/>
  <c r="U14" i="17"/>
  <c r="U31" i="17"/>
  <c r="U29" i="17"/>
  <c r="S29" i="16"/>
  <c r="U43" i="17"/>
  <c r="U22" i="17"/>
  <c r="U20" i="17"/>
  <c r="S35" i="16"/>
  <c r="U18" i="17"/>
  <c r="U28" i="17"/>
  <c r="U26" i="17"/>
  <c r="X7" i="17"/>
  <c r="X9" i="17" s="1"/>
  <c r="X15" i="17" s="1"/>
  <c r="S41" i="16"/>
  <c r="U24" i="17"/>
  <c r="U34" i="17"/>
  <c r="U32" i="17"/>
  <c r="S32" i="16"/>
  <c r="U30" i="17"/>
  <c r="U40" i="17"/>
  <c r="U38" i="17"/>
  <c r="W7" i="17"/>
  <c r="W9" i="17" s="1"/>
  <c r="W15" i="17" s="1"/>
  <c r="S37" i="16"/>
  <c r="U36" i="17"/>
  <c r="U46" i="17"/>
  <c r="U44" i="17"/>
  <c r="S43" i="16"/>
  <c r="U42" i="17"/>
  <c r="U15" i="17"/>
  <c r="U23" i="17"/>
  <c r="V7" i="17"/>
  <c r="V9" i="17" s="1"/>
  <c r="V16" i="17" s="1"/>
  <c r="T15" i="16"/>
  <c r="T17" i="16"/>
  <c r="T35" i="16"/>
  <c r="T21" i="16"/>
  <c r="T26" i="16"/>
  <c r="T32" i="16"/>
  <c r="S23" i="16"/>
  <c r="S22" i="16"/>
  <c r="S28" i="16"/>
  <c r="S39" i="16"/>
  <c r="S17" i="16"/>
  <c r="S45" i="16"/>
  <c r="S34" i="16"/>
  <c r="S24" i="16"/>
  <c r="S20" i="16"/>
  <c r="S30" i="16"/>
  <c r="S26" i="16"/>
  <c r="S21" i="16"/>
  <c r="S18" i="16"/>
  <c r="S27" i="16"/>
  <c r="S33" i="16"/>
  <c r="S31" i="16"/>
  <c r="T14" i="16"/>
  <c r="S16" i="16"/>
  <c r="S14" i="16"/>
  <c r="T27" i="16"/>
  <c r="S36" i="16"/>
  <c r="S40" i="16"/>
  <c r="S38" i="16"/>
  <c r="T42" i="16"/>
  <c r="S42" i="16"/>
  <c r="S46" i="16"/>
  <c r="S44" i="16"/>
  <c r="T28" i="16"/>
  <c r="S19" i="16"/>
  <c r="S15" i="16"/>
  <c r="T33" i="16"/>
  <c r="T41" i="16"/>
  <c r="T20" i="16"/>
  <c r="T31" i="16"/>
  <c r="T34" i="16"/>
  <c r="T18" i="16"/>
  <c r="T40" i="16"/>
  <c r="T24" i="16"/>
  <c r="T46" i="16"/>
  <c r="T16" i="16"/>
  <c r="T30" i="16"/>
  <c r="T39" i="16"/>
  <c r="T22" i="16"/>
  <c r="T36" i="16"/>
  <c r="T45" i="16"/>
  <c r="T37" i="16"/>
  <c r="T23" i="16"/>
  <c r="T38" i="16"/>
  <c r="S43" i="17"/>
  <c r="S37" i="17"/>
  <c r="S31" i="17"/>
  <c r="S25" i="17"/>
  <c r="S19" i="17"/>
  <c r="S44" i="17"/>
  <c r="S38" i="17"/>
  <c r="S32" i="17"/>
  <c r="S26" i="17"/>
  <c r="S20" i="17"/>
  <c r="S14" i="17"/>
  <c r="S45" i="17"/>
  <c r="S39" i="17"/>
  <c r="S33" i="17"/>
  <c r="S27" i="17"/>
  <c r="S21" i="17"/>
  <c r="S15" i="17"/>
  <c r="S46" i="17"/>
  <c r="S40" i="17"/>
  <c r="S34" i="17"/>
  <c r="S28" i="17"/>
  <c r="S22" i="17"/>
  <c r="S16" i="17"/>
  <c r="S41" i="17"/>
  <c r="S35" i="17"/>
  <c r="S29" i="17"/>
  <c r="S23" i="17"/>
  <c r="S17" i="17"/>
  <c r="S42" i="17"/>
  <c r="S36" i="17"/>
  <c r="S30" i="17"/>
  <c r="S24" i="17"/>
  <c r="S18" i="17"/>
  <c r="T43" i="16"/>
  <c r="T29" i="16"/>
  <c r="T44" i="17"/>
  <c r="T38" i="17"/>
  <c r="T32" i="17"/>
  <c r="T26" i="17"/>
  <c r="T20" i="17"/>
  <c r="T14" i="17"/>
  <c r="T25" i="17"/>
  <c r="T45" i="17"/>
  <c r="T39" i="17"/>
  <c r="T33" i="17"/>
  <c r="T27" i="17"/>
  <c r="T21" i="17"/>
  <c r="T15" i="17"/>
  <c r="T31" i="17"/>
  <c r="T37" i="17"/>
  <c r="T46" i="17"/>
  <c r="T40" i="17"/>
  <c r="T34" i="17"/>
  <c r="T28" i="17"/>
  <c r="T22" i="17"/>
  <c r="T16" i="17"/>
  <c r="T41" i="17"/>
  <c r="T35" i="17"/>
  <c r="T29" i="17"/>
  <c r="T23" i="17"/>
  <c r="T17" i="17"/>
  <c r="T43" i="17"/>
  <c r="T19" i="17"/>
  <c r="T42" i="17"/>
  <c r="T36" i="17"/>
  <c r="T30" i="17"/>
  <c r="T24" i="17"/>
  <c r="T18" i="17"/>
  <c r="X7" i="16"/>
  <c r="X9" i="16" s="1"/>
  <c r="W7" i="16"/>
  <c r="W9" i="16" s="1"/>
  <c r="U44" i="16"/>
  <c r="U38" i="16"/>
  <c r="U32" i="16"/>
  <c r="U20" i="16"/>
  <c r="U45" i="16"/>
  <c r="U39" i="16"/>
  <c r="U33" i="16"/>
  <c r="U27" i="16"/>
  <c r="U21" i="16"/>
  <c r="U15" i="16"/>
  <c r="U46" i="16"/>
  <c r="U40" i="16"/>
  <c r="U34" i="16"/>
  <c r="U28" i="16"/>
  <c r="U22" i="16"/>
  <c r="U16" i="16"/>
  <c r="U41" i="16"/>
  <c r="U35" i="16"/>
  <c r="U29" i="16"/>
  <c r="U23" i="16"/>
  <c r="U17" i="16"/>
  <c r="U24" i="16"/>
  <c r="U18" i="16"/>
  <c r="U42" i="16"/>
  <c r="U36" i="16"/>
  <c r="U30" i="16"/>
  <c r="U14" i="16"/>
  <c r="U43" i="16"/>
  <c r="U37" i="16"/>
  <c r="U31" i="16"/>
  <c r="U25" i="16"/>
  <c r="U19" i="16"/>
  <c r="U26" i="16"/>
  <c r="V7" i="16"/>
  <c r="V9" i="16" s="1"/>
  <c r="U14" i="11"/>
  <c r="T20" i="10"/>
  <c r="U26" i="11"/>
  <c r="U17" i="11"/>
  <c r="U34" i="11"/>
  <c r="U40" i="11"/>
  <c r="U20" i="11"/>
  <c r="X5" i="11"/>
  <c r="T32" i="10"/>
  <c r="U23" i="11"/>
  <c r="U46" i="11"/>
  <c r="U29" i="11"/>
  <c r="U15" i="11"/>
  <c r="W5" i="11"/>
  <c r="U21" i="11"/>
  <c r="U33" i="11"/>
  <c r="S40" i="10"/>
  <c r="U19" i="11"/>
  <c r="U42" i="11"/>
  <c r="U35" i="11"/>
  <c r="T36" i="10"/>
  <c r="U14" i="9"/>
  <c r="U18" i="11"/>
  <c r="V5" i="11"/>
  <c r="S46" i="10"/>
  <c r="S19" i="10"/>
  <c r="X6" i="11"/>
  <c r="W12" i="11"/>
  <c r="S30" i="10"/>
  <c r="T20" i="11"/>
  <c r="T33" i="11"/>
  <c r="T40" i="11"/>
  <c r="T17" i="11"/>
  <c r="T24" i="11"/>
  <c r="T43" i="11"/>
  <c r="S43" i="11"/>
  <c r="S37" i="11"/>
  <c r="S31" i="11"/>
  <c r="S25" i="11"/>
  <c r="S19" i="11"/>
  <c r="S23" i="11"/>
  <c r="S44" i="11"/>
  <c r="S32" i="11"/>
  <c r="S26" i="11"/>
  <c r="S20" i="11"/>
  <c r="S14" i="11"/>
  <c r="S41" i="11"/>
  <c r="S45" i="11"/>
  <c r="S39" i="11"/>
  <c r="S33" i="11"/>
  <c r="S27" i="11"/>
  <c r="S21" i="11"/>
  <c r="S15" i="11"/>
  <c r="S35" i="11"/>
  <c r="S29" i="11"/>
  <c r="S17" i="11"/>
  <c r="S46" i="11"/>
  <c r="S40" i="11"/>
  <c r="S34" i="11"/>
  <c r="S28" i="11"/>
  <c r="S22" i="11"/>
  <c r="S16" i="11"/>
  <c r="S42" i="11"/>
  <c r="S36" i="11"/>
  <c r="S30" i="11"/>
  <c r="S24" i="11"/>
  <c r="S18" i="11"/>
  <c r="S23" i="10"/>
  <c r="U27" i="10"/>
  <c r="U35" i="10"/>
  <c r="U25" i="10"/>
  <c r="X5" i="9"/>
  <c r="X7" i="9" s="1"/>
  <c r="X5" i="10"/>
  <c r="W5" i="9"/>
  <c r="W7" i="9" s="1"/>
  <c r="W9" i="9" s="1"/>
  <c r="W5" i="10"/>
  <c r="V5" i="9"/>
  <c r="V7" i="9" s="1"/>
  <c r="V9" i="9" s="1"/>
  <c r="V5" i="10"/>
  <c r="X6" i="9"/>
  <c r="W12" i="9"/>
  <c r="T14" i="9"/>
  <c r="S14" i="9"/>
  <c r="X5" i="8"/>
  <c r="W5" i="8"/>
  <c r="V5" i="8"/>
  <c r="U5" i="8"/>
  <c r="T5" i="8"/>
  <c r="S5" i="8"/>
  <c r="E7" i="8"/>
  <c r="D7" i="8"/>
  <c r="H13" i="8"/>
  <c r="H1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22" i="8"/>
  <c r="Y21" i="8"/>
  <c r="Y20" i="8"/>
  <c r="Y19" i="8"/>
  <c r="Y18" i="8"/>
  <c r="Y17" i="8"/>
  <c r="Y16" i="8"/>
  <c r="Y15" i="8"/>
  <c r="Y14" i="8"/>
  <c r="P14" i="8"/>
  <c r="P13" i="8"/>
  <c r="I13" i="8"/>
  <c r="K13" i="8" s="1"/>
  <c r="D13" i="8"/>
  <c r="E13" i="8" s="1"/>
  <c r="V10" i="8"/>
  <c r="S10" i="8"/>
  <c r="S13" i="8" s="1"/>
  <c r="T13" i="8" s="1"/>
  <c r="U13" i="8" s="1"/>
  <c r="K10" i="8"/>
  <c r="J10" i="8"/>
  <c r="I10" i="8"/>
  <c r="F10" i="8"/>
  <c r="E10" i="8"/>
  <c r="D10" i="8"/>
  <c r="S12" i="8" s="1"/>
  <c r="T8" i="8"/>
  <c r="U8" i="8" s="1"/>
  <c r="V8" i="8" s="1"/>
  <c r="W8" i="8" s="1"/>
  <c r="X8" i="8" s="1"/>
  <c r="T6" i="8"/>
  <c r="S7" i="8" l="1"/>
  <c r="U43" i="10"/>
  <c r="U41" i="10"/>
  <c r="U39" i="10"/>
  <c r="S34" i="10"/>
  <c r="S41" i="10"/>
  <c r="S31" i="10"/>
  <c r="U42" i="10"/>
  <c r="U22" i="10"/>
  <c r="U45" i="10"/>
  <c r="S18" i="10"/>
  <c r="S39" i="10"/>
  <c r="S27" i="10"/>
  <c r="U19" i="10"/>
  <c r="U23" i="10"/>
  <c r="U46" i="10"/>
  <c r="U20" i="10"/>
  <c r="S43" i="10"/>
  <c r="S42" i="10"/>
  <c r="S17" i="10"/>
  <c r="W26" i="21"/>
  <c r="W25" i="21"/>
  <c r="W18" i="21"/>
  <c r="W23" i="21"/>
  <c r="W16" i="21"/>
  <c r="W40" i="21"/>
  <c r="W39" i="21"/>
  <c r="X44" i="21"/>
  <c r="X30" i="21"/>
  <c r="X41" i="21"/>
  <c r="X15" i="21"/>
  <c r="V18" i="21"/>
  <c r="V14" i="21"/>
  <c r="V29" i="21"/>
  <c r="V28" i="21"/>
  <c r="V27" i="21"/>
  <c r="V32" i="21"/>
  <c r="S38" i="10"/>
  <c r="V16" i="9"/>
  <c r="V18" i="9"/>
  <c r="V20" i="9"/>
  <c r="V22" i="9"/>
  <c r="V24" i="9"/>
  <c r="V26" i="9"/>
  <c r="V28" i="9"/>
  <c r="V30" i="9"/>
  <c r="V32" i="9"/>
  <c r="V15" i="9"/>
  <c r="V17" i="9"/>
  <c r="V19" i="9"/>
  <c r="V21" i="9"/>
  <c r="V23" i="9"/>
  <c r="V25" i="9"/>
  <c r="V27" i="9"/>
  <c r="V29" i="9"/>
  <c r="V31" i="9"/>
  <c r="V35" i="9"/>
  <c r="V33" i="9"/>
  <c r="V34" i="9"/>
  <c r="V36" i="9"/>
  <c r="V38" i="9"/>
  <c r="V40" i="9"/>
  <c r="V39" i="9"/>
  <c r="V42" i="9"/>
  <c r="V41" i="9"/>
  <c r="V37" i="9"/>
  <c r="V43" i="9"/>
  <c r="V44" i="9"/>
  <c r="T12" i="8"/>
  <c r="T21" i="10"/>
  <c r="T30" i="10"/>
  <c r="T44" i="10"/>
  <c r="T16" i="10"/>
  <c r="R16" i="8"/>
  <c r="Q20" i="8"/>
  <c r="Q38" i="8"/>
  <c r="R19" i="8"/>
  <c r="Q22" i="8"/>
  <c r="R30" i="8"/>
  <c r="R36" i="8"/>
  <c r="R39" i="8"/>
  <c r="R28" i="8"/>
  <c r="Q16" i="8"/>
  <c r="R20" i="8"/>
  <c r="R22" i="8"/>
  <c r="R23" i="8"/>
  <c r="Q31" i="8"/>
  <c r="R27" i="8"/>
  <c r="Q28" i="8"/>
  <c r="R31" i="8"/>
  <c r="Q32" i="8"/>
  <c r="Q34" i="8"/>
  <c r="R38" i="8"/>
  <c r="R44" i="8"/>
  <c r="Q39" i="8"/>
  <c r="Q35" i="8"/>
  <c r="Q26" i="8"/>
  <c r="Q44" i="8"/>
  <c r="Q27" i="8"/>
  <c r="Q30" i="8"/>
  <c r="Q43" i="8"/>
  <c r="Q40" i="8"/>
  <c r="R24" i="8"/>
  <c r="Q18" i="8"/>
  <c r="R37" i="8"/>
  <c r="R21" i="8"/>
  <c r="Q33" i="8"/>
  <c r="R34" i="8"/>
  <c r="Q42" i="8"/>
  <c r="Q23" i="8"/>
  <c r="Q19" i="8"/>
  <c r="R29" i="8"/>
  <c r="R26" i="8"/>
  <c r="R32" i="8"/>
  <c r="Q36" i="8"/>
  <c r="Q41" i="8"/>
  <c r="Q37" i="8"/>
  <c r="R41" i="8"/>
  <c r="R42" i="8"/>
  <c r="R35" i="8"/>
  <c r="Q15" i="8"/>
  <c r="Q25" i="8"/>
  <c r="R43" i="8"/>
  <c r="Q24" i="8"/>
  <c r="Q29" i="8"/>
  <c r="R33" i="8"/>
  <c r="R17" i="8"/>
  <c r="R15" i="8"/>
  <c r="R40" i="8"/>
  <c r="R18" i="8"/>
  <c r="Q21" i="8"/>
  <c r="Q17" i="8"/>
  <c r="R25" i="8"/>
  <c r="W16" i="9"/>
  <c r="W18" i="9"/>
  <c r="W20" i="9"/>
  <c r="W22" i="9"/>
  <c r="W24" i="9"/>
  <c r="W26" i="9"/>
  <c r="W28" i="9"/>
  <c r="W30" i="9"/>
  <c r="W32" i="9"/>
  <c r="W23" i="9"/>
  <c r="W31" i="9"/>
  <c r="W15" i="9"/>
  <c r="W17" i="9"/>
  <c r="W25" i="9"/>
  <c r="W21" i="9"/>
  <c r="W19" i="9"/>
  <c r="W35" i="9"/>
  <c r="W29" i="9"/>
  <c r="W27" i="9"/>
  <c r="W37" i="9"/>
  <c r="W33" i="9"/>
  <c r="W38" i="9"/>
  <c r="W34" i="9"/>
  <c r="W36" i="9"/>
  <c r="W39" i="9"/>
  <c r="W41" i="9"/>
  <c r="W40" i="9"/>
  <c r="W44" i="9"/>
  <c r="W42" i="9"/>
  <c r="W43" i="9"/>
  <c r="T46" i="10"/>
  <c r="T26" i="10"/>
  <c r="T22" i="10"/>
  <c r="T43" i="10"/>
  <c r="T35" i="10"/>
  <c r="T17" i="10"/>
  <c r="U24" i="10"/>
  <c r="U28" i="10"/>
  <c r="U26" i="10"/>
  <c r="T46" i="11"/>
  <c r="T23" i="10"/>
  <c r="T40" i="10"/>
  <c r="U30" i="10"/>
  <c r="U32" i="10"/>
  <c r="T41" i="11"/>
  <c r="T24" i="10"/>
  <c r="U34" i="10"/>
  <c r="U36" i="10"/>
  <c r="U40" i="10"/>
  <c r="U44" i="10"/>
  <c r="T27" i="11"/>
  <c r="T15" i="10"/>
  <c r="U17" i="10"/>
  <c r="U21" i="10"/>
  <c r="T19" i="11"/>
  <c r="T39" i="11"/>
  <c r="T45" i="10"/>
  <c r="V36" i="21"/>
  <c r="V22" i="21"/>
  <c r="U29" i="10"/>
  <c r="U33" i="10"/>
  <c r="T18" i="11"/>
  <c r="T26" i="11"/>
  <c r="T14" i="10"/>
  <c r="U31" i="10"/>
  <c r="U18" i="10"/>
  <c r="U15" i="10"/>
  <c r="T23" i="11"/>
  <c r="T25" i="10"/>
  <c r="T31" i="10"/>
  <c r="W42" i="21"/>
  <c r="W15" i="21"/>
  <c r="X37" i="21"/>
  <c r="V25" i="21"/>
  <c r="V44" i="21"/>
  <c r="V15" i="21"/>
  <c r="U37" i="10"/>
  <c r="U16" i="10"/>
  <c r="T16" i="11"/>
  <c r="W17" i="21"/>
  <c r="X43" i="21"/>
  <c r="V31" i="21"/>
  <c r="V17" i="21"/>
  <c r="T31" i="11"/>
  <c r="T28" i="11"/>
  <c r="T29" i="11"/>
  <c r="S22" i="10"/>
  <c r="S25" i="10"/>
  <c r="U24" i="11"/>
  <c r="U31" i="11"/>
  <c r="X19" i="21"/>
  <c r="X23" i="21"/>
  <c r="S15" i="10"/>
  <c r="T37" i="11"/>
  <c r="T34" i="11"/>
  <c r="T14" i="11"/>
  <c r="S16" i="10"/>
  <c r="S21" i="10"/>
  <c r="U30" i="11"/>
  <c r="U45" i="11"/>
  <c r="U32" i="11"/>
  <c r="T39" i="10"/>
  <c r="X25" i="21"/>
  <c r="X29" i="21"/>
  <c r="S36" i="10"/>
  <c r="T30" i="11"/>
  <c r="T35" i="11"/>
  <c r="T44" i="11"/>
  <c r="S37" i="10"/>
  <c r="T42" i="10"/>
  <c r="T27" i="10"/>
  <c r="T34" i="10"/>
  <c r="U28" i="11"/>
  <c r="T41" i="10"/>
  <c r="X20" i="21"/>
  <c r="X33" i="21"/>
  <c r="X22" i="21"/>
  <c r="S44" i="10"/>
  <c r="T15" i="11"/>
  <c r="T28" i="10"/>
  <c r="U22" i="11"/>
  <c r="T37" i="10"/>
  <c r="X26" i="21"/>
  <c r="X18" i="21"/>
  <c r="X28" i="21"/>
  <c r="T32" i="11"/>
  <c r="T36" i="11"/>
  <c r="S26" i="10"/>
  <c r="S33" i="10"/>
  <c r="U16" i="11"/>
  <c r="T29" i="10"/>
  <c r="T18" i="10"/>
  <c r="S32" i="10"/>
  <c r="T42" i="11"/>
  <c r="T21" i="11"/>
  <c r="S28" i="10"/>
  <c r="S35" i="10"/>
  <c r="U25" i="11"/>
  <c r="U41" i="11"/>
  <c r="U44" i="11"/>
  <c r="S24" i="10"/>
  <c r="X32" i="21"/>
  <c r="X24" i="21"/>
  <c r="X34" i="21"/>
  <c r="U38" i="21"/>
  <c r="S45" i="10"/>
  <c r="T25" i="11"/>
  <c r="T22" i="11"/>
  <c r="S20" i="10"/>
  <c r="S29" i="10"/>
  <c r="U39" i="11"/>
  <c r="U27" i="11"/>
  <c r="U37" i="11"/>
  <c r="U43" i="11"/>
  <c r="T19" i="10"/>
  <c r="X39" i="21"/>
  <c r="W38" i="21"/>
  <c r="X7" i="11"/>
  <c r="V38" i="21"/>
  <c r="V7" i="11"/>
  <c r="V9" i="11" s="1"/>
  <c r="V39" i="11" s="1"/>
  <c r="U38" i="11"/>
  <c r="X38" i="21"/>
  <c r="V7" i="10"/>
  <c r="V9" i="10" s="1"/>
  <c r="U38" i="10"/>
  <c r="W7" i="10"/>
  <c r="W9" i="10" s="1"/>
  <c r="X7" i="10"/>
  <c r="X9" i="10" s="1"/>
  <c r="W7" i="11"/>
  <c r="W9" i="11" s="1"/>
  <c r="S38" i="11"/>
  <c r="X35" i="17"/>
  <c r="X46" i="17"/>
  <c r="V34" i="17"/>
  <c r="V23" i="17"/>
  <c r="V29" i="17"/>
  <c r="V22" i="17"/>
  <c r="V46" i="17"/>
  <c r="X38" i="17"/>
  <c r="V27" i="17"/>
  <c r="W23" i="17"/>
  <c r="W27" i="17"/>
  <c r="V19" i="17"/>
  <c r="V31" i="17"/>
  <c r="V37" i="17"/>
  <c r="V36" i="17"/>
  <c r="V26" i="17"/>
  <c r="V35" i="17"/>
  <c r="X21" i="17"/>
  <c r="V44" i="17"/>
  <c r="V41" i="17"/>
  <c r="X28" i="17"/>
  <c r="V25" i="17"/>
  <c r="V28" i="17"/>
  <c r="X20" i="17"/>
  <c r="X26" i="17"/>
  <c r="V24" i="17"/>
  <c r="V15" i="17"/>
  <c r="X27" i="17"/>
  <c r="V30" i="17"/>
  <c r="V21" i="17"/>
  <c r="X25" i="17"/>
  <c r="X37" i="17"/>
  <c r="V17" i="17"/>
  <c r="V33" i="17"/>
  <c r="X39" i="17"/>
  <c r="X24" i="17"/>
  <c r="W44" i="17"/>
  <c r="W33" i="17"/>
  <c r="V14" i="17"/>
  <c r="V42" i="17"/>
  <c r="V40" i="17"/>
  <c r="W38" i="17"/>
  <c r="W17" i="17"/>
  <c r="W21" i="17"/>
  <c r="X44" i="17"/>
  <c r="X34" i="17"/>
  <c r="W25" i="17"/>
  <c r="W35" i="17"/>
  <c r="W39" i="17"/>
  <c r="W31" i="17"/>
  <c r="W41" i="17"/>
  <c r="W45" i="17"/>
  <c r="W19" i="17"/>
  <c r="W37" i="17"/>
  <c r="W16" i="17"/>
  <c r="V43" i="17"/>
  <c r="V20" i="17"/>
  <c r="V39" i="17"/>
  <c r="W43" i="17"/>
  <c r="W22" i="17"/>
  <c r="X30" i="17"/>
  <c r="V32" i="17"/>
  <c r="V38" i="17"/>
  <c r="V45" i="17"/>
  <c r="W18" i="17"/>
  <c r="W28" i="17"/>
  <c r="X42" i="17"/>
  <c r="V18" i="17"/>
  <c r="W14" i="17"/>
  <c r="W24" i="17"/>
  <c r="W34" i="17"/>
  <c r="X45" i="17"/>
  <c r="X17" i="17"/>
  <c r="W20" i="17"/>
  <c r="W30" i="17"/>
  <c r="W40" i="17"/>
  <c r="W29" i="17"/>
  <c r="W26" i="17"/>
  <c r="W36" i="17"/>
  <c r="W46" i="17"/>
  <c r="W32" i="17"/>
  <c r="W42" i="17"/>
  <c r="X29" i="17"/>
  <c r="X31" i="17"/>
  <c r="X41" i="17"/>
  <c r="X43" i="17"/>
  <c r="X33" i="17"/>
  <c r="X16" i="17"/>
  <c r="X14" i="17"/>
  <c r="X18" i="17"/>
  <c r="X22" i="17"/>
  <c r="X32" i="17"/>
  <c r="X36" i="17"/>
  <c r="X40" i="17"/>
  <c r="X19" i="17"/>
  <c r="X23" i="17"/>
  <c r="T38" i="11" l="1"/>
  <c r="T38" i="10"/>
  <c r="V17" i="11"/>
  <c r="V29" i="11"/>
  <c r="V16" i="11"/>
  <c r="V46" i="11"/>
  <c r="V32" i="11"/>
  <c r="V33" i="11"/>
  <c r="W45" i="16"/>
  <c r="W39" i="16"/>
  <c r="W46" i="16"/>
  <c r="W40" i="16"/>
  <c r="W34" i="16"/>
  <c r="W28" i="16"/>
  <c r="W22" i="16"/>
  <c r="W16" i="16"/>
  <c r="W41" i="16"/>
  <c r="W35" i="16"/>
  <c r="W29" i="16"/>
  <c r="W23" i="16"/>
  <c r="W17" i="16"/>
  <c r="W42" i="16"/>
  <c r="W36" i="16"/>
  <c r="W30" i="16"/>
  <c r="W24" i="16"/>
  <c r="W18" i="16"/>
  <c r="W43" i="16"/>
  <c r="W37" i="16"/>
  <c r="W31" i="16"/>
  <c r="W25" i="16"/>
  <c r="W19" i="16"/>
  <c r="W33" i="16"/>
  <c r="W27" i="16"/>
  <c r="W44" i="16"/>
  <c r="W38" i="16"/>
  <c r="W32" i="16"/>
  <c r="W26" i="16"/>
  <c r="W20" i="16"/>
  <c r="W14" i="16"/>
  <c r="W21" i="16"/>
  <c r="W15" i="16"/>
  <c r="X17" i="16"/>
  <c r="X46" i="16"/>
  <c r="X40" i="16"/>
  <c r="X34" i="16"/>
  <c r="X22" i="16"/>
  <c r="X16" i="16"/>
  <c r="X41" i="16"/>
  <c r="X29" i="16"/>
  <c r="X23" i="16"/>
  <c r="X24" i="16"/>
  <c r="X42" i="16"/>
  <c r="X36" i="16"/>
  <c r="X43" i="16"/>
  <c r="X25" i="16"/>
  <c r="X19" i="16"/>
  <c r="X30" i="16"/>
  <c r="X37" i="16"/>
  <c r="X31" i="16"/>
  <c r="X18" i="16"/>
  <c r="X44" i="16"/>
  <c r="X38" i="16"/>
  <c r="X32" i="16"/>
  <c r="X26" i="16"/>
  <c r="X20" i="16"/>
  <c r="X14" i="16"/>
  <c r="X33" i="16"/>
  <c r="X27" i="16"/>
  <c r="X15" i="16"/>
  <c r="X45" i="16"/>
  <c r="X39" i="16"/>
  <c r="X21" i="16"/>
  <c r="X28" i="16"/>
  <c r="X35" i="16"/>
  <c r="V23" i="16"/>
  <c r="V45" i="16"/>
  <c r="V39" i="16"/>
  <c r="V34" i="16"/>
  <c r="V16" i="16"/>
  <c r="V46" i="16"/>
  <c r="V40" i="16"/>
  <c r="V41" i="16"/>
  <c r="V35" i="16"/>
  <c r="V42" i="16"/>
  <c r="V36" i="16"/>
  <c r="V30" i="16"/>
  <c r="V24" i="16"/>
  <c r="V18" i="16"/>
  <c r="V28" i="16"/>
  <c r="V17" i="16"/>
  <c r="V43" i="16"/>
  <c r="V37" i="16"/>
  <c r="V31" i="16"/>
  <c r="V25" i="16"/>
  <c r="V19" i="16"/>
  <c r="V44" i="16"/>
  <c r="V38" i="16"/>
  <c r="V26" i="16"/>
  <c r="V20" i="16"/>
  <c r="V33" i="16"/>
  <c r="V27" i="16"/>
  <c r="V21" i="16"/>
  <c r="V15" i="16"/>
  <c r="V32" i="16"/>
  <c r="V14" i="16"/>
  <c r="V22" i="16"/>
  <c r="V29" i="16"/>
  <c r="V41" i="11"/>
  <c r="V14" i="11"/>
  <c r="V34" i="11"/>
  <c r="V20" i="11"/>
  <c r="V40" i="11"/>
  <c r="V44" i="11"/>
  <c r="V24" i="11"/>
  <c r="V31" i="11"/>
  <c r="V18" i="11"/>
  <c r="V37" i="11"/>
  <c r="V42" i="11"/>
  <c r="V43" i="11"/>
  <c r="V21" i="11"/>
  <c r="V23" i="11"/>
  <c r="V36" i="11"/>
  <c r="V14" i="9"/>
  <c r="V25" i="11"/>
  <c r="V28" i="11"/>
  <c r="V45" i="11"/>
  <c r="V26" i="11"/>
  <c r="V35" i="11"/>
  <c r="V15" i="11"/>
  <c r="V30" i="11"/>
  <c r="V27" i="11"/>
  <c r="V19" i="11"/>
  <c r="V22" i="11"/>
  <c r="X12" i="11"/>
  <c r="X9" i="11"/>
  <c r="W45" i="11"/>
  <c r="W39" i="11"/>
  <c r="W33" i="11"/>
  <c r="W27" i="11"/>
  <c r="W21" i="11"/>
  <c r="W15" i="11"/>
  <c r="W37" i="11"/>
  <c r="W46" i="11"/>
  <c r="W40" i="11"/>
  <c r="W34" i="11"/>
  <c r="W28" i="11"/>
  <c r="W22" i="11"/>
  <c r="W16" i="11"/>
  <c r="W41" i="11"/>
  <c r="W35" i="11"/>
  <c r="W29" i="11"/>
  <c r="W23" i="11"/>
  <c r="W17" i="11"/>
  <c r="W25" i="11"/>
  <c r="W42" i="11"/>
  <c r="W36" i="11"/>
  <c r="W30" i="11"/>
  <c r="W24" i="11"/>
  <c r="W18" i="11"/>
  <c r="W43" i="11"/>
  <c r="W31" i="11"/>
  <c r="W19" i="11"/>
  <c r="W44" i="11"/>
  <c r="W32" i="11"/>
  <c r="W26" i="11"/>
  <c r="W20" i="11"/>
  <c r="W14" i="11"/>
  <c r="W45" i="10"/>
  <c r="W39" i="10"/>
  <c r="W33" i="10"/>
  <c r="W27" i="10"/>
  <c r="W21" i="10"/>
  <c r="W15" i="10"/>
  <c r="W46" i="10"/>
  <c r="W40" i="10"/>
  <c r="W34" i="10"/>
  <c r="W28" i="10"/>
  <c r="W22" i="10"/>
  <c r="W16" i="10"/>
  <c r="W25" i="10"/>
  <c r="W19" i="10"/>
  <c r="W41" i="10"/>
  <c r="W35" i="10"/>
  <c r="W29" i="10"/>
  <c r="W23" i="10"/>
  <c r="W17" i="10"/>
  <c r="W42" i="10"/>
  <c r="W36" i="10"/>
  <c r="W30" i="10"/>
  <c r="W24" i="10"/>
  <c r="W18" i="10"/>
  <c r="W43" i="10"/>
  <c r="W37" i="10"/>
  <c r="W31" i="10"/>
  <c r="W44" i="10"/>
  <c r="W32" i="10"/>
  <c r="W26" i="10"/>
  <c r="W20" i="10"/>
  <c r="W14" i="10"/>
  <c r="V45" i="10"/>
  <c r="V39" i="10"/>
  <c r="V33" i="10"/>
  <c r="V27" i="10"/>
  <c r="V21" i="10"/>
  <c r="V15" i="10"/>
  <c r="V46" i="10"/>
  <c r="V40" i="10"/>
  <c r="V34" i="10"/>
  <c r="V28" i="10"/>
  <c r="V22" i="10"/>
  <c r="V16" i="10"/>
  <c r="V36" i="10"/>
  <c r="V30" i="10"/>
  <c r="V24" i="10"/>
  <c r="V41" i="10"/>
  <c r="V35" i="10"/>
  <c r="V29" i="10"/>
  <c r="V23" i="10"/>
  <c r="V17" i="10"/>
  <c r="V18" i="10"/>
  <c r="V42" i="10"/>
  <c r="V43" i="10"/>
  <c r="V37" i="10"/>
  <c r="V31" i="10"/>
  <c r="V25" i="10"/>
  <c r="V19" i="10"/>
  <c r="V44" i="10"/>
  <c r="V26" i="10"/>
  <c r="V14" i="10"/>
  <c r="V32" i="10"/>
  <c r="V20" i="10"/>
  <c r="X34" i="10"/>
  <c r="X28" i="10"/>
  <c r="X22" i="10"/>
  <c r="X16" i="10"/>
  <c r="X46" i="10"/>
  <c r="X40" i="10"/>
  <c r="X41" i="10"/>
  <c r="X35" i="10"/>
  <c r="X29" i="10"/>
  <c r="X23" i="10"/>
  <c r="X17" i="10"/>
  <c r="X42" i="10"/>
  <c r="X36" i="10"/>
  <c r="X30" i="10"/>
  <c r="X24" i="10"/>
  <c r="X18" i="10"/>
  <c r="X19" i="10"/>
  <c r="X31" i="10"/>
  <c r="X25" i="10"/>
  <c r="X43" i="10"/>
  <c r="X37" i="10"/>
  <c r="X44" i="10"/>
  <c r="X32" i="10"/>
  <c r="X26" i="10"/>
  <c r="X20" i="10"/>
  <c r="X14" i="10"/>
  <c r="X33" i="10"/>
  <c r="X21" i="10"/>
  <c r="X45" i="10"/>
  <c r="X39" i="10"/>
  <c r="X27" i="10"/>
  <c r="X15" i="10"/>
  <c r="X12" i="9"/>
  <c r="X9" i="9"/>
  <c r="W14" i="9"/>
  <c r="U7" i="8"/>
  <c r="W7" i="8"/>
  <c r="X7" i="8"/>
  <c r="T7" i="8"/>
  <c r="V7" i="8"/>
  <c r="Q14" i="8"/>
  <c r="R14" i="8"/>
  <c r="F13" i="8"/>
  <c r="U6" i="8"/>
  <c r="J13" i="8"/>
  <c r="U87" i="2"/>
  <c r="W89" i="2"/>
  <c r="C3" i="2"/>
  <c r="C58" i="2"/>
  <c r="C56" i="2"/>
  <c r="H3" i="2"/>
  <c r="W91" i="2"/>
  <c r="E43" i="2"/>
  <c r="M30" i="2"/>
  <c r="E57" i="2"/>
  <c r="K43" i="2"/>
  <c r="K23" i="2"/>
  <c r="L43" i="2"/>
  <c r="C97" i="2"/>
  <c r="B6" i="2"/>
  <c r="E66" i="2"/>
  <c r="X76" i="2"/>
  <c r="W98" i="2"/>
  <c r="E51" i="2"/>
  <c r="W75" i="2"/>
  <c r="B13" i="2"/>
  <c r="M62" i="2"/>
  <c r="W85" i="2"/>
  <c r="L21" i="2"/>
  <c r="M45" i="2"/>
  <c r="E63" i="2"/>
  <c r="L17" i="2"/>
  <c r="C68" i="2"/>
  <c r="X81" i="2"/>
  <c r="P56" i="2"/>
  <c r="M98" i="2"/>
  <c r="L84" i="2"/>
  <c r="C48" i="2"/>
  <c r="V81" i="2"/>
  <c r="L20" i="2"/>
  <c r="K13" i="2"/>
  <c r="B28" i="2"/>
  <c r="W93" i="2"/>
  <c r="M52" i="2"/>
  <c r="V98" i="2"/>
  <c r="K22" i="2"/>
  <c r="L25" i="2"/>
  <c r="C66" i="2"/>
  <c r="G3" i="2"/>
  <c r="W79" i="2"/>
  <c r="E75" i="2"/>
  <c r="L29" i="2"/>
  <c r="M31" i="2"/>
  <c r="B17" i="2"/>
  <c r="V90" i="2"/>
  <c r="C91" i="2"/>
  <c r="L45" i="2"/>
  <c r="U93" i="2"/>
  <c r="D69" i="2"/>
  <c r="M69" i="2"/>
  <c r="V82" i="2"/>
  <c r="L36" i="2"/>
  <c r="C79" i="2"/>
  <c r="M43" i="2"/>
  <c r="C62" i="2"/>
  <c r="M87" i="2"/>
  <c r="K90" i="2"/>
  <c r="K85" i="2"/>
  <c r="N56" i="2"/>
  <c r="M32" i="2"/>
  <c r="L62" i="2"/>
  <c r="M75" i="2"/>
  <c r="E52" i="2"/>
  <c r="C53" i="2"/>
  <c r="E62" i="2"/>
  <c r="L81" i="2"/>
  <c r="C59" i="2"/>
  <c r="L34" i="2"/>
  <c r="E54" i="2"/>
  <c r="E55" i="2"/>
  <c r="P72" i="2"/>
  <c r="B32" i="2"/>
  <c r="K87" i="2"/>
  <c r="E91" i="2"/>
  <c r="N53" i="2"/>
  <c r="P55" i="2"/>
  <c r="O61" i="2"/>
  <c r="N48" i="2"/>
  <c r="D87" i="2"/>
  <c r="V86" i="2"/>
  <c r="D95" i="2"/>
  <c r="N67" i="2"/>
  <c r="P48" i="2"/>
  <c r="C77" i="2"/>
  <c r="E58" i="2"/>
  <c r="K79" i="2"/>
  <c r="K24" i="2"/>
  <c r="L26" i="2"/>
  <c r="B24" i="2"/>
  <c r="N68" i="2"/>
  <c r="P53" i="2"/>
  <c r="L89" i="2"/>
  <c r="E89" i="2"/>
  <c r="E77" i="2"/>
  <c r="M61" i="2"/>
  <c r="L30" i="2"/>
  <c r="K59" i="2"/>
  <c r="K57" i="2"/>
  <c r="K20" i="2"/>
  <c r="K95" i="2"/>
  <c r="K52" i="2"/>
  <c r="E98" i="2"/>
  <c r="O69" i="2"/>
  <c r="P49" i="2"/>
  <c r="N43" i="2"/>
  <c r="X98" i="2"/>
  <c r="M19" i="2"/>
  <c r="M8" i="2"/>
  <c r="B19" i="2"/>
  <c r="W81" i="2"/>
  <c r="K50" i="2"/>
  <c r="M66" i="2"/>
  <c r="K80" i="2"/>
  <c r="L64" i="2"/>
  <c r="C92" i="2"/>
  <c r="C61" i="2"/>
  <c r="E68" i="2"/>
  <c r="D54" i="2"/>
  <c r="U98" i="2"/>
  <c r="D47" i="2"/>
  <c r="N34" i="2"/>
  <c r="L93" i="2"/>
  <c r="L52" i="2"/>
  <c r="X91" i="2"/>
  <c r="K47" i="2"/>
  <c r="B15" i="2"/>
  <c r="M46" i="2"/>
  <c r="D59" i="2"/>
  <c r="D44" i="2"/>
  <c r="M64" i="2"/>
  <c r="V93" i="2"/>
  <c r="X77" i="2"/>
  <c r="B22" i="2"/>
  <c r="E80" i="2"/>
  <c r="B29" i="2"/>
  <c r="D43" i="2"/>
  <c r="U76" i="2"/>
  <c r="M29" i="2"/>
  <c r="F72" i="2"/>
  <c r="L7" i="2"/>
  <c r="U75" i="2"/>
  <c r="K99" i="2"/>
  <c r="W92" i="2"/>
  <c r="V88" i="2"/>
  <c r="F3" i="2"/>
  <c r="C94" i="2"/>
  <c r="L18" i="2"/>
  <c r="M3" i="2"/>
  <c r="X89" i="2"/>
  <c r="X79" i="2"/>
  <c r="D79" i="2"/>
  <c r="N50" i="2"/>
  <c r="N13" i="2"/>
  <c r="E3" i="2"/>
  <c r="K14" i="2"/>
  <c r="C75" i="2"/>
  <c r="L51" i="2"/>
  <c r="C76" i="2"/>
  <c r="X88" i="2"/>
  <c r="U84" i="2"/>
  <c r="L10" i="2"/>
  <c r="M17" i="2"/>
  <c r="K32" i="2"/>
  <c r="C89" i="2"/>
  <c r="X92" i="2"/>
  <c r="B18" i="2"/>
  <c r="U88" i="2"/>
  <c r="D68" i="2"/>
  <c r="C55" i="2"/>
  <c r="L56" i="2"/>
  <c r="L66" i="2"/>
  <c r="K69" i="2"/>
  <c r="U77" i="2"/>
  <c r="L61" i="2"/>
  <c r="C82" i="2"/>
  <c r="M44" i="2"/>
  <c r="D52" i="2"/>
  <c r="M33" i="2"/>
  <c r="K3" i="2"/>
  <c r="W83" i="2"/>
  <c r="X80" i="2"/>
  <c r="O56" i="2"/>
  <c r="N35" i="2"/>
  <c r="L82" i="2"/>
  <c r="O35" i="2"/>
  <c r="K92" i="2"/>
  <c r="E60" i="2"/>
  <c r="M16" i="2"/>
  <c r="K64" i="2"/>
  <c r="C93" i="2"/>
  <c r="E97" i="2"/>
  <c r="O72" i="2"/>
  <c r="C49" i="2"/>
  <c r="M50" i="2"/>
  <c r="D62" i="2"/>
  <c r="L68" i="2"/>
  <c r="K78" i="2"/>
  <c r="V77" i="2"/>
  <c r="L83" i="2"/>
  <c r="L86" i="2"/>
  <c r="K97" i="2"/>
  <c r="P57" i="2"/>
  <c r="D91" i="2"/>
  <c r="N54" i="2"/>
  <c r="O36" i="2"/>
  <c r="O68" i="2"/>
  <c r="K81" i="2"/>
  <c r="W76" i="2"/>
  <c r="E93" i="2"/>
  <c r="D60" i="2"/>
  <c r="L67" i="2"/>
  <c r="M57" i="2"/>
  <c r="B20" i="2"/>
  <c r="L9" i="2"/>
  <c r="C52" i="2"/>
  <c r="L88" i="2"/>
  <c r="X85" i="2"/>
  <c r="K77" i="2"/>
  <c r="P61" i="2"/>
  <c r="P63" i="2"/>
  <c r="C67" i="2"/>
  <c r="E96" i="2"/>
  <c r="M51" i="2"/>
  <c r="C87" i="2"/>
  <c r="M11" i="2"/>
  <c r="V91" i="2"/>
  <c r="S99" i="2"/>
  <c r="K93" i="2"/>
  <c r="D89" i="2"/>
  <c r="M90" i="2"/>
  <c r="D99" i="2"/>
  <c r="P68" i="2"/>
  <c r="E47" i="2"/>
  <c r="L97" i="2"/>
  <c r="D94" i="2"/>
  <c r="D58" i="2"/>
  <c r="W88" i="2"/>
  <c r="L59" i="2"/>
  <c r="V89" i="2"/>
  <c r="K46" i="2"/>
  <c r="U91" i="2"/>
  <c r="U95" i="2"/>
  <c r="U82" i="2"/>
  <c r="D48" i="2"/>
  <c r="M15" i="2"/>
  <c r="E61" i="2"/>
  <c r="O65" i="2"/>
  <c r="D93" i="2"/>
  <c r="U92" i="2"/>
  <c r="X75" i="2"/>
  <c r="E59" i="2"/>
  <c r="M22" i="2"/>
  <c r="M23" i="2"/>
  <c r="E56" i="2"/>
  <c r="M24" i="2"/>
  <c r="B21" i="2"/>
  <c r="K17" i="2"/>
  <c r="E94" i="2"/>
  <c r="E84" i="2"/>
  <c r="L48" i="2"/>
  <c r="K27" i="2"/>
  <c r="K54" i="2"/>
  <c r="V95" i="2"/>
  <c r="M10" i="2"/>
  <c r="M48" i="2"/>
  <c r="C51" i="2"/>
  <c r="M96" i="2"/>
  <c r="V84" i="2"/>
  <c r="C50" i="2"/>
  <c r="V79" i="2"/>
  <c r="C86" i="2"/>
  <c r="K34" i="2"/>
  <c r="D51" i="2"/>
  <c r="E76" i="2"/>
  <c r="K15" i="2"/>
  <c r="V83" i="2"/>
  <c r="D77" i="2"/>
  <c r="P52" i="2"/>
  <c r="M85" i="2"/>
  <c r="M89" i="2"/>
  <c r="B31" i="2"/>
  <c r="L58" i="2"/>
  <c r="V96" i="2"/>
  <c r="M20" i="2"/>
  <c r="E45" i="2"/>
  <c r="K19" i="2"/>
  <c r="U83" i="2"/>
  <c r="C60" i="2"/>
  <c r="M49" i="2"/>
  <c r="L13" i="2"/>
  <c r="M65" i="2"/>
  <c r="X97" i="2"/>
  <c r="B9" i="2"/>
  <c r="M86" i="2"/>
  <c r="B11" i="2"/>
  <c r="K88" i="2"/>
  <c r="M60" i="2"/>
  <c r="L50" i="2"/>
  <c r="K10" i="2"/>
  <c r="D67" i="2"/>
  <c r="M21" i="2"/>
  <c r="C46" i="2"/>
  <c r="N72" i="2"/>
  <c r="K21" i="2"/>
  <c r="M7" i="2"/>
  <c r="M9" i="2"/>
  <c r="W77" i="2"/>
  <c r="L80" i="2"/>
  <c r="N52" i="2"/>
  <c r="P66" i="2"/>
  <c r="E86" i="2"/>
  <c r="U85" i="2"/>
  <c r="M53" i="2"/>
  <c r="B27" i="2"/>
  <c r="C69" i="2"/>
  <c r="K75" i="2"/>
  <c r="M55" i="2"/>
  <c r="N3" i="2"/>
  <c r="E67" i="2"/>
  <c r="B16" i="2"/>
  <c r="V94" i="2"/>
  <c r="M67" i="2"/>
  <c r="E87" i="2"/>
  <c r="K66" i="2"/>
  <c r="C98" i="2"/>
  <c r="N65" i="2"/>
  <c r="L77" i="2"/>
  <c r="P51" i="2"/>
  <c r="U99" i="2"/>
  <c r="K82" i="2"/>
  <c r="O58" i="2"/>
  <c r="D84" i="2"/>
  <c r="K83" i="2"/>
  <c r="O59" i="2"/>
  <c r="M92" i="2"/>
  <c r="L54" i="2"/>
  <c r="W87" i="2"/>
  <c r="L65" i="2"/>
  <c r="K44" i="2"/>
  <c r="L27" i="2"/>
  <c r="K35" i="2"/>
  <c r="K53" i="2"/>
  <c r="M82" i="2"/>
  <c r="N44" i="2"/>
  <c r="W78" i="2"/>
  <c r="N60" i="2"/>
  <c r="N69" i="2"/>
  <c r="C47" i="2"/>
  <c r="L32" i="2"/>
  <c r="K28" i="2"/>
  <c r="W80" i="2"/>
  <c r="E82" i="2"/>
  <c r="D46" i="2"/>
  <c r="K29" i="2"/>
  <c r="D97" i="2"/>
  <c r="P54" i="2"/>
  <c r="E99" i="2"/>
  <c r="N46" i="2"/>
  <c r="E85" i="2"/>
  <c r="M34" i="2"/>
  <c r="C88" i="2"/>
  <c r="D66" i="2"/>
  <c r="E65" i="2"/>
  <c r="K6" i="2"/>
  <c r="D57" i="2"/>
  <c r="M80" i="2"/>
  <c r="K26" i="2"/>
  <c r="U81" i="2"/>
  <c r="L94" i="2"/>
  <c r="K55" i="2"/>
  <c r="K58" i="2"/>
  <c r="V80" i="2"/>
  <c r="L95" i="2"/>
  <c r="X95" i="2"/>
  <c r="X87" i="2"/>
  <c r="D55" i="2"/>
  <c r="C64" i="2"/>
  <c r="L44" i="2"/>
  <c r="L14" i="2"/>
  <c r="L11" i="2"/>
  <c r="K51" i="2"/>
  <c r="M27" i="2"/>
  <c r="K8" i="2"/>
  <c r="L53" i="2"/>
  <c r="B8" i="2"/>
  <c r="B14" i="2"/>
  <c r="C80" i="2"/>
  <c r="K30" i="2"/>
  <c r="D63" i="2"/>
  <c r="K36" i="2"/>
  <c r="C90" i="2"/>
  <c r="C96" i="2"/>
  <c r="K60" i="2"/>
  <c r="W86" i="2"/>
  <c r="L3" i="2"/>
  <c r="D45" i="2"/>
  <c r="V75" i="2"/>
  <c r="L63" i="2"/>
  <c r="L12" i="2"/>
  <c r="L22" i="2"/>
  <c r="M35" i="2"/>
  <c r="M18" i="2"/>
  <c r="K84" i="2"/>
  <c r="O60" i="2"/>
  <c r="X94" i="2"/>
  <c r="D96" i="2"/>
  <c r="N36" i="2"/>
  <c r="E48" i="2"/>
  <c r="X82" i="2"/>
  <c r="M28" i="2"/>
  <c r="W82" i="2"/>
  <c r="M83" i="2"/>
  <c r="K67" i="2"/>
  <c r="L33" i="2"/>
  <c r="C84" i="2"/>
  <c r="K48" i="2"/>
  <c r="O44" i="2"/>
  <c r="K63" i="2"/>
  <c r="E69" i="2"/>
  <c r="C63" i="2"/>
  <c r="B7" i="2"/>
  <c r="K56" i="2"/>
  <c r="D78" i="2"/>
  <c r="B12" i="2"/>
  <c r="X78" i="2"/>
  <c r="C44" i="2"/>
  <c r="L49" i="2"/>
  <c r="W84" i="2"/>
  <c r="G72" i="2"/>
  <c r="B25" i="2"/>
  <c r="K65" i="2"/>
  <c r="E44" i="2"/>
  <c r="K11" i="2"/>
  <c r="C83" i="2"/>
  <c r="C85" i="2"/>
  <c r="L75" i="2"/>
  <c r="N33" i="2"/>
  <c r="M78" i="2"/>
  <c r="D86" i="2"/>
  <c r="B23" i="2"/>
  <c r="D56" i="2"/>
  <c r="L69" i="2"/>
  <c r="L19" i="2"/>
  <c r="D49" i="2"/>
  <c r="M59" i="2"/>
  <c r="L15" i="2"/>
  <c r="U96" i="2"/>
  <c r="K18" i="2"/>
  <c r="D81" i="2"/>
  <c r="K12" i="2"/>
  <c r="N45" i="2"/>
  <c r="U86" i="2"/>
  <c r="D50" i="2"/>
  <c r="M94" i="2"/>
  <c r="K96" i="2"/>
  <c r="O34" i="2"/>
  <c r="O33" i="2"/>
  <c r="P45" i="2"/>
  <c r="P62" i="2"/>
  <c r="L90" i="2"/>
  <c r="P50" i="2"/>
  <c r="N59" i="2"/>
  <c r="N66" i="2"/>
  <c r="L24" i="2"/>
  <c r="K61" i="2"/>
  <c r="K7" i="2"/>
  <c r="U97" i="2"/>
  <c r="L60" i="2"/>
  <c r="K31" i="2"/>
  <c r="L47" i="2"/>
  <c r="N51" i="2"/>
  <c r="X99" i="2"/>
  <c r="D90" i="2"/>
  <c r="K86" i="2"/>
  <c r="D98" i="2"/>
  <c r="L57" i="2"/>
  <c r="M84" i="2"/>
  <c r="X96" i="2"/>
  <c r="M58" i="2"/>
  <c r="U80" i="2"/>
  <c r="E50" i="2"/>
  <c r="M12" i="2"/>
  <c r="P58" i="2"/>
  <c r="O62" i="2"/>
  <c r="P65" i="2"/>
  <c r="V76" i="2"/>
  <c r="K33" i="2"/>
  <c r="U79" i="2"/>
  <c r="W95" i="2"/>
  <c r="K16" i="2"/>
  <c r="L31" i="2"/>
  <c r="E53" i="2"/>
  <c r="O3" i="2"/>
  <c r="M47" i="2"/>
  <c r="C78" i="2"/>
  <c r="E46" i="2"/>
  <c r="U90" i="2"/>
  <c r="M36" i="2"/>
  <c r="V85" i="2"/>
  <c r="M13" i="2"/>
  <c r="E83" i="2"/>
  <c r="D75" i="2"/>
  <c r="O57" i="2"/>
  <c r="N61" i="2"/>
  <c r="O54" i="2"/>
  <c r="D76" i="2"/>
  <c r="M95" i="2"/>
  <c r="L87" i="2"/>
  <c r="P59" i="2"/>
  <c r="C99" i="2"/>
  <c r="D3" i="2"/>
  <c r="V87" i="2"/>
  <c r="K62" i="2"/>
  <c r="C43" i="2"/>
  <c r="M14" i="2"/>
  <c r="E64" i="2"/>
  <c r="E79" i="2"/>
  <c r="K45" i="2"/>
  <c r="D88" i="2"/>
  <c r="D82" i="2"/>
  <c r="M91" i="2"/>
  <c r="P69" i="2"/>
  <c r="X84" i="2"/>
  <c r="B10" i="2"/>
  <c r="C65" i="2"/>
  <c r="E49" i="2"/>
  <c r="W96" i="2"/>
  <c r="M63" i="2"/>
  <c r="D64" i="2"/>
  <c r="C81" i="2"/>
  <c r="L78" i="2"/>
  <c r="L91" i="2"/>
  <c r="L98" i="2"/>
  <c r="X86" i="2"/>
  <c r="P46" i="2"/>
  <c r="L96" i="2"/>
  <c r="O47" i="2"/>
  <c r="L79" i="2"/>
  <c r="X90" i="2"/>
  <c r="L76" i="2"/>
  <c r="D83" i="2"/>
  <c r="K76" i="2"/>
  <c r="O50" i="2"/>
  <c r="O49" i="2"/>
  <c r="L8" i="2"/>
  <c r="D53" i="2"/>
  <c r="M6" i="2"/>
  <c r="E78" i="2"/>
  <c r="L46" i="2"/>
  <c r="K49" i="2"/>
  <c r="D85" i="2"/>
  <c r="M97" i="2"/>
  <c r="E88" i="2"/>
  <c r="V97" i="2"/>
  <c r="V78" i="2"/>
  <c r="X83" i="2"/>
  <c r="N58" i="2"/>
  <c r="K25" i="2"/>
  <c r="L16" i="2"/>
  <c r="E95" i="2"/>
  <c r="L23" i="2"/>
  <c r="M88" i="2"/>
  <c r="W90" i="2"/>
  <c r="N64" i="2"/>
  <c r="L85" i="2"/>
  <c r="O48" i="2"/>
  <c r="O45" i="2"/>
  <c r="O51" i="2"/>
  <c r="O46" i="2"/>
  <c r="O55" i="2"/>
  <c r="M77" i="2"/>
  <c r="K89" i="2"/>
  <c r="L92" i="2"/>
  <c r="O66" i="2"/>
  <c r="V99" i="2"/>
  <c r="K94" i="2"/>
  <c r="D80" i="2"/>
  <c r="P60" i="2"/>
  <c r="K98" i="2"/>
  <c r="X93" i="2"/>
  <c r="W99" i="2"/>
  <c r="K9" i="2"/>
  <c r="W97" i="2"/>
  <c r="U94" i="2"/>
  <c r="L35" i="2"/>
  <c r="B30" i="2"/>
  <c r="H72" i="2"/>
  <c r="D61" i="2"/>
  <c r="N47" i="2"/>
  <c r="O64" i="2"/>
  <c r="N63" i="2"/>
  <c r="M93" i="2"/>
  <c r="O43" i="2"/>
  <c r="B26" i="2"/>
  <c r="M54" i="2"/>
  <c r="C57" i="2"/>
  <c r="M68" i="2"/>
  <c r="M81" i="2"/>
  <c r="C45" i="2"/>
  <c r="P44" i="2"/>
  <c r="P67" i="2"/>
  <c r="O52" i="2"/>
  <c r="M99" i="2"/>
  <c r="V92" i="2"/>
  <c r="O63" i="2"/>
  <c r="P47" i="2"/>
  <c r="E92" i="2"/>
  <c r="M79" i="2"/>
  <c r="P43" i="2"/>
  <c r="N62" i="2"/>
  <c r="N49" i="2"/>
  <c r="E81" i="2"/>
  <c r="L6" i="2"/>
  <c r="E90" i="2"/>
  <c r="K68" i="2"/>
  <c r="L55" i="2"/>
  <c r="M26" i="2"/>
  <c r="K91" i="2"/>
  <c r="M76" i="2"/>
  <c r="P64" i="2"/>
  <c r="N55" i="2"/>
  <c r="O67" i="2"/>
  <c r="N57" i="2"/>
  <c r="M25" i="2"/>
  <c r="D65" i="2"/>
  <c r="W94" i="2"/>
  <c r="L28" i="2"/>
  <c r="P3" i="2"/>
  <c r="C95" i="2"/>
  <c r="U89" i="2"/>
  <c r="O53" i="2"/>
  <c r="D92" i="2"/>
  <c r="F61" i="2"/>
  <c r="N86" i="2"/>
  <c r="O90" i="2"/>
  <c r="H49" i="2"/>
  <c r="O80" i="2"/>
  <c r="P83" i="2"/>
  <c r="O8" i="2"/>
  <c r="F53" i="2"/>
  <c r="F58" i="2"/>
  <c r="N81" i="2"/>
  <c r="N77" i="2"/>
  <c r="N93" i="2"/>
  <c r="F56" i="2"/>
  <c r="P87" i="2"/>
  <c r="G48" i="2"/>
  <c r="G77" i="2"/>
  <c r="G57" i="2"/>
  <c r="F45" i="2"/>
  <c r="G81" i="2"/>
  <c r="H64" i="2"/>
  <c r="N96" i="2"/>
  <c r="P97" i="2"/>
  <c r="F83" i="2"/>
  <c r="F54" i="2"/>
  <c r="G68" i="2"/>
  <c r="H63" i="2"/>
  <c r="O32" i="2"/>
  <c r="N27" i="2"/>
  <c r="F78" i="2"/>
  <c r="G43" i="2"/>
  <c r="O83" i="2"/>
  <c r="O26" i="2"/>
  <c r="P75" i="2"/>
  <c r="F80" i="2"/>
  <c r="P92" i="2"/>
  <c r="G69" i="2"/>
  <c r="N97" i="2"/>
  <c r="N76" i="2"/>
  <c r="O97" i="2"/>
  <c r="N21" i="2"/>
  <c r="F75" i="2"/>
  <c r="F60" i="2"/>
  <c r="F92" i="2"/>
  <c r="G55" i="2"/>
  <c r="G84" i="2"/>
  <c r="O82" i="2"/>
  <c r="N15" i="2"/>
  <c r="G59" i="2"/>
  <c r="N82" i="2"/>
  <c r="G64" i="2"/>
  <c r="F86" i="2"/>
  <c r="G49" i="2"/>
  <c r="F95" i="2"/>
  <c r="H66" i="2"/>
  <c r="F55" i="2"/>
  <c r="G92" i="2"/>
  <c r="H59" i="2"/>
  <c r="F87" i="2"/>
  <c r="P86" i="2"/>
  <c r="O28" i="2"/>
  <c r="N98" i="2"/>
  <c r="N25" i="2"/>
  <c r="G94" i="2"/>
  <c r="O20" i="2"/>
  <c r="F85" i="2"/>
  <c r="N85" i="2"/>
  <c r="H55" i="2"/>
  <c r="F49" i="2"/>
  <c r="P85" i="2"/>
  <c r="O17" i="2"/>
  <c r="F88" i="2"/>
  <c r="N95" i="2"/>
  <c r="F47" i="2"/>
  <c r="N17" i="2"/>
  <c r="G52" i="2"/>
  <c r="H51" i="2"/>
  <c r="N20" i="2"/>
  <c r="P94" i="2"/>
  <c r="H44" i="2"/>
  <c r="G65" i="2"/>
  <c r="O29" i="2"/>
  <c r="F79" i="2"/>
  <c r="P78" i="2"/>
  <c r="N14" i="2"/>
  <c r="N79" i="2"/>
  <c r="H69" i="2"/>
  <c r="N31" i="2"/>
  <c r="G83" i="2"/>
  <c r="H52" i="2"/>
  <c r="O12" i="2"/>
  <c r="O77" i="2"/>
  <c r="O24" i="2"/>
  <c r="G88" i="2"/>
  <c r="F69" i="2"/>
  <c r="G76" i="2"/>
  <c r="O93" i="2"/>
  <c r="N91" i="2"/>
  <c r="N88" i="2"/>
  <c r="H57" i="2"/>
  <c r="P95" i="2"/>
  <c r="H43" i="2"/>
  <c r="H46" i="2"/>
  <c r="O81" i="2"/>
  <c r="G63" i="2"/>
  <c r="N6" i="2"/>
  <c r="P80" i="2"/>
  <c r="P82" i="2"/>
  <c r="N87" i="2"/>
  <c r="H45" i="2"/>
  <c r="F93" i="2"/>
  <c r="P93" i="2"/>
  <c r="G98" i="2"/>
  <c r="N23" i="2"/>
  <c r="G85" i="2"/>
  <c r="G89" i="2"/>
  <c r="H58" i="2"/>
  <c r="G47" i="2"/>
  <c r="F48" i="2"/>
  <c r="P89" i="2"/>
  <c r="N84" i="2"/>
  <c r="G61" i="2"/>
  <c r="N80" i="2"/>
  <c r="N9" i="2"/>
  <c r="N90" i="2"/>
  <c r="G53" i="2"/>
  <c r="O79" i="2"/>
  <c r="N89" i="2"/>
  <c r="O91" i="2"/>
  <c r="G44" i="2"/>
  <c r="P96" i="2"/>
  <c r="O18" i="2"/>
  <c r="P76" i="2"/>
  <c r="G66" i="2"/>
  <c r="G87" i="2"/>
  <c r="G56" i="2"/>
  <c r="F89" i="2"/>
  <c r="G67" i="2"/>
  <c r="N94" i="2"/>
  <c r="O14" i="2"/>
  <c r="O7" i="2"/>
  <c r="O84" i="2"/>
  <c r="P81" i="2"/>
  <c r="H54" i="2"/>
  <c r="P88" i="2"/>
  <c r="P79" i="2"/>
  <c r="F68" i="2"/>
  <c r="G62" i="2"/>
  <c r="P91" i="2"/>
  <c r="N22" i="2"/>
  <c r="G79" i="2"/>
  <c r="G80" i="2"/>
  <c r="H48" i="2"/>
  <c r="F63" i="2"/>
  <c r="F84" i="2"/>
  <c r="F51" i="2"/>
  <c r="G82" i="2"/>
  <c r="G54" i="2"/>
  <c r="N30" i="2"/>
  <c r="H50" i="2"/>
  <c r="H65" i="2"/>
  <c r="G75" i="2"/>
  <c r="G95" i="2"/>
  <c r="F96" i="2"/>
  <c r="N24" i="2"/>
  <c r="H47" i="2"/>
  <c r="O6" i="2"/>
  <c r="O25" i="2"/>
  <c r="F90" i="2"/>
  <c r="F46" i="2"/>
  <c r="O9" i="2"/>
  <c r="N16" i="2"/>
  <c r="F81" i="2"/>
  <c r="O76" i="2"/>
  <c r="H62" i="2"/>
  <c r="F77" i="2"/>
  <c r="F50" i="2"/>
  <c r="F98" i="2"/>
  <c r="P84" i="2"/>
  <c r="N19" i="2"/>
  <c r="F64" i="2"/>
  <c r="F52" i="2"/>
  <c r="G60" i="2"/>
  <c r="G58" i="2"/>
  <c r="G96" i="2"/>
  <c r="F97" i="2"/>
  <c r="O22" i="2"/>
  <c r="G78" i="2"/>
  <c r="F62" i="2"/>
  <c r="F94" i="2"/>
  <c r="H60" i="2"/>
  <c r="L99" i="2"/>
  <c r="N92" i="2"/>
  <c r="N26" i="2"/>
  <c r="O94" i="2"/>
  <c r="N29" i="2"/>
  <c r="G93" i="2"/>
  <c r="F66" i="2"/>
  <c r="F57" i="2"/>
  <c r="O19" i="2"/>
  <c r="G45" i="2"/>
  <c r="N11" i="2"/>
  <c r="O23" i="2"/>
  <c r="F82" i="2"/>
  <c r="H53" i="2"/>
  <c r="O30" i="2"/>
  <c r="G90" i="2"/>
  <c r="H56" i="2"/>
  <c r="O10" i="2"/>
  <c r="F43" i="2"/>
  <c r="H61" i="2"/>
  <c r="O89" i="2"/>
  <c r="N28" i="2"/>
  <c r="G51" i="2"/>
  <c r="N10" i="2"/>
  <c r="O98" i="2"/>
  <c r="F67" i="2"/>
  <c r="O11" i="2"/>
  <c r="O78" i="2"/>
  <c r="N83" i="2"/>
  <c r="P77" i="2"/>
  <c r="O88" i="2"/>
  <c r="O16" i="2"/>
  <c r="N18" i="2"/>
  <c r="O21" i="2"/>
  <c r="O75" i="2"/>
  <c r="O27" i="2"/>
  <c r="F44" i="2"/>
  <c r="O31" i="2"/>
  <c r="O92" i="2"/>
  <c r="O15" i="2"/>
  <c r="O13" i="2"/>
  <c r="O87" i="2"/>
  <c r="O85" i="2"/>
  <c r="F91" i="2"/>
  <c r="G91" i="2"/>
  <c r="H68" i="2"/>
  <c r="N8" i="2"/>
  <c r="G97" i="2"/>
  <c r="N78" i="2"/>
  <c r="G50" i="2"/>
  <c r="N12" i="2"/>
  <c r="N32" i="2"/>
  <c r="P90" i="2"/>
  <c r="N75" i="2"/>
  <c r="P98" i="2"/>
  <c r="O95" i="2"/>
  <c r="O96" i="2"/>
  <c r="G86" i="2"/>
  <c r="F76" i="2"/>
  <c r="H67" i="2"/>
  <c r="N7" i="2"/>
  <c r="G46" i="2"/>
  <c r="F65" i="2"/>
  <c r="O86" i="2"/>
  <c r="F59" i="2"/>
  <c r="F88" i="30" l="1"/>
  <c r="G98" i="30"/>
  <c r="G85" i="30"/>
  <c r="G79" i="30"/>
  <c r="F79" i="30"/>
  <c r="G78" i="30"/>
  <c r="F94" i="30"/>
  <c r="G81" i="30"/>
  <c r="F82" i="30"/>
  <c r="G90" i="30"/>
  <c r="F85" i="30"/>
  <c r="G84" i="30"/>
  <c r="F86" i="30"/>
  <c r="F89" i="30"/>
  <c r="F93" i="30"/>
  <c r="F78" i="30"/>
  <c r="F84" i="30"/>
  <c r="G83" i="30"/>
  <c r="G87" i="30"/>
  <c r="G94" i="30"/>
  <c r="F96" i="30"/>
  <c r="G92" i="30"/>
  <c r="G91" i="30"/>
  <c r="F77" i="30"/>
  <c r="G75" i="30"/>
  <c r="G77" i="30"/>
  <c r="G97" i="30"/>
  <c r="G86" i="30"/>
  <c r="F81" i="30"/>
  <c r="G88" i="30"/>
  <c r="G76" i="30"/>
  <c r="G95" i="30"/>
  <c r="F91" i="30"/>
  <c r="F76" i="30"/>
  <c r="F97" i="30"/>
  <c r="G82" i="30"/>
  <c r="F75" i="30"/>
  <c r="G80" i="30"/>
  <c r="F83" i="30"/>
  <c r="F98" i="30"/>
  <c r="G96" i="30"/>
  <c r="F80" i="30"/>
  <c r="F87" i="30"/>
  <c r="F92" i="30"/>
  <c r="F90" i="30"/>
  <c r="F95" i="30"/>
  <c r="G93" i="30"/>
  <c r="G89" i="30"/>
  <c r="D80" i="30"/>
  <c r="C83" i="30"/>
  <c r="E78" i="30"/>
  <c r="E93" i="30"/>
  <c r="E80" i="30"/>
  <c r="D92" i="30"/>
  <c r="E83" i="30"/>
  <c r="E76" i="30"/>
  <c r="D97" i="30"/>
  <c r="E90" i="30"/>
  <c r="D95" i="30"/>
  <c r="C93" i="30"/>
  <c r="D94" i="30"/>
  <c r="D76" i="30"/>
  <c r="E91" i="30"/>
  <c r="D88" i="30"/>
  <c r="D87" i="30"/>
  <c r="E95" i="30"/>
  <c r="C90" i="30"/>
  <c r="D86" i="30"/>
  <c r="D78" i="30"/>
  <c r="D93" i="30"/>
  <c r="D98" i="30"/>
  <c r="C97" i="30"/>
  <c r="C95" i="30"/>
  <c r="D90" i="30"/>
  <c r="C96" i="30"/>
  <c r="D84" i="30"/>
  <c r="C84" i="30"/>
  <c r="C78" i="30"/>
  <c r="C92" i="30"/>
  <c r="C76" i="30"/>
  <c r="E97" i="30"/>
  <c r="D85" i="30"/>
  <c r="E94" i="30"/>
  <c r="D96" i="30"/>
  <c r="C86" i="30"/>
  <c r="E75" i="30"/>
  <c r="E98" i="30"/>
  <c r="D89" i="30"/>
  <c r="E88" i="30"/>
  <c r="C98" i="30"/>
  <c r="E96" i="30"/>
  <c r="E82" i="30"/>
  <c r="D81" i="30"/>
  <c r="D82" i="30"/>
  <c r="D77" i="30"/>
  <c r="C75" i="30"/>
  <c r="E84" i="30"/>
  <c r="E81" i="30"/>
  <c r="D79" i="30"/>
  <c r="E85" i="30"/>
  <c r="C81" i="30"/>
  <c r="C94" i="30"/>
  <c r="C77" i="30"/>
  <c r="C88" i="30"/>
  <c r="C87" i="30"/>
  <c r="D91" i="30"/>
  <c r="C82" i="30"/>
  <c r="E92" i="30"/>
  <c r="C80" i="30"/>
  <c r="E86" i="30"/>
  <c r="E89" i="30"/>
  <c r="E77" i="30"/>
  <c r="C89" i="30"/>
  <c r="D83" i="30"/>
  <c r="D75" i="30"/>
  <c r="E79" i="30"/>
  <c r="C91" i="30"/>
  <c r="C79" i="30"/>
  <c r="E87" i="30"/>
  <c r="C85" i="30"/>
  <c r="F45" i="30"/>
  <c r="F51" i="30"/>
  <c r="H53" i="30"/>
  <c r="H54" i="30"/>
  <c r="F53" i="30"/>
  <c r="H47" i="30"/>
  <c r="F52" i="30"/>
  <c r="H46" i="30"/>
  <c r="F48" i="30"/>
  <c r="G44" i="30"/>
  <c r="G46" i="30"/>
  <c r="F50" i="30"/>
  <c r="H48" i="30"/>
  <c r="H51" i="30"/>
  <c r="F49" i="30"/>
  <c r="G48" i="30"/>
  <c r="F54" i="30"/>
  <c r="G53" i="30"/>
  <c r="G52" i="30"/>
  <c r="G47" i="30"/>
  <c r="H44" i="30"/>
  <c r="G49" i="30"/>
  <c r="G51" i="30"/>
  <c r="H45" i="30"/>
  <c r="H52" i="30"/>
  <c r="G50" i="30"/>
  <c r="G45" i="30"/>
  <c r="F46" i="30"/>
  <c r="H49" i="30"/>
  <c r="G54" i="30"/>
  <c r="H50" i="30"/>
  <c r="F44" i="30"/>
  <c r="F47" i="30"/>
  <c r="D51" i="30"/>
  <c r="D47" i="30"/>
  <c r="D50" i="30"/>
  <c r="C51" i="30"/>
  <c r="E50" i="30"/>
  <c r="C49" i="30"/>
  <c r="D49" i="30"/>
  <c r="C50" i="30"/>
  <c r="E51" i="30"/>
  <c r="D52" i="30"/>
  <c r="E53" i="30"/>
  <c r="D53" i="30"/>
  <c r="C46" i="30"/>
  <c r="E45" i="30"/>
  <c r="E47" i="30"/>
  <c r="D44" i="30"/>
  <c r="C53" i="30"/>
  <c r="I53" i="30" s="1"/>
  <c r="D46" i="30"/>
  <c r="D48" i="30"/>
  <c r="E46" i="30"/>
  <c r="D54" i="30"/>
  <c r="D45" i="30"/>
  <c r="E54" i="30"/>
  <c r="C47" i="30"/>
  <c r="E44" i="30"/>
  <c r="C45" i="30"/>
  <c r="E48" i="30"/>
  <c r="C48" i="30"/>
  <c r="C52" i="30"/>
  <c r="I52" i="30" s="1"/>
  <c r="C54" i="30"/>
  <c r="E49" i="30"/>
  <c r="E52" i="30"/>
  <c r="C44" i="30"/>
  <c r="I44" i="30" s="1"/>
  <c r="H43" i="30"/>
  <c r="G43" i="30"/>
  <c r="F43" i="30"/>
  <c r="E43" i="30"/>
  <c r="D43" i="30"/>
  <c r="C43" i="30"/>
  <c r="G58" i="30"/>
  <c r="G62" i="30"/>
  <c r="F56" i="30"/>
  <c r="G63" i="30"/>
  <c r="F55" i="30"/>
  <c r="H68" i="30"/>
  <c r="H65" i="30"/>
  <c r="G57" i="30"/>
  <c r="F64" i="30"/>
  <c r="F62" i="30"/>
  <c r="F58" i="30"/>
  <c r="H59" i="30"/>
  <c r="H62" i="30"/>
  <c r="G66" i="30"/>
  <c r="F63" i="30"/>
  <c r="H60" i="30"/>
  <c r="H66" i="30"/>
  <c r="G68" i="30"/>
  <c r="G56" i="30"/>
  <c r="G65" i="30"/>
  <c r="F60" i="30"/>
  <c r="G59" i="30"/>
  <c r="H57" i="30"/>
  <c r="H58" i="30"/>
  <c r="H55" i="30"/>
  <c r="H64" i="30"/>
  <c r="H56" i="30"/>
  <c r="H63" i="30"/>
  <c r="G64" i="30"/>
  <c r="F59" i="30"/>
  <c r="F61" i="30"/>
  <c r="H67" i="30"/>
  <c r="F67" i="30"/>
  <c r="G61" i="30"/>
  <c r="G67" i="30"/>
  <c r="G55" i="30"/>
  <c r="F66" i="30"/>
  <c r="F57" i="30"/>
  <c r="G60" i="30"/>
  <c r="F68" i="30"/>
  <c r="F65" i="30"/>
  <c r="H61" i="30"/>
  <c r="C57" i="30"/>
  <c r="D65" i="30"/>
  <c r="E61" i="30"/>
  <c r="C55" i="30"/>
  <c r="E58" i="30"/>
  <c r="E65" i="30"/>
  <c r="E62" i="30"/>
  <c r="D62" i="30"/>
  <c r="D61" i="30"/>
  <c r="D68" i="30"/>
  <c r="E56" i="30"/>
  <c r="C56" i="30"/>
  <c r="I56" i="30" s="1"/>
  <c r="E60" i="30"/>
  <c r="D57" i="30"/>
  <c r="D67" i="30"/>
  <c r="D58" i="30"/>
  <c r="C59" i="30"/>
  <c r="C58" i="30"/>
  <c r="E57" i="30"/>
  <c r="D63" i="30"/>
  <c r="C62" i="30"/>
  <c r="C63" i="30"/>
  <c r="E68" i="30"/>
  <c r="D60" i="30"/>
  <c r="E59" i="30"/>
  <c r="C64" i="30"/>
  <c r="C61" i="30"/>
  <c r="D64" i="30"/>
  <c r="C67" i="30"/>
  <c r="D55" i="30"/>
  <c r="D56" i="30"/>
  <c r="D59" i="30"/>
  <c r="D66" i="30"/>
  <c r="E67" i="30"/>
  <c r="E66" i="30"/>
  <c r="C65" i="30"/>
  <c r="E64" i="30"/>
  <c r="C60" i="30"/>
  <c r="E63" i="30"/>
  <c r="E55" i="30"/>
  <c r="C68" i="30"/>
  <c r="B8" i="30"/>
  <c r="B12" i="30"/>
  <c r="B7" i="30"/>
  <c r="B9" i="30"/>
  <c r="B13" i="30"/>
  <c r="B11" i="30"/>
  <c r="B14" i="30"/>
  <c r="B10" i="30"/>
  <c r="B6" i="30"/>
  <c r="B22" i="30"/>
  <c r="B35" i="30"/>
  <c r="B24" i="30"/>
  <c r="B19" i="30"/>
  <c r="B26" i="30"/>
  <c r="B20" i="30"/>
  <c r="B28" i="30"/>
  <c r="B23" i="30"/>
  <c r="B21" i="30"/>
  <c r="B33" i="30"/>
  <c r="B32" i="30"/>
  <c r="B30" i="30"/>
  <c r="B34" i="30"/>
  <c r="B27" i="30"/>
  <c r="B31" i="30"/>
  <c r="B29" i="30"/>
  <c r="B25" i="30"/>
  <c r="B18" i="30"/>
  <c r="X15" i="9"/>
  <c r="X21" i="9"/>
  <c r="X22" i="9"/>
  <c r="X29" i="9"/>
  <c r="X30" i="9"/>
  <c r="X16" i="9"/>
  <c r="X23" i="9"/>
  <c r="X24" i="9"/>
  <c r="X31" i="9"/>
  <c r="X32" i="9"/>
  <c r="X27" i="9"/>
  <c r="X17" i="9"/>
  <c r="X20" i="9"/>
  <c r="X26" i="9"/>
  <c r="X19" i="9"/>
  <c r="X35" i="9"/>
  <c r="X18" i="9"/>
  <c r="X25" i="9"/>
  <c r="X28" i="9"/>
  <c r="X34" i="9"/>
  <c r="X38" i="9"/>
  <c r="X36" i="9"/>
  <c r="X33" i="9"/>
  <c r="X37" i="9"/>
  <c r="X43" i="9"/>
  <c r="X39" i="9"/>
  <c r="X40" i="9"/>
  <c r="X42" i="9"/>
  <c r="X41" i="9"/>
  <c r="X44" i="9"/>
  <c r="W38" i="10"/>
  <c r="X38" i="10"/>
  <c r="V38" i="10"/>
  <c r="W38" i="11"/>
  <c r="V38" i="11"/>
  <c r="P36" i="2"/>
  <c r="F99" i="2"/>
  <c r="P34" i="2"/>
  <c r="G99" i="2"/>
  <c r="P33" i="2"/>
  <c r="P99" i="2"/>
  <c r="O99" i="2"/>
  <c r="N99" i="2"/>
  <c r="P35" i="2"/>
  <c r="I43" i="30" l="1"/>
  <c r="I47" i="30"/>
  <c r="I60" i="30"/>
  <c r="I64" i="30"/>
  <c r="I63" i="30"/>
  <c r="I58" i="30"/>
  <c r="I68" i="30"/>
  <c r="I66" i="30"/>
  <c r="I67" i="30"/>
  <c r="I62" i="30"/>
  <c r="I59" i="30"/>
  <c r="I57" i="30"/>
  <c r="I54" i="30"/>
  <c r="I45" i="30"/>
  <c r="I49" i="30"/>
  <c r="I55" i="30"/>
  <c r="I46" i="30"/>
  <c r="I65" i="30"/>
  <c r="I61" i="30"/>
  <c r="I48" i="30"/>
  <c r="I50" i="30"/>
  <c r="I51" i="30"/>
  <c r="X31" i="11"/>
  <c r="X25" i="11"/>
  <c r="X46" i="11"/>
  <c r="X40" i="11"/>
  <c r="X34" i="11"/>
  <c r="X28" i="11"/>
  <c r="X22" i="11"/>
  <c r="X16" i="11"/>
  <c r="X41" i="11"/>
  <c r="X35" i="11"/>
  <c r="X29" i="11"/>
  <c r="X23" i="11"/>
  <c r="X17" i="11"/>
  <c r="X19" i="11"/>
  <c r="X42" i="11"/>
  <c r="X36" i="11"/>
  <c r="X30" i="11"/>
  <c r="X24" i="11"/>
  <c r="X18" i="11"/>
  <c r="X43" i="11"/>
  <c r="X37" i="11"/>
  <c r="X44" i="11"/>
  <c r="X32" i="11"/>
  <c r="X26" i="11"/>
  <c r="X20" i="11"/>
  <c r="X14" i="11"/>
  <c r="X45" i="11"/>
  <c r="X39" i="11"/>
  <c r="X33" i="11"/>
  <c r="X27" i="11"/>
  <c r="X21" i="11"/>
  <c r="X15" i="11"/>
  <c r="X14" i="9"/>
  <c r="U12" i="8"/>
  <c r="V6" i="8"/>
  <c r="P9" i="2"/>
  <c r="P6" i="2"/>
  <c r="H77" i="2"/>
  <c r="H84" i="2"/>
  <c r="P14" i="2"/>
  <c r="P21" i="2"/>
  <c r="H83" i="2"/>
  <c r="P24" i="2"/>
  <c r="H85" i="2"/>
  <c r="P8" i="2"/>
  <c r="H93" i="2"/>
  <c r="P22" i="2"/>
  <c r="H80" i="2"/>
  <c r="H98" i="2"/>
  <c r="P17" i="2"/>
  <c r="H81" i="2"/>
  <c r="H92" i="2"/>
  <c r="H79" i="2"/>
  <c r="P10" i="2"/>
  <c r="P16" i="2"/>
  <c r="P19" i="2"/>
  <c r="H94" i="2"/>
  <c r="P29" i="2"/>
  <c r="P12" i="2"/>
  <c r="H82" i="2"/>
  <c r="P30" i="2"/>
  <c r="P28" i="2"/>
  <c r="H87" i="2"/>
  <c r="H86" i="2"/>
  <c r="H78" i="2"/>
  <c r="P7" i="2"/>
  <c r="P31" i="2"/>
  <c r="H88" i="2"/>
  <c r="P27" i="2"/>
  <c r="H75" i="2"/>
  <c r="P32" i="2"/>
  <c r="P18" i="2"/>
  <c r="P13" i="2"/>
  <c r="P11" i="2"/>
  <c r="P25" i="2"/>
  <c r="P26" i="2"/>
  <c r="H76" i="2"/>
  <c r="H96" i="2"/>
  <c r="H97" i="2"/>
  <c r="P15" i="2"/>
  <c r="P20" i="2"/>
  <c r="H90" i="2"/>
  <c r="P23" i="2"/>
  <c r="H95" i="2"/>
  <c r="H89" i="2"/>
  <c r="H91" i="2"/>
  <c r="H79" i="30" l="1"/>
  <c r="I79" i="30" s="1"/>
  <c r="H77" i="30"/>
  <c r="I77" i="30" s="1"/>
  <c r="H83" i="30"/>
  <c r="I83" i="30" s="1"/>
  <c r="H78" i="30"/>
  <c r="I78" i="30" s="1"/>
  <c r="H85" i="30"/>
  <c r="I85" i="30" s="1"/>
  <c r="H84" i="30"/>
  <c r="I84" i="30" s="1"/>
  <c r="H88" i="30"/>
  <c r="I88" i="30" s="1"/>
  <c r="H87" i="30"/>
  <c r="I87" i="30" s="1"/>
  <c r="H76" i="30"/>
  <c r="I76" i="30" s="1"/>
  <c r="H90" i="30"/>
  <c r="I90" i="30" s="1"/>
  <c r="H98" i="30"/>
  <c r="I98" i="30" s="1"/>
  <c r="H75" i="30"/>
  <c r="I75" i="30" s="1"/>
  <c r="H94" i="30"/>
  <c r="I94" i="30" s="1"/>
  <c r="H82" i="30"/>
  <c r="I82" i="30" s="1"/>
  <c r="H91" i="30"/>
  <c r="I91" i="30" s="1"/>
  <c r="H80" i="30"/>
  <c r="I80" i="30" s="1"/>
  <c r="H93" i="30"/>
  <c r="I93" i="30" s="1"/>
  <c r="H86" i="30"/>
  <c r="I86" i="30" s="1"/>
  <c r="H92" i="30"/>
  <c r="I92" i="30" s="1"/>
  <c r="H81" i="30"/>
  <c r="I81" i="30" s="1"/>
  <c r="H97" i="30"/>
  <c r="I97" i="30" s="1"/>
  <c r="H95" i="30"/>
  <c r="I95" i="30" s="1"/>
  <c r="H96" i="30"/>
  <c r="I96" i="30" s="1"/>
  <c r="H89" i="30"/>
  <c r="I89" i="30" s="1"/>
  <c r="X38" i="11"/>
  <c r="V12" i="8"/>
  <c r="V13" i="8"/>
  <c r="W13" i="8" s="1"/>
  <c r="X13" i="8" s="1"/>
  <c r="W6" i="8"/>
  <c r="H99" i="2"/>
  <c r="W12" i="8" l="1"/>
  <c r="X6" i="8"/>
  <c r="X12" i="8" l="1"/>
  <c r="W9" i="8" l="1"/>
  <c r="S9" i="8"/>
  <c r="S14" i="8" s="1"/>
  <c r="V9" i="8"/>
  <c r="V14" i="8" s="1"/>
  <c r="T9" i="8"/>
  <c r="U9" i="8"/>
  <c r="X9" i="8"/>
  <c r="V18" i="8" l="1"/>
  <c r="V24" i="8"/>
  <c r="V26" i="8"/>
  <c r="V17" i="8"/>
  <c r="V32" i="8"/>
  <c r="V19" i="8"/>
  <c r="V20" i="8"/>
  <c r="V23" i="8"/>
  <c r="V25" i="8"/>
  <c r="V29" i="8"/>
  <c r="V28" i="8"/>
  <c r="V31" i="8"/>
  <c r="V16" i="8"/>
  <c r="V21" i="8"/>
  <c r="V22" i="8"/>
  <c r="V30" i="8"/>
  <c r="V36" i="8"/>
  <c r="V39" i="8"/>
  <c r="V41" i="8"/>
  <c r="V15" i="8"/>
  <c r="V27" i="8"/>
  <c r="V42" i="8"/>
  <c r="V37" i="8"/>
  <c r="V35" i="8"/>
  <c r="V33" i="8"/>
  <c r="V43" i="8"/>
  <c r="V40" i="8"/>
  <c r="V38" i="8"/>
  <c r="V34" i="8"/>
  <c r="V44" i="8"/>
  <c r="S23" i="8"/>
  <c r="S25" i="8"/>
  <c r="S18" i="8"/>
  <c r="S21" i="8"/>
  <c r="S22" i="8"/>
  <c r="S27" i="8"/>
  <c r="S28" i="8"/>
  <c r="S31" i="8"/>
  <c r="S15" i="8"/>
  <c r="S16" i="8"/>
  <c r="S24" i="8"/>
  <c r="S26" i="8"/>
  <c r="S32" i="8"/>
  <c r="S38" i="8"/>
  <c r="S17" i="8"/>
  <c r="S19" i="8"/>
  <c r="S30" i="8"/>
  <c r="S43" i="8"/>
  <c r="S20" i="8"/>
  <c r="S29" i="8"/>
  <c r="S35" i="8"/>
  <c r="S44" i="8"/>
  <c r="S36" i="8"/>
  <c r="S42" i="8"/>
  <c r="S33" i="8"/>
  <c r="S41" i="8"/>
  <c r="S34" i="8"/>
  <c r="S37" i="8"/>
  <c r="S40" i="8"/>
  <c r="S39" i="8"/>
  <c r="T16" i="8"/>
  <c r="T20" i="8"/>
  <c r="T22" i="8"/>
  <c r="T28" i="8"/>
  <c r="T19" i="8"/>
  <c r="T30" i="8"/>
  <c r="T18" i="8"/>
  <c r="T21" i="8"/>
  <c r="T27" i="8"/>
  <c r="T31" i="8"/>
  <c r="T25" i="8"/>
  <c r="T29" i="8"/>
  <c r="T35" i="8"/>
  <c r="T24" i="8"/>
  <c r="T40" i="8"/>
  <c r="T15" i="8"/>
  <c r="T17" i="8"/>
  <c r="T23" i="8"/>
  <c r="T37" i="8"/>
  <c r="T43" i="8"/>
  <c r="T26" i="8"/>
  <c r="T32" i="8"/>
  <c r="T34" i="8"/>
  <c r="T39" i="8"/>
  <c r="T36" i="8"/>
  <c r="T44" i="8"/>
  <c r="T38" i="8"/>
  <c r="T33" i="8"/>
  <c r="T42" i="8"/>
  <c r="T41" i="8"/>
  <c r="X16" i="8"/>
  <c r="X20" i="8"/>
  <c r="X22" i="8"/>
  <c r="X18" i="8"/>
  <c r="X21" i="8"/>
  <c r="X27" i="8"/>
  <c r="X28" i="8"/>
  <c r="X30" i="8"/>
  <c r="X15" i="8"/>
  <c r="X24" i="8"/>
  <c r="X26" i="8"/>
  <c r="X31" i="8"/>
  <c r="X25" i="8"/>
  <c r="X32" i="8"/>
  <c r="X29" i="8"/>
  <c r="X17" i="8"/>
  <c r="X19" i="8"/>
  <c r="X23" i="8"/>
  <c r="X40" i="8"/>
  <c r="X35" i="8"/>
  <c r="X39" i="8"/>
  <c r="X44" i="8"/>
  <c r="X42" i="8"/>
  <c r="X43" i="8"/>
  <c r="X36" i="8"/>
  <c r="X33" i="8"/>
  <c r="X38" i="8"/>
  <c r="X37" i="8"/>
  <c r="X34" i="8"/>
  <c r="X41" i="8"/>
  <c r="U15" i="8"/>
  <c r="U17" i="8"/>
  <c r="U19" i="8"/>
  <c r="U21" i="8"/>
  <c r="U27" i="8"/>
  <c r="U20" i="8"/>
  <c r="U23" i="8"/>
  <c r="U25" i="8"/>
  <c r="U29" i="8"/>
  <c r="U35" i="8"/>
  <c r="U37" i="8"/>
  <c r="U43" i="8"/>
  <c r="U22" i="8"/>
  <c r="U28" i="8"/>
  <c r="U30" i="8"/>
  <c r="U36" i="8"/>
  <c r="U38" i="8"/>
  <c r="U44" i="8"/>
  <c r="U26" i="8"/>
  <c r="U32" i="8"/>
  <c r="U34" i="8"/>
  <c r="U31" i="8"/>
  <c r="U33" i="8"/>
  <c r="U18" i="8"/>
  <c r="U39" i="8"/>
  <c r="U41" i="8"/>
  <c r="U16" i="8"/>
  <c r="U24" i="8"/>
  <c r="U40" i="8"/>
  <c r="U42" i="8"/>
  <c r="W23" i="8"/>
  <c r="W25" i="8"/>
  <c r="W15" i="8"/>
  <c r="W16" i="8"/>
  <c r="W24" i="8"/>
  <c r="W26" i="8"/>
  <c r="W31" i="8"/>
  <c r="W17" i="8"/>
  <c r="W32" i="8"/>
  <c r="W27" i="8"/>
  <c r="W22" i="8"/>
  <c r="W43" i="8"/>
  <c r="W28" i="8"/>
  <c r="W29" i="8"/>
  <c r="W35" i="8"/>
  <c r="W38" i="8"/>
  <c r="W44" i="8"/>
  <c r="W18" i="8"/>
  <c r="W19" i="8"/>
  <c r="W21" i="8"/>
  <c r="W20" i="8"/>
  <c r="W30" i="8"/>
  <c r="W36" i="8"/>
  <c r="W33" i="8"/>
  <c r="W34" i="8"/>
  <c r="W40" i="8"/>
  <c r="W42" i="8"/>
  <c r="W37" i="8"/>
  <c r="W41" i="8"/>
  <c r="W39" i="8"/>
  <c r="X14" i="8"/>
  <c r="U14" i="8"/>
  <c r="W14" i="8"/>
  <c r="T14" i="8"/>
  <c r="H9" i="2"/>
  <c r="H13" i="2"/>
  <c r="H12" i="2"/>
  <c r="D25" i="2"/>
  <c r="C27" i="2"/>
  <c r="C6" i="2"/>
  <c r="C35" i="2"/>
  <c r="H21" i="2"/>
  <c r="D32" i="2"/>
  <c r="G19" i="2"/>
  <c r="F35" i="2"/>
  <c r="C18" i="2"/>
  <c r="E30" i="2"/>
  <c r="D21" i="2"/>
  <c r="D15" i="2"/>
  <c r="F36" i="2"/>
  <c r="H23" i="2"/>
  <c r="F26" i="2"/>
  <c r="C21" i="2"/>
  <c r="F29" i="2"/>
  <c r="G36" i="2"/>
  <c r="E24" i="2"/>
  <c r="G24" i="2"/>
  <c r="C11" i="2"/>
  <c r="E19" i="2"/>
  <c r="D13" i="2"/>
  <c r="D27" i="2"/>
  <c r="D8" i="2"/>
  <c r="C19" i="2"/>
  <c r="E17" i="2"/>
  <c r="G22" i="2"/>
  <c r="F32" i="2"/>
  <c r="E36" i="2"/>
  <c r="H15" i="2"/>
  <c r="H29" i="2"/>
  <c r="H36" i="2"/>
  <c r="H30" i="2"/>
  <c r="C12" i="2"/>
  <c r="F24" i="2"/>
  <c r="F11" i="2"/>
  <c r="D7" i="2"/>
  <c r="E28" i="2"/>
  <c r="G31" i="2"/>
  <c r="H16" i="2"/>
  <c r="E29" i="2"/>
  <c r="F8" i="2"/>
  <c r="D11" i="2"/>
  <c r="G35" i="2"/>
  <c r="C20" i="2"/>
  <c r="G33" i="2"/>
  <c r="G6" i="2"/>
  <c r="G28" i="2"/>
  <c r="G21" i="2"/>
  <c r="E21" i="2"/>
  <c r="D9" i="2"/>
  <c r="H35" i="2"/>
  <c r="G12" i="2"/>
  <c r="G14" i="2"/>
  <c r="H34" i="2"/>
  <c r="E13" i="2"/>
  <c r="E20" i="2"/>
  <c r="H32" i="2"/>
  <c r="H11" i="2"/>
  <c r="C34" i="2"/>
  <c r="D19" i="2"/>
  <c r="G13" i="2"/>
  <c r="C25" i="2"/>
  <c r="C9" i="2"/>
  <c r="E26" i="2"/>
  <c r="H10" i="2"/>
  <c r="C10" i="2"/>
  <c r="F20" i="2"/>
  <c r="F13" i="2"/>
  <c r="F34" i="2"/>
  <c r="E15" i="2"/>
  <c r="D31" i="2"/>
  <c r="F30" i="2"/>
  <c r="F23" i="2"/>
  <c r="D26" i="2"/>
  <c r="F25" i="2"/>
  <c r="E8" i="2"/>
  <c r="F14" i="2"/>
  <c r="H17" i="2"/>
  <c r="D22" i="2"/>
  <c r="C29" i="2"/>
  <c r="E18" i="2"/>
  <c r="E14" i="2"/>
  <c r="D14" i="2"/>
  <c r="D29" i="2"/>
  <c r="D12" i="2"/>
  <c r="D20" i="2"/>
  <c r="D34" i="2"/>
  <c r="H31" i="2"/>
  <c r="H19" i="2"/>
  <c r="D6" i="2"/>
  <c r="E25" i="2"/>
  <c r="D24" i="2"/>
  <c r="D28" i="2"/>
  <c r="G15" i="2"/>
  <c r="F9" i="2"/>
  <c r="F7" i="2"/>
  <c r="G29" i="2"/>
  <c r="G18" i="2"/>
  <c r="D30" i="2"/>
  <c r="C23" i="2"/>
  <c r="F10" i="2"/>
  <c r="E12" i="2"/>
  <c r="E31" i="2"/>
  <c r="F16" i="2"/>
  <c r="H8" i="2"/>
  <c r="F33" i="2"/>
  <c r="H28" i="2"/>
  <c r="C32" i="2"/>
  <c r="C26" i="2"/>
  <c r="E34" i="2"/>
  <c r="G9" i="2"/>
  <c r="E27" i="2"/>
  <c r="E10" i="2"/>
  <c r="H24" i="2"/>
  <c r="H26" i="2"/>
  <c r="G20" i="2"/>
  <c r="C24" i="2"/>
  <c r="C36" i="2"/>
  <c r="G30" i="2"/>
  <c r="C17" i="2"/>
  <c r="H27" i="2"/>
  <c r="C13" i="2"/>
  <c r="C14" i="2"/>
  <c r="G10" i="2"/>
  <c r="E35" i="2"/>
  <c r="E16" i="2"/>
  <c r="H18" i="2"/>
  <c r="H22" i="2"/>
  <c r="D17" i="2"/>
  <c r="E7" i="2"/>
  <c r="C16" i="2"/>
  <c r="H20" i="2"/>
  <c r="C33" i="2"/>
  <c r="D35" i="2"/>
  <c r="G17" i="2"/>
  <c r="G11" i="2"/>
  <c r="E22" i="2"/>
  <c r="G8" i="2"/>
  <c r="D33" i="2"/>
  <c r="F21" i="2"/>
  <c r="D10" i="2"/>
  <c r="C7" i="2"/>
  <c r="F19" i="2"/>
  <c r="E33" i="2"/>
  <c r="G34" i="2"/>
  <c r="H33" i="2"/>
  <c r="E6" i="2"/>
  <c r="G7" i="2"/>
  <c r="G25" i="2"/>
  <c r="G23" i="2"/>
  <c r="F22" i="2"/>
  <c r="C28" i="2"/>
  <c r="C22" i="2"/>
  <c r="G27" i="2"/>
  <c r="F17" i="2"/>
  <c r="C8" i="2"/>
  <c r="H6" i="2"/>
  <c r="F15" i="2"/>
  <c r="G26" i="2"/>
  <c r="F12" i="2"/>
  <c r="F27" i="2"/>
  <c r="C30" i="2"/>
  <c r="E32" i="2"/>
  <c r="C15" i="2"/>
  <c r="C31" i="2"/>
  <c r="F28" i="2"/>
  <c r="H7" i="2"/>
  <c r="E11" i="2"/>
  <c r="D36" i="2"/>
  <c r="H25" i="2"/>
  <c r="D16" i="2"/>
  <c r="F31" i="2"/>
  <c r="E9" i="2"/>
  <c r="G32" i="2"/>
  <c r="H14" i="2"/>
  <c r="F18" i="2"/>
  <c r="D23" i="2"/>
  <c r="F6" i="2"/>
  <c r="E23" i="2"/>
  <c r="G16" i="2"/>
  <c r="D18" i="2"/>
  <c r="H26" i="30" l="1"/>
  <c r="H7" i="30"/>
  <c r="H19" i="30"/>
  <c r="H18" i="30"/>
  <c r="H15" i="30"/>
  <c r="H32" i="30"/>
  <c r="H34" i="30"/>
  <c r="H30" i="30"/>
  <c r="H9" i="30"/>
  <c r="H8" i="30"/>
  <c r="H6" i="30"/>
  <c r="H10" i="30"/>
  <c r="H20" i="30"/>
  <c r="H31" i="30"/>
  <c r="H13" i="30"/>
  <c r="H29" i="30"/>
  <c r="H22" i="30"/>
  <c r="H23" i="30"/>
  <c r="H14" i="30"/>
  <c r="H16" i="30"/>
  <c r="H17" i="30"/>
  <c r="H28" i="30"/>
  <c r="H12" i="30"/>
  <c r="H11" i="30"/>
  <c r="H27" i="30"/>
  <c r="H35" i="30"/>
  <c r="H33" i="30"/>
  <c r="H24" i="30"/>
  <c r="H25" i="30"/>
  <c r="H21" i="30"/>
  <c r="E35" i="30"/>
  <c r="E21" i="30"/>
  <c r="E23" i="30"/>
  <c r="E14" i="30"/>
  <c r="E15" i="30"/>
  <c r="E34" i="30"/>
  <c r="E19" i="30"/>
  <c r="E28" i="30"/>
  <c r="E17" i="30"/>
  <c r="E22" i="30"/>
  <c r="E9" i="30"/>
  <c r="E16" i="30"/>
  <c r="E13" i="30"/>
  <c r="E24" i="30"/>
  <c r="E7" i="30"/>
  <c r="E26" i="30"/>
  <c r="E30" i="30"/>
  <c r="E20" i="30"/>
  <c r="E27" i="30"/>
  <c r="E8" i="30"/>
  <c r="E32" i="30"/>
  <c r="E25" i="30"/>
  <c r="E33" i="30"/>
  <c r="E11" i="30"/>
  <c r="E10" i="30"/>
  <c r="E29" i="30"/>
  <c r="E31" i="30"/>
  <c r="E6" i="30"/>
  <c r="E12" i="30"/>
  <c r="E18" i="30"/>
  <c r="G28" i="30"/>
  <c r="G14" i="30"/>
  <c r="G8" i="30"/>
  <c r="G9" i="30"/>
  <c r="G35" i="30"/>
  <c r="G7" i="30"/>
  <c r="G19" i="30"/>
  <c r="G16" i="30"/>
  <c r="G20" i="30"/>
  <c r="G23" i="30"/>
  <c r="G29" i="30"/>
  <c r="G22" i="30"/>
  <c r="G12" i="30"/>
  <c r="G32" i="30"/>
  <c r="G21" i="30"/>
  <c r="G30" i="30"/>
  <c r="G11" i="30"/>
  <c r="G27" i="30"/>
  <c r="G25" i="30"/>
  <c r="G26" i="30"/>
  <c r="G24" i="30"/>
  <c r="G33" i="30"/>
  <c r="G10" i="30"/>
  <c r="G18" i="30"/>
  <c r="G15" i="30"/>
  <c r="G17" i="30"/>
  <c r="G13" i="30"/>
  <c r="G34" i="30"/>
  <c r="G6" i="30"/>
  <c r="G31" i="30"/>
  <c r="F18" i="30"/>
  <c r="F30" i="30"/>
  <c r="F13" i="30"/>
  <c r="F10" i="30"/>
  <c r="F9" i="30"/>
  <c r="F24" i="30"/>
  <c r="F27" i="30"/>
  <c r="F29" i="30"/>
  <c r="F34" i="30"/>
  <c r="F31" i="30"/>
  <c r="F33" i="30"/>
  <c r="F15" i="30"/>
  <c r="F28" i="30"/>
  <c r="F22" i="30"/>
  <c r="F19" i="30"/>
  <c r="F21" i="30"/>
  <c r="F26" i="30"/>
  <c r="F7" i="30"/>
  <c r="F35" i="30"/>
  <c r="F12" i="30"/>
  <c r="F16" i="30"/>
  <c r="F25" i="30"/>
  <c r="F32" i="30"/>
  <c r="F20" i="30"/>
  <c r="F23" i="30"/>
  <c r="F6" i="30"/>
  <c r="F14" i="30"/>
  <c r="F11" i="30"/>
  <c r="F8" i="30"/>
  <c r="F17" i="30"/>
  <c r="D30" i="30"/>
  <c r="D35" i="30"/>
  <c r="D28" i="30"/>
  <c r="D22" i="30"/>
  <c r="D15" i="30"/>
  <c r="D17" i="30"/>
  <c r="D29" i="30"/>
  <c r="D12" i="30"/>
  <c r="D10" i="30"/>
  <c r="D6" i="30"/>
  <c r="D18" i="30"/>
  <c r="D16" i="30"/>
  <c r="D32" i="30"/>
  <c r="D24" i="30"/>
  <c r="D11" i="30"/>
  <c r="D26" i="30"/>
  <c r="D34" i="30"/>
  <c r="D8" i="30"/>
  <c r="D13" i="30"/>
  <c r="D31" i="30"/>
  <c r="D21" i="30"/>
  <c r="D23" i="30"/>
  <c r="D19" i="30"/>
  <c r="D20" i="30"/>
  <c r="D9" i="30"/>
  <c r="D25" i="30"/>
  <c r="D27" i="30"/>
  <c r="D33" i="30"/>
  <c r="D14" i="30"/>
  <c r="D7" i="30"/>
  <c r="C13" i="30"/>
  <c r="I13" i="30" s="1"/>
  <c r="C27" i="30"/>
  <c r="C12" i="30"/>
  <c r="C20" i="30"/>
  <c r="C34" i="30"/>
  <c r="C10" i="30"/>
  <c r="C19" i="30"/>
  <c r="C15" i="30"/>
  <c r="C28" i="30"/>
  <c r="C26" i="30"/>
  <c r="I26" i="30" s="1"/>
  <c r="C25" i="30"/>
  <c r="C29" i="30"/>
  <c r="C6" i="30"/>
  <c r="C8" i="30"/>
  <c r="C14" i="30"/>
  <c r="I14" i="30" s="1"/>
  <c r="C35" i="30"/>
  <c r="I35" i="30" s="1"/>
  <c r="C11" i="30"/>
  <c r="C22" i="30"/>
  <c r="I22" i="30" s="1"/>
  <c r="C21" i="30"/>
  <c r="I21" i="30" s="1"/>
  <c r="C7" i="30"/>
  <c r="I7" i="30" s="1"/>
  <c r="C16" i="30"/>
  <c r="C32" i="30"/>
  <c r="I32" i="30" s="1"/>
  <c r="C24" i="30"/>
  <c r="C31" i="30"/>
  <c r="C23" i="30"/>
  <c r="C33" i="30"/>
  <c r="I33" i="30" s="1"/>
  <c r="C30" i="30"/>
  <c r="C17" i="30"/>
  <c r="I17" i="30" s="1"/>
  <c r="C9" i="30"/>
  <c r="I9" i="30" s="1"/>
  <c r="C18" i="30"/>
  <c r="I18" i="30" s="1"/>
  <c r="I23" i="30" l="1"/>
  <c r="I28" i="30"/>
  <c r="I19" i="30"/>
  <c r="I25" i="30"/>
  <c r="I34" i="30"/>
  <c r="I15" i="30"/>
  <c r="I16" i="30"/>
  <c r="I11" i="30"/>
  <c r="I31" i="30"/>
  <c r="I29" i="30"/>
  <c r="I20" i="30"/>
  <c r="I30" i="30"/>
  <c r="I24" i="30"/>
  <c r="I12" i="30"/>
  <c r="I8" i="30"/>
  <c r="I10" i="30"/>
  <c r="I27" i="30"/>
  <c r="I6" i="30"/>
</calcChain>
</file>

<file path=xl/sharedStrings.xml><?xml version="1.0" encoding="utf-8"?>
<sst xmlns="http://schemas.openxmlformats.org/spreadsheetml/2006/main" count="1062" uniqueCount="122">
  <si>
    <t>L</t>
  </si>
  <si>
    <t>B</t>
  </si>
  <si>
    <t>[m]</t>
  </si>
  <si>
    <t>Quantity</t>
  </si>
  <si>
    <t>Symbol</t>
  </si>
  <si>
    <t>Unit</t>
  </si>
  <si>
    <t>Definition</t>
  </si>
  <si>
    <t>Value</t>
  </si>
  <si>
    <t>Length between perpendiculars</t>
  </si>
  <si>
    <t>Breadth of ship</t>
  </si>
  <si>
    <t>Ref area lateral force</t>
  </si>
  <si>
    <t>Ref area longitudinal force</t>
  </si>
  <si>
    <t>Ref area vertical force</t>
  </si>
  <si>
    <t>L*B</t>
  </si>
  <si>
    <t>Ref area roll moment</t>
  </si>
  <si>
    <t>Ref area pitch moment</t>
  </si>
  <si>
    <t>Ref area yaw moment</t>
  </si>
  <si>
    <t>Afx</t>
  </si>
  <si>
    <t>Afy</t>
  </si>
  <si>
    <t>Afz</t>
  </si>
  <si>
    <t>Amx</t>
  </si>
  <si>
    <t>Amy</t>
  </si>
  <si>
    <t>Amz</t>
  </si>
  <si>
    <t>Afy*L</t>
  </si>
  <si>
    <t>X</t>
  </si>
  <si>
    <t>Y</t>
  </si>
  <si>
    <t>Z</t>
  </si>
  <si>
    <t>M</t>
  </si>
  <si>
    <t>N</t>
  </si>
  <si>
    <t>K</t>
  </si>
  <si>
    <t>Reference velocity</t>
  </si>
  <si>
    <t>U</t>
  </si>
  <si>
    <t>[m/s]</t>
  </si>
  <si>
    <t>Density</t>
  </si>
  <si>
    <t>rho</t>
  </si>
  <si>
    <t>[kg/m3]</t>
  </si>
  <si>
    <t>[m2]</t>
  </si>
  <si>
    <t>[m3]</t>
  </si>
  <si>
    <t>Calculated</t>
  </si>
  <si>
    <t>dx</t>
  </si>
  <si>
    <t>dy</t>
  </si>
  <si>
    <t>dz</t>
  </si>
  <si>
    <t>Areas:</t>
  </si>
  <si>
    <t>Dimless:</t>
  </si>
  <si>
    <t>Scaling:</t>
  </si>
  <si>
    <t>Extra:</t>
  </si>
  <si>
    <t>[-]</t>
  </si>
  <si>
    <t>Total scaling:</t>
  </si>
  <si>
    <t>[N]</t>
  </si>
  <si>
    <t>[Nm]</t>
  </si>
  <si>
    <t>Inverse:</t>
  </si>
  <si>
    <t>Invert</t>
  </si>
  <si>
    <t>u</t>
  </si>
  <si>
    <t>v</t>
  </si>
  <si>
    <t>Drift angle  [deg]</t>
  </si>
  <si>
    <t>yes=1</t>
  </si>
  <si>
    <t>alpha</t>
  </si>
  <si>
    <t>Ref. Area</t>
  </si>
  <si>
    <t>Heading [deg]</t>
  </si>
  <si>
    <r>
      <t>C</t>
    </r>
    <r>
      <rPr>
        <b/>
        <vertAlign val="subscript"/>
        <sz val="10.5"/>
        <color rgb="FF000000"/>
        <rFont val="Arial"/>
        <family val="2"/>
      </rPr>
      <t>x</t>
    </r>
    <r>
      <rPr>
        <b/>
        <sz val="10.5"/>
        <color rgb="FF000000"/>
        <rFont val="Arial"/>
        <family val="2"/>
      </rPr>
      <t xml:space="preserve"> [-]</t>
    </r>
  </si>
  <si>
    <r>
      <t>C</t>
    </r>
    <r>
      <rPr>
        <b/>
        <vertAlign val="subscript"/>
        <sz val="10.5"/>
        <color rgb="FF000000"/>
        <rFont val="Arial"/>
        <family val="2"/>
      </rPr>
      <t xml:space="preserve">y </t>
    </r>
    <r>
      <rPr>
        <b/>
        <sz val="10.5"/>
        <color rgb="FF000000"/>
        <rFont val="Arial"/>
        <family val="2"/>
      </rPr>
      <t>[-]</t>
    </r>
  </si>
  <si>
    <r>
      <t>C</t>
    </r>
    <r>
      <rPr>
        <b/>
        <vertAlign val="subscript"/>
        <sz val="10.5"/>
        <color rgb="FF000000"/>
        <rFont val="Arial"/>
        <family val="2"/>
      </rPr>
      <t xml:space="preserve">z </t>
    </r>
    <r>
      <rPr>
        <b/>
        <sz val="10.5"/>
        <color rgb="FF000000"/>
        <rFont val="Arial"/>
        <family val="2"/>
      </rPr>
      <t>[-]</t>
    </r>
  </si>
  <si>
    <r>
      <t>C</t>
    </r>
    <r>
      <rPr>
        <b/>
        <vertAlign val="subscript"/>
        <sz val="10.5"/>
        <color rgb="FF000000"/>
        <rFont val="Arial"/>
        <family val="2"/>
      </rPr>
      <t xml:space="preserve">nx </t>
    </r>
    <r>
      <rPr>
        <b/>
        <sz val="10.5"/>
        <color rgb="FF000000"/>
        <rFont val="Arial"/>
        <family val="2"/>
      </rPr>
      <t>[-]</t>
    </r>
  </si>
  <si>
    <r>
      <t>C</t>
    </r>
    <r>
      <rPr>
        <b/>
        <vertAlign val="subscript"/>
        <sz val="10.5"/>
        <color rgb="FF000000"/>
        <rFont val="Arial"/>
        <family val="2"/>
      </rPr>
      <t xml:space="preserve">ny </t>
    </r>
    <r>
      <rPr>
        <b/>
        <sz val="10.5"/>
        <color rgb="FF000000"/>
        <rFont val="Arial"/>
        <family val="2"/>
      </rPr>
      <t>[-]</t>
    </r>
  </si>
  <si>
    <r>
      <t>C</t>
    </r>
    <r>
      <rPr>
        <b/>
        <vertAlign val="subscript"/>
        <sz val="10.5"/>
        <color rgb="FF000000"/>
        <rFont val="Arial"/>
        <family val="2"/>
      </rPr>
      <t xml:space="preserve">nz </t>
    </r>
    <r>
      <rPr>
        <b/>
        <sz val="10.5"/>
        <color rgb="FF000000"/>
        <rFont val="Arial"/>
        <family val="2"/>
      </rPr>
      <t>[-]</t>
    </r>
  </si>
  <si>
    <t>Afy*B</t>
  </si>
  <si>
    <t>Afx*L</t>
  </si>
  <si>
    <t>Draft</t>
  </si>
  <si>
    <t>T</t>
  </si>
  <si>
    <t>B*T</t>
  </si>
  <si>
    <t>L*T</t>
  </si>
  <si>
    <t>c</t>
  </si>
  <si>
    <t>S</t>
  </si>
  <si>
    <t>V</t>
  </si>
  <si>
    <t>W</t>
  </si>
  <si>
    <t>P</t>
  </si>
  <si>
    <t>FST-L-1</t>
  </si>
  <si>
    <t>FST-F-1</t>
  </si>
  <si>
    <t>FST-F-2</t>
  </si>
  <si>
    <t>FST-L-2</t>
  </si>
  <si>
    <t>FST-F-LNGC-L-1</t>
  </si>
  <si>
    <t>FST-F-LNGC-L-2</t>
  </si>
  <si>
    <t>FST-F-LNGC-L-LNGC</t>
  </si>
  <si>
    <t>FST-L-LNGC-F-1</t>
  </si>
  <si>
    <t>FST-L-LNGC-F-2</t>
  </si>
  <si>
    <t>FST-L-LNGC-F-LNGC</t>
  </si>
  <si>
    <t>FSTf</t>
  </si>
  <si>
    <t>FSTb</t>
  </si>
  <si>
    <t>LNGCf</t>
  </si>
  <si>
    <t>LNGCb</t>
  </si>
  <si>
    <t>FST-F-1_1ms</t>
  </si>
  <si>
    <t>Report_table_graphs_180</t>
  </si>
  <si>
    <t>FST-F-LNGC-L-LNGCwoBK</t>
  </si>
  <si>
    <t>FST-L-LNGC-F-LNGCwoBK</t>
  </si>
  <si>
    <t>Description</t>
  </si>
  <si>
    <t>FST</t>
  </si>
  <si>
    <t>LNGC</t>
  </si>
  <si>
    <t>Full</t>
  </si>
  <si>
    <t>Design Data - Particulars</t>
  </si>
  <si>
    <t>Worksheet</t>
  </si>
  <si>
    <t>0 to 180 plots for report</t>
  </si>
  <si>
    <t>Light</t>
  </si>
  <si>
    <t>Comments</t>
  </si>
  <si>
    <t>Current (m/s)</t>
  </si>
  <si>
    <t>-</t>
  </si>
  <si>
    <t>Yes</t>
  </si>
  <si>
    <t>Used</t>
  </si>
  <si>
    <t>Marginal change in FST coeffcients with change in current speeds</t>
  </si>
  <si>
    <t>1 or 2</t>
  </si>
  <si>
    <t>Bilge Keel</t>
  </si>
  <si>
    <t>No</t>
  </si>
  <si>
    <t>Full/ Light</t>
  </si>
  <si>
    <t>LNGC current coefficients, Cy are low by factor of  without Bilge Keel. For analysis utilize LNGC with bilge keel.</t>
  </si>
  <si>
    <t>LNGC current coefficients, Cy are higher when FST is in light load</t>
  </si>
  <si>
    <t>Reversal of FST coeffcient, Cy with and without LNGC</t>
  </si>
  <si>
    <t>Current Coefficient Load Matrix</t>
  </si>
  <si>
    <t>For report</t>
  </si>
  <si>
    <t>FST and LNGC Coefficients</t>
  </si>
  <si>
    <t>FST Coefficients</t>
  </si>
  <si>
    <t>Data</t>
  </si>
  <si>
    <t>15% LNG</t>
  </si>
  <si>
    <t>95%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</si>
</sst>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.5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b/>
      <vertAlign val="subscript"/>
      <sz val="10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Calibri"/>
      <family val="2"/>
    </font>
    <font>
      <sz val="10.5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7" fillId="4" borderId="4" applyNumberFormat="0" applyFont="0" applyAlignment="0" applyProtection="0"/>
    <xf numFmtId="0" fontId="7" fillId="5" borderId="5"/>
  </cellStyleXfs>
  <cellXfs count="106">
    <xf numFmtId="0" fontId="0" fillId="0" borderId="0" xfId="0"/>
    <xf numFmtId="0" fontId="2" fillId="3" borderId="2" xfId="2" applyAlignment="1">
      <alignment horizontal="right"/>
    </xf>
    <xf numFmtId="0" fontId="3" fillId="3" borderId="1" xfId="3"/>
    <xf numFmtId="0" fontId="1" fillId="2" borderId="1" xfId="1"/>
    <xf numFmtId="11" fontId="1" fillId="2" borderId="1" xfId="1" applyNumberFormat="1"/>
    <xf numFmtId="11" fontId="3" fillId="3" borderId="1" xfId="3" applyNumberFormat="1"/>
    <xf numFmtId="2" fontId="1" fillId="2" borderId="1" xfId="1" applyNumberFormat="1"/>
    <xf numFmtId="0" fontId="6" fillId="0" borderId="0" xfId="0" applyFont="1" applyAlignment="1">
      <alignment horizontal="left" vertical="center" indent="7"/>
    </xf>
    <xf numFmtId="0" fontId="5" fillId="0" borderId="0" xfId="0" applyFont="1" applyAlignment="1">
      <alignment horizontal="justify" vertical="center"/>
    </xf>
    <xf numFmtId="164" fontId="1" fillId="2" borderId="1" xfId="5" applyNumberFormat="1" applyFont="1" applyFill="1" applyBorder="1"/>
    <xf numFmtId="0" fontId="2" fillId="3" borderId="2" xfId="2" applyAlignment="1">
      <alignment horizontal="center"/>
    </xf>
    <xf numFmtId="0" fontId="0" fillId="5" borderId="0" xfId="7" applyFont="1" applyBorder="1"/>
    <xf numFmtId="0" fontId="0" fillId="5" borderId="0" xfId="7" applyFont="1" applyBorder="1" applyAlignment="1">
      <alignment horizontal="center"/>
    </xf>
    <xf numFmtId="11" fontId="0" fillId="5" borderId="0" xfId="7" applyNumberFormat="1" applyFont="1" applyBorder="1"/>
    <xf numFmtId="0" fontId="0" fillId="5" borderId="0" xfId="0" applyFill="1"/>
    <xf numFmtId="0" fontId="7" fillId="5" borderId="5" xfId="7"/>
    <xf numFmtId="0" fontId="0" fillId="5" borderId="0" xfId="7" applyFont="1" applyBorder="1" applyAlignment="1">
      <alignment horizontal="right"/>
    </xf>
    <xf numFmtId="0" fontId="7" fillId="5" borderId="5" xfId="7" applyAlignment="1">
      <alignment horizontal="right"/>
    </xf>
    <xf numFmtId="0" fontId="4" fillId="4" borderId="6" xfId="4" applyFill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" xfId="1" applyAlignment="1">
      <alignment horizontal="center"/>
    </xf>
    <xf numFmtId="0" fontId="0" fillId="6" borderId="10" xfId="7" applyFont="1" applyFill="1" applyBorder="1" applyAlignment="1">
      <alignment horizontal="center" vertical="top" wrapText="1"/>
    </xf>
    <xf numFmtId="11" fontId="0" fillId="6" borderId="10" xfId="7" applyNumberFormat="1" applyFont="1" applyFill="1" applyBorder="1" applyAlignment="1">
      <alignment horizontal="center" wrapText="1"/>
    </xf>
    <xf numFmtId="11" fontId="8" fillId="6" borderId="10" xfId="7" applyNumberFormat="1" applyFont="1" applyFill="1" applyBorder="1" applyAlignment="1">
      <alignment horizontal="center" wrapText="1"/>
    </xf>
    <xf numFmtId="0" fontId="0" fillId="6" borderId="10" xfId="7" applyFont="1" applyFill="1" applyBorder="1" applyAlignment="1">
      <alignment horizontal="center" wrapText="1"/>
    </xf>
    <xf numFmtId="0" fontId="8" fillId="6" borderId="10" xfId="7" applyFont="1" applyFill="1" applyBorder="1" applyAlignment="1">
      <alignment horizontal="center" vertical="top" wrapText="1"/>
    </xf>
    <xf numFmtId="0" fontId="8" fillId="6" borderId="10" xfId="7" applyFont="1" applyFill="1" applyBorder="1" applyAlignment="1">
      <alignment horizontal="center" wrapText="1"/>
    </xf>
    <xf numFmtId="0" fontId="1" fillId="2" borderId="1" xfId="1" applyNumberFormat="1"/>
    <xf numFmtId="0" fontId="3" fillId="3" borderId="1" xfId="3" applyAlignment="1">
      <alignment horizontal="center"/>
    </xf>
    <xf numFmtId="165" fontId="3" fillId="3" borderId="1" xfId="3" applyNumberFormat="1" applyAlignment="1">
      <alignment horizontal="right" wrapText="1"/>
    </xf>
    <xf numFmtId="11" fontId="3" fillId="3" borderId="1" xfId="3" applyNumberFormat="1" applyAlignment="1">
      <alignment horizontal="center"/>
    </xf>
    <xf numFmtId="1" fontId="0" fillId="5" borderId="0" xfId="7" applyNumberFormat="1" applyFont="1" applyBorder="1"/>
    <xf numFmtId="1" fontId="7" fillId="5" borderId="5" xfId="7" applyNumberFormat="1"/>
    <xf numFmtId="1" fontId="0" fillId="5" borderId="0" xfId="0" applyNumberFormat="1" applyFill="1"/>
    <xf numFmtId="1" fontId="0" fillId="6" borderId="10" xfId="7" applyNumberFormat="1" applyFont="1" applyFill="1" applyBorder="1" applyAlignment="1">
      <alignment horizontal="center" wrapText="1"/>
    </xf>
    <xf numFmtId="1" fontId="8" fillId="6" borderId="10" xfId="7" applyNumberFormat="1" applyFont="1" applyFill="1" applyBorder="1" applyAlignment="1">
      <alignment horizontal="center" wrapText="1"/>
    </xf>
    <xf numFmtId="1" fontId="1" fillId="2" borderId="1" xfId="1" applyNumberFormat="1"/>
    <xf numFmtId="0" fontId="0" fillId="5" borderId="0" xfId="0" applyFill="1" applyAlignment="1">
      <alignment horizontal="right"/>
    </xf>
    <xf numFmtId="0" fontId="0" fillId="6" borderId="10" xfId="7" applyFont="1" applyFill="1" applyBorder="1" applyAlignment="1">
      <alignment horizontal="right" vertical="top" wrapText="1"/>
    </xf>
    <xf numFmtId="0" fontId="8" fillId="6" borderId="10" xfId="7" applyFont="1" applyFill="1" applyBorder="1" applyAlignment="1">
      <alignment horizontal="right" vertical="top" wrapText="1"/>
    </xf>
    <xf numFmtId="0" fontId="1" fillId="2" borderId="1" xfId="1" applyAlignment="1">
      <alignment horizontal="right"/>
    </xf>
    <xf numFmtId="0" fontId="0" fillId="5" borderId="5" xfId="7" applyFont="1"/>
    <xf numFmtId="0" fontId="9" fillId="7" borderId="17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left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 wrapText="1"/>
    </xf>
    <xf numFmtId="164" fontId="3" fillId="3" borderId="1" xfId="5" applyNumberFormat="1" applyFont="1" applyFill="1" applyBorder="1"/>
    <xf numFmtId="164" fontId="10" fillId="0" borderId="18" xfId="5" applyNumberFormat="1" applyFont="1" applyBorder="1" applyAlignment="1">
      <alignment horizontal="center" vertical="center" wrapText="1"/>
    </xf>
    <xf numFmtId="166" fontId="1" fillId="2" borderId="1" xfId="1" applyNumberFormat="1"/>
    <xf numFmtId="165" fontId="1" fillId="2" borderId="1" xfId="1" applyNumberFormat="1" applyAlignment="1"/>
    <xf numFmtId="165" fontId="1" fillId="2" borderId="1" xfId="1" applyNumberFormat="1"/>
    <xf numFmtId="0" fontId="10" fillId="0" borderId="0" xfId="0" applyFont="1" applyAlignment="1">
      <alignment vertical="center" wrapText="1"/>
    </xf>
    <xf numFmtId="165" fontId="5" fillId="0" borderId="17" xfId="0" applyNumberFormat="1" applyFont="1" applyBorder="1" applyAlignment="1">
      <alignment horizontal="right" vertical="center" wrapText="1"/>
    </xf>
    <xf numFmtId="11" fontId="1" fillId="2" borderId="1" xfId="1" applyNumberFormat="1" applyAlignment="1">
      <alignment horizontal="right" vertical="top" wrapText="1"/>
    </xf>
    <xf numFmtId="0" fontId="9" fillId="7" borderId="21" xfId="0" applyFont="1" applyFill="1" applyBorder="1" applyAlignment="1">
      <alignment horizontal="left" vertical="center" wrapText="1"/>
    </xf>
    <xf numFmtId="0" fontId="9" fillId="7" borderId="22" xfId="0" applyFont="1" applyFill="1" applyBorder="1" applyAlignment="1">
      <alignment horizontal="center" vertical="center" wrapText="1"/>
    </xf>
    <xf numFmtId="11" fontId="1" fillId="2" borderId="1" xfId="1" applyNumberFormat="1" applyAlignment="1">
      <alignment horizontal="right"/>
    </xf>
    <xf numFmtId="0" fontId="12" fillId="0" borderId="0" xfId="0" applyFont="1"/>
    <xf numFmtId="0" fontId="0" fillId="0" borderId="0" xfId="0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0" borderId="23" xfId="0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 wrapText="1"/>
    </xf>
    <xf numFmtId="0" fontId="16" fillId="0" borderId="2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8" fillId="0" borderId="0" xfId="0" applyFont="1"/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7" fillId="5" borderId="5" xfId="7"/>
    <xf numFmtId="11" fontId="1" fillId="2" borderId="1" xfId="1" applyNumberFormat="1" applyAlignment="1">
      <alignment horizontal="center"/>
    </xf>
    <xf numFmtId="11" fontId="1" fillId="2" borderId="7" xfId="1" applyNumberFormat="1" applyBorder="1" applyAlignment="1">
      <alignment horizontal="center"/>
    </xf>
    <xf numFmtId="11" fontId="1" fillId="2" borderId="3" xfId="1" applyNumberFormat="1" applyBorder="1" applyAlignment="1">
      <alignment horizontal="center"/>
    </xf>
    <xf numFmtId="11" fontId="1" fillId="2" borderId="8" xfId="1" applyNumberFormat="1" applyBorder="1" applyAlignment="1">
      <alignment horizontal="center"/>
    </xf>
    <xf numFmtId="0" fontId="4" fillId="4" borderId="11" xfId="6" applyFont="1" applyBorder="1" applyAlignment="1">
      <alignment horizontal="center"/>
    </xf>
    <xf numFmtId="0" fontId="4" fillId="4" borderId="12" xfId="6" applyFont="1" applyBorder="1" applyAlignment="1">
      <alignment horizontal="center"/>
    </xf>
    <xf numFmtId="0" fontId="4" fillId="4" borderId="13" xfId="6" applyFont="1" applyBorder="1" applyAlignment="1">
      <alignment horizontal="center"/>
    </xf>
    <xf numFmtId="165" fontId="19" fillId="0" borderId="0" xfId="0" applyNumberFormat="1" applyFont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left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165" fontId="5" fillId="0" borderId="10" xfId="0" applyNumberFormat="1" applyFont="1" applyBorder="1" applyAlignment="1">
      <alignment horizontal="right" vertical="center" wrapText="1"/>
    </xf>
    <xf numFmtId="0" fontId="9" fillId="7" borderId="10" xfId="0" applyFont="1" applyFill="1" applyBorder="1" applyAlignment="1">
      <alignment horizontal="center" vertical="center" wrapText="1"/>
    </xf>
    <xf numFmtId="164" fontId="10" fillId="0" borderId="10" xfId="5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8">
    <cellStyle name="Calculation" xfId="3" builtinId="22"/>
    <cellStyle name="Comma" xfId="5" builtinId="3"/>
    <cellStyle name="Explanatory Text" xfId="4" builtinId="53"/>
    <cellStyle name="Input" xfId="1" builtinId="20"/>
    <cellStyle name="Normal" xfId="0" builtinId="0"/>
    <cellStyle name="Normal 2" xfId="7" xr:uid="{00000000-0005-0000-0000-000005000000}"/>
    <cellStyle name="Note" xfId="6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Report_table_graphs_180!$B$2</c:f>
              <c:strCache>
                <c:ptCount val="1"/>
                <c:pt idx="0">
                  <c:v>FST-F-1</c:v>
                </c:pt>
              </c:strCache>
            </c:strRef>
          </c:tx>
          <c:xVal>
            <c:numRef>
              <c:f>Report_table_graphs_180!$B$6:$B$36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Report_table_graphs_180!$C$6:$C$36</c:f>
              <c:numCache>
                <c:formatCode>0.000</c:formatCode>
                <c:ptCount val="31"/>
                <c:pt idx="0">
                  <c:v>0.24318934458200611</c:v>
                </c:pt>
                <c:pt idx="1">
                  <c:v>0.25965283986318638</c:v>
                </c:pt>
                <c:pt idx="2">
                  <c:v>0.19118821877244949</c:v>
                </c:pt>
                <c:pt idx="3">
                  <c:v>0.29069828810769782</c:v>
                </c:pt>
                <c:pt idx="4">
                  <c:v>0.30081157806613712</c:v>
                </c:pt>
                <c:pt idx="5">
                  <c:v>0.18657844009371899</c:v>
                </c:pt>
                <c:pt idx="6">
                  <c:v>9.6029216047227358E-3</c:v>
                </c:pt>
                <c:pt idx="7">
                  <c:v>-0.11206936430689159</c:v>
                </c:pt>
                <c:pt idx="8">
                  <c:v>0.14153902086020431</c:v>
                </c:pt>
                <c:pt idx="9">
                  <c:v>0.16322379607341608</c:v>
                </c:pt>
                <c:pt idx="10">
                  <c:v>0.10477838782522603</c:v>
                </c:pt>
                <c:pt idx="11">
                  <c:v>-3.9559427232778938E-3</c:v>
                </c:pt>
                <c:pt idx="12">
                  <c:v>-0.11249271132840766</c:v>
                </c:pt>
                <c:pt idx="13">
                  <c:v>-0.14076288465409154</c:v>
                </c:pt>
                <c:pt idx="14">
                  <c:v>-0.17204352568833411</c:v>
                </c:pt>
                <c:pt idx="15">
                  <c:v>-0.32433085703925185</c:v>
                </c:pt>
                <c:pt idx="16">
                  <c:v>-0.31351198871161906</c:v>
                </c:pt>
                <c:pt idx="17">
                  <c:v>-0.39865177859429435</c:v>
                </c:pt>
                <c:pt idx="18">
                  <c:v>-0.302222734804524</c:v>
                </c:pt>
                <c:pt idx="19">
                  <c:v>-0.36407843850381572</c:v>
                </c:pt>
                <c:pt idx="20">
                  <c:v>-0.41746720177278612</c:v>
                </c:pt>
                <c:pt idx="21">
                  <c:v>-0.30645620501968468</c:v>
                </c:pt>
                <c:pt idx="22">
                  <c:v>-0.11620875740615978</c:v>
                </c:pt>
                <c:pt idx="23">
                  <c:v>5.9786007149657594E-2</c:v>
                </c:pt>
                <c:pt idx="24">
                  <c:v>-8.4528288629374268E-2</c:v>
                </c:pt>
                <c:pt idx="25">
                  <c:v>0.13173148152841549</c:v>
                </c:pt>
                <c:pt idx="26">
                  <c:v>0.27070690098055034</c:v>
                </c:pt>
                <c:pt idx="27">
                  <c:v>0.4308731907874615</c:v>
                </c:pt>
                <c:pt idx="28">
                  <c:v>0.40570756228622873</c:v>
                </c:pt>
                <c:pt idx="29">
                  <c:v>0.39347753722020912</c:v>
                </c:pt>
                <c:pt idx="30">
                  <c:v>0.24318934458200611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8-41C8-8420-7040358857BC}"/>
            </c:ext>
          </c:extLst>
        </c:ser>
        <c:ser>
          <c:idx val="7"/>
          <c:order val="1"/>
          <c:tx>
            <c:strRef>
              <c:f>Report_table_graphs_180!$J$2</c:f>
              <c:strCache>
                <c:ptCount val="1"/>
                <c:pt idx="0">
                  <c:v>FST-F-2</c:v>
                </c:pt>
              </c:strCache>
            </c:strRef>
          </c:tx>
          <c:xVal>
            <c:numRef>
              <c:f>Report_table_graphs_180!$J$6:$J$36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Report_table_graphs_180!$K$6:$K$36</c:f>
              <c:numCache>
                <c:formatCode>0.000</c:formatCode>
                <c:ptCount val="31"/>
                <c:pt idx="0">
                  <c:v>0.34690936485344198</c:v>
                </c:pt>
                <c:pt idx="1">
                  <c:v>0.40382601996837958</c:v>
                </c:pt>
                <c:pt idx="2">
                  <c:v>0.48191002615912043</c:v>
                </c:pt>
                <c:pt idx="3">
                  <c:v>0.39347753722020912</c:v>
                </c:pt>
                <c:pt idx="4">
                  <c:v>0.40570756228622873</c:v>
                </c:pt>
                <c:pt idx="5">
                  <c:v>0.4308731907874615</c:v>
                </c:pt>
                <c:pt idx="6">
                  <c:v>0.27070690098055034</c:v>
                </c:pt>
                <c:pt idx="7">
                  <c:v>0.13173148152841549</c:v>
                </c:pt>
                <c:pt idx="8">
                  <c:v>0.1080946061604352</c:v>
                </c:pt>
                <c:pt idx="9">
                  <c:v>1.6759838196241543E-2</c:v>
                </c:pt>
                <c:pt idx="10">
                  <c:v>-8.4528288629374268E-2</c:v>
                </c:pt>
                <c:pt idx="11">
                  <c:v>-0.17103219669249017</c:v>
                </c:pt>
                <c:pt idx="12">
                  <c:v>-0.14748939844040235</c:v>
                </c:pt>
                <c:pt idx="13">
                  <c:v>5.9786007149657594E-2</c:v>
                </c:pt>
                <c:pt idx="14">
                  <c:v>-0.11620875740615978</c:v>
                </c:pt>
                <c:pt idx="15">
                  <c:v>-0.30645620501968468</c:v>
                </c:pt>
                <c:pt idx="16">
                  <c:v>-0.41746720177278612</c:v>
                </c:pt>
                <c:pt idx="17">
                  <c:v>-0.36407843850381572</c:v>
                </c:pt>
                <c:pt idx="18">
                  <c:v>-0.29281502321527814</c:v>
                </c:pt>
                <c:pt idx="19">
                  <c:v>-0.39865177859429435</c:v>
                </c:pt>
                <c:pt idx="20">
                  <c:v>-0.31351198871161906</c:v>
                </c:pt>
                <c:pt idx="21">
                  <c:v>-0.32433085703925185</c:v>
                </c:pt>
                <c:pt idx="22">
                  <c:v>-0.17204352568833411</c:v>
                </c:pt>
                <c:pt idx="23">
                  <c:v>-0.14076288465409154</c:v>
                </c:pt>
                <c:pt idx="24">
                  <c:v>0.10477838782522603</c:v>
                </c:pt>
                <c:pt idx="25">
                  <c:v>-0.11206936430689159</c:v>
                </c:pt>
                <c:pt idx="26">
                  <c:v>9.6029216047227358E-3</c:v>
                </c:pt>
                <c:pt idx="27">
                  <c:v>0.18657844009371899</c:v>
                </c:pt>
                <c:pt idx="28">
                  <c:v>0.30081157806613712</c:v>
                </c:pt>
                <c:pt idx="29">
                  <c:v>0.29069828810769782</c:v>
                </c:pt>
                <c:pt idx="30">
                  <c:v>0.34690936485344198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8-41C8-8420-7040358857BC}"/>
            </c:ext>
          </c:extLst>
        </c:ser>
        <c:ser>
          <c:idx val="8"/>
          <c:order val="2"/>
          <c:tx>
            <c:strRef>
              <c:f>Report_table_graphs_180!$B$39</c:f>
              <c:strCache>
                <c:ptCount val="1"/>
                <c:pt idx="0">
                  <c:v>FST-L-1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Report_table_graphs_180!$B$43:$B$69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Report_table_graphs_180!$C$43:$C$69</c:f>
              <c:numCache>
                <c:formatCode>0.000</c:formatCode>
                <c:ptCount val="27"/>
                <c:pt idx="0">
                  <c:v>0.22952746581210323</c:v>
                </c:pt>
                <c:pt idx="1">
                  <c:v>0.25706101532034914</c:v>
                </c:pt>
                <c:pt idx="2">
                  <c:v>0.33960074891254655</c:v>
                </c:pt>
                <c:pt idx="3">
                  <c:v>0.29769127532477402</c:v>
                </c:pt>
                <c:pt idx="4">
                  <c:v>0.29799584998747586</c:v>
                </c:pt>
                <c:pt idx="5">
                  <c:v>0.23391334095500965</c:v>
                </c:pt>
                <c:pt idx="6">
                  <c:v>0.12438829224742962</c:v>
                </c:pt>
                <c:pt idx="7">
                  <c:v>5.8618439583595257E-2</c:v>
                </c:pt>
                <c:pt idx="8">
                  <c:v>-3.6049457077389248E-2</c:v>
                </c:pt>
                <c:pt idx="9">
                  <c:v>-0.13157625428719294</c:v>
                </c:pt>
                <c:pt idx="10">
                  <c:v>-0.20997377246664539</c:v>
                </c:pt>
                <c:pt idx="11">
                  <c:v>-0.3039655133764318</c:v>
                </c:pt>
                <c:pt idx="12">
                  <c:v>-0.34033172810303097</c:v>
                </c:pt>
                <c:pt idx="13">
                  <c:v>-0.34404753898799334</c:v>
                </c:pt>
                <c:pt idx="14">
                  <c:v>-0.32412835604729334</c:v>
                </c:pt>
                <c:pt idx="15">
                  <c:v>-0.294036379372352</c:v>
                </c:pt>
                <c:pt idx="16">
                  <c:v>-0.29781310518985471</c:v>
                </c:pt>
                <c:pt idx="17">
                  <c:v>-0.23403517082009037</c:v>
                </c:pt>
                <c:pt idx="18">
                  <c:v>-0.12444920717996998</c:v>
                </c:pt>
                <c:pt idx="19">
                  <c:v>-5.8648897049865437E-2</c:v>
                </c:pt>
                <c:pt idx="20">
                  <c:v>3.6421038165885489E-2</c:v>
                </c:pt>
                <c:pt idx="21">
                  <c:v>0.13188082894989475</c:v>
                </c:pt>
                <c:pt idx="22">
                  <c:v>0.2102783471293472</c:v>
                </c:pt>
                <c:pt idx="23">
                  <c:v>0.30408734324151254</c:v>
                </c:pt>
                <c:pt idx="24">
                  <c:v>0.34057538783319241</c:v>
                </c:pt>
                <c:pt idx="25">
                  <c:v>0.34538766750388145</c:v>
                </c:pt>
                <c:pt idx="26">
                  <c:v>0.22952746581210323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318-41C8-8420-7040358857BC}"/>
            </c:ext>
          </c:extLst>
        </c:ser>
        <c:ser>
          <c:idx val="9"/>
          <c:order val="3"/>
          <c:tx>
            <c:strRef>
              <c:f>Report_table_graphs_180!$J$39</c:f>
              <c:strCache>
                <c:ptCount val="1"/>
                <c:pt idx="0">
                  <c:v>FST-L-2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Report_table_graphs_180!$J$43:$J$69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Report_table_graphs_180!$K$43:$K$69</c:f>
              <c:numCache>
                <c:formatCode>0.000</c:formatCode>
                <c:ptCount val="27"/>
                <c:pt idx="0">
                  <c:v>0.38455596912733747</c:v>
                </c:pt>
                <c:pt idx="1">
                  <c:v>0.3240065261822126</c:v>
                </c:pt>
                <c:pt idx="2">
                  <c:v>0.44863847815980368</c:v>
                </c:pt>
                <c:pt idx="3">
                  <c:v>0.34538766750388145</c:v>
                </c:pt>
                <c:pt idx="4">
                  <c:v>0.34057538783319241</c:v>
                </c:pt>
                <c:pt idx="5">
                  <c:v>0.30408734324151254</c:v>
                </c:pt>
                <c:pt idx="6">
                  <c:v>0.2102783471293472</c:v>
                </c:pt>
                <c:pt idx="7">
                  <c:v>0.13188082894989475</c:v>
                </c:pt>
                <c:pt idx="8">
                  <c:v>3.6421038165885489E-2</c:v>
                </c:pt>
                <c:pt idx="9">
                  <c:v>-5.8648897049865437E-2</c:v>
                </c:pt>
                <c:pt idx="10">
                  <c:v>-0.12444920717996998</c:v>
                </c:pt>
                <c:pt idx="11">
                  <c:v>-0.23403517082009037</c:v>
                </c:pt>
                <c:pt idx="12">
                  <c:v>-0.29781310518985471</c:v>
                </c:pt>
                <c:pt idx="13">
                  <c:v>-0.294036379372352</c:v>
                </c:pt>
                <c:pt idx="14">
                  <c:v>-0.23884745049077938</c:v>
                </c:pt>
                <c:pt idx="15">
                  <c:v>-0.34404753898799334</c:v>
                </c:pt>
                <c:pt idx="16">
                  <c:v>-0.34033172810303097</c:v>
                </c:pt>
                <c:pt idx="17">
                  <c:v>-0.3039655133764318</c:v>
                </c:pt>
                <c:pt idx="18">
                  <c:v>-0.20997377246664539</c:v>
                </c:pt>
                <c:pt idx="19">
                  <c:v>-0.13157625428719294</c:v>
                </c:pt>
                <c:pt idx="20">
                  <c:v>-3.6049457077389248E-2</c:v>
                </c:pt>
                <c:pt idx="21">
                  <c:v>5.8618439583595257E-2</c:v>
                </c:pt>
                <c:pt idx="22">
                  <c:v>0.12438829224742962</c:v>
                </c:pt>
                <c:pt idx="23">
                  <c:v>0.23391334095500965</c:v>
                </c:pt>
                <c:pt idx="24">
                  <c:v>0.29799584998747586</c:v>
                </c:pt>
                <c:pt idx="25">
                  <c:v>0.29769127532477402</c:v>
                </c:pt>
                <c:pt idx="26">
                  <c:v>0.38455596912733747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318-41C8-8420-704035885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Report_table_graphs_180!$K$75:$K$99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0.33773684605392723</c:v>
                      </c:pt>
                      <c:pt idx="1">
                        <c:v>0.42758049173122542</c:v>
                      </c:pt>
                      <c:pt idx="2">
                        <c:v>0.30151715643533056</c:v>
                      </c:pt>
                      <c:pt idx="3">
                        <c:v>0.2801146125697962</c:v>
                      </c:pt>
                      <c:pt idx="4">
                        <c:v>0.10367298171348964</c:v>
                      </c:pt>
                      <c:pt idx="5">
                        <c:v>-4.7062077225202533E-3</c:v>
                      </c:pt>
                      <c:pt idx="6">
                        <c:v>-0.16726911205679182</c:v>
                      </c:pt>
                      <c:pt idx="7">
                        <c:v>-0.17761759480496228</c:v>
                      </c:pt>
                      <c:pt idx="8">
                        <c:v>-4.9225850890729089E-2</c:v>
                      </c:pt>
                      <c:pt idx="9">
                        <c:v>-0.29940042132775024</c:v>
                      </c:pt>
                      <c:pt idx="10">
                        <c:v>-0.31656949497812398</c:v>
                      </c:pt>
                      <c:pt idx="11">
                        <c:v>-0.3556114980734944</c:v>
                      </c:pt>
                      <c:pt idx="12">
                        <c:v>-0.25283224896098311</c:v>
                      </c:pt>
                      <c:pt idx="13">
                        <c:v>-0.39418311558940256</c:v>
                      </c:pt>
                      <c:pt idx="14">
                        <c:v>-0.45062938512487782</c:v>
                      </c:pt>
                      <c:pt idx="15">
                        <c:v>-0.39253676606128451</c:v>
                      </c:pt>
                      <c:pt idx="16">
                        <c:v>-0.27329402166759292</c:v>
                      </c:pt>
                      <c:pt idx="17">
                        <c:v>-8.0459453367025424E-2</c:v>
                      </c:pt>
                      <c:pt idx="18">
                        <c:v>-0.21550715323065009</c:v>
                      </c:pt>
                      <c:pt idx="19">
                        <c:v>0.17133794731914065</c:v>
                      </c:pt>
                      <c:pt idx="20">
                        <c:v>0.28152576930818307</c:v>
                      </c:pt>
                      <c:pt idx="21">
                        <c:v>0.47297270014933679</c:v>
                      </c:pt>
                      <c:pt idx="22">
                        <c:v>0.49178812332782856</c:v>
                      </c:pt>
                      <c:pt idx="23">
                        <c:v>0.51836490856744821</c:v>
                      </c:pt>
                      <c:pt idx="24">
                        <c:v>0.33773684605392723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18-41C8-8420-7040358857BC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Report_table_graphs_180!$C$75:$C$99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0.23942625994630776</c:v>
                      </c:pt>
                      <c:pt idx="1">
                        <c:v>0.24554127247931756</c:v>
                      </c:pt>
                      <c:pt idx="2">
                        <c:v>0.38218828331311405</c:v>
                      </c:pt>
                      <c:pt idx="3">
                        <c:v>0.31351198871161906</c:v>
                      </c:pt>
                      <c:pt idx="4">
                        <c:v>0.2573009119658749</c:v>
                      </c:pt>
                      <c:pt idx="5">
                        <c:v>0.10738902779124176</c:v>
                      </c:pt>
                      <c:pt idx="6">
                        <c:v>0.31939180845489779</c:v>
                      </c:pt>
                      <c:pt idx="7">
                        <c:v>7.9894990671670676E-2</c:v>
                      </c:pt>
                      <c:pt idx="8">
                        <c:v>-0.153157544672923</c:v>
                      </c:pt>
                      <c:pt idx="9">
                        <c:v>-0.25541936964802575</c:v>
                      </c:pt>
                      <c:pt idx="10">
                        <c:v>-0.30057638527640601</c:v>
                      </c:pt>
                      <c:pt idx="11">
                        <c:v>-0.30880813291699616</c:v>
                      </c:pt>
                      <c:pt idx="12">
                        <c:v>-0.33914800279231411</c:v>
                      </c:pt>
                      <c:pt idx="13">
                        <c:v>-0.27352921445732409</c:v>
                      </c:pt>
                      <c:pt idx="14">
                        <c:v>-0.22743142767001925</c:v>
                      </c:pt>
                      <c:pt idx="15">
                        <c:v>-0.16938584716437213</c:v>
                      </c:pt>
                      <c:pt idx="16">
                        <c:v>-2.3258214976513137E-2</c:v>
                      </c:pt>
                      <c:pt idx="17">
                        <c:v>-9.3418576081211624E-2</c:v>
                      </c:pt>
                      <c:pt idx="18">
                        <c:v>-2.1971710416683762E-2</c:v>
                      </c:pt>
                      <c:pt idx="19">
                        <c:v>-4.0429640554784187E-2</c:v>
                      </c:pt>
                      <c:pt idx="20">
                        <c:v>5.2847819852588754E-2</c:v>
                      </c:pt>
                      <c:pt idx="21">
                        <c:v>0.2211282609052245</c:v>
                      </c:pt>
                      <c:pt idx="22">
                        <c:v>0.28552404673361259</c:v>
                      </c:pt>
                      <c:pt idx="23">
                        <c:v>0.25941764707345527</c:v>
                      </c:pt>
                      <c:pt idx="24">
                        <c:v>0.23942625994630776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318-41C8-8420-7040358857BC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Report_table_graphs_180!$R$71</c15:sqref>
                        </c15:formulaRef>
                      </c:ext>
                    </c:extLst>
                    <c:strCache>
                      <c:ptCount val="1"/>
                      <c:pt idx="0">
                        <c:v>FST-F-LNGC-L-LNGC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Report_table_graphs_180!$R$75:$R$99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Report_table_graphs_180!$S$75:$S$99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6.1081442606536668E-2</c:v>
                      </c:pt>
                      <c:pt idx="1">
                        <c:v>8.9637918954617646E-2</c:v>
                      </c:pt>
                      <c:pt idx="2">
                        <c:v>5.2866946008837963E-2</c:v>
                      </c:pt>
                      <c:pt idx="3">
                        <c:v>1.8873916000320578E-2</c:v>
                      </c:pt>
                      <c:pt idx="4">
                        <c:v>-0.10012805312330045</c:v>
                      </c:pt>
                      <c:pt idx="5">
                        <c:v>-7.7898959289663073E-3</c:v>
                      </c:pt>
                      <c:pt idx="6">
                        <c:v>1.1433691210310362E-2</c:v>
                      </c:pt>
                      <c:pt idx="7">
                        <c:v>2.9278019968149108E-2</c:v>
                      </c:pt>
                      <c:pt idx="8">
                        <c:v>7.3736207635423864E-2</c:v>
                      </c:pt>
                      <c:pt idx="9">
                        <c:v>2.8306711248826624E-2</c:v>
                      </c:pt>
                      <c:pt idx="10">
                        <c:v>-6.5438456004640377E-2</c:v>
                      </c:pt>
                      <c:pt idx="11">
                        <c:v>-0.1042353014221498</c:v>
                      </c:pt>
                      <c:pt idx="12">
                        <c:v>-9.2746106856449587E-2</c:v>
                      </c:pt>
                      <c:pt idx="13">
                        <c:v>-8.763979816058283E-2</c:v>
                      </c:pt>
                      <c:pt idx="14">
                        <c:v>-3.4273321953236159E-2</c:v>
                      </c:pt>
                      <c:pt idx="15">
                        <c:v>9.9128992726283047E-2</c:v>
                      </c:pt>
                      <c:pt idx="16">
                        <c:v>0.13725979787911421</c:v>
                      </c:pt>
                      <c:pt idx="17">
                        <c:v>-2.3322509934817545E-2</c:v>
                      </c:pt>
                      <c:pt idx="18">
                        <c:v>-8.0285603571426889E-2</c:v>
                      </c:pt>
                      <c:pt idx="19">
                        <c:v>-8.4753623680310294E-3</c:v>
                      </c:pt>
                      <c:pt idx="20">
                        <c:v>8.3532549861733474E-2</c:v>
                      </c:pt>
                      <c:pt idx="21">
                        <c:v>8.9526912243837936E-2</c:v>
                      </c:pt>
                      <c:pt idx="22">
                        <c:v>-2.3960798521800893E-3</c:v>
                      </c:pt>
                      <c:pt idx="23">
                        <c:v>3.9684899103747132E-2</c:v>
                      </c:pt>
                      <c:pt idx="24">
                        <c:v>6.1081442606536668E-2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18-41C8-8420-7040358857BC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Report_table_graphs_180!$C$105:$C$129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0.20491783306579492</c:v>
                      </c:pt>
                      <c:pt idx="1">
                        <c:v>0.34910347838884381</c:v>
                      </c:pt>
                      <c:pt idx="2">
                        <c:v>0.4720298122553046</c:v>
                      </c:pt>
                      <c:pt idx="3">
                        <c:v>0.45814120763610094</c:v>
                      </c:pt>
                      <c:pt idx="4">
                        <c:v>0.32431110084491444</c:v>
                      </c:pt>
                      <c:pt idx="5">
                        <c:v>9.6732912874102947E-2</c:v>
                      </c:pt>
                      <c:pt idx="6">
                        <c:v>3.6932723599224566E-2</c:v>
                      </c:pt>
                      <c:pt idx="7">
                        <c:v>2.9440186896759417E-2</c:v>
                      </c:pt>
                      <c:pt idx="8">
                        <c:v>-0.19913091447446005</c:v>
                      </c:pt>
                      <c:pt idx="9">
                        <c:v>-0.20966919780394355</c:v>
                      </c:pt>
                      <c:pt idx="10">
                        <c:v>-0.33436206471407498</c:v>
                      </c:pt>
                      <c:pt idx="11">
                        <c:v>-0.48762403498563861</c:v>
                      </c:pt>
                      <c:pt idx="12">
                        <c:v>-0.42019120466345222</c:v>
                      </c:pt>
                      <c:pt idx="13">
                        <c:v>-0.32187450354329972</c:v>
                      </c:pt>
                      <c:pt idx="14">
                        <c:v>-0.241771367252717</c:v>
                      </c:pt>
                      <c:pt idx="15">
                        <c:v>-0.12530201623553511</c:v>
                      </c:pt>
                      <c:pt idx="16">
                        <c:v>1.7671421929960497E-2</c:v>
                      </c:pt>
                      <c:pt idx="17">
                        <c:v>0.18140466910521322</c:v>
                      </c:pt>
                      <c:pt idx="18">
                        <c:v>0.23775098170505277</c:v>
                      </c:pt>
                      <c:pt idx="19">
                        <c:v>0.26729472398713083</c:v>
                      </c:pt>
                      <c:pt idx="20">
                        <c:v>0.27521366521737856</c:v>
                      </c:pt>
                      <c:pt idx="21">
                        <c:v>0.32260548273378414</c:v>
                      </c:pt>
                      <c:pt idx="22">
                        <c:v>0.31913333157898321</c:v>
                      </c:pt>
                      <c:pt idx="23">
                        <c:v>0.27984320009044644</c:v>
                      </c:pt>
                      <c:pt idx="24">
                        <c:v>0.20491783306579492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18-41C8-8420-7040358857BC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Report_table_graphs_180!$K$105:$K$129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0.35872803773022183</c:v>
                      </c:pt>
                      <c:pt idx="1">
                        <c:v>0.44729834964391557</c:v>
                      </c:pt>
                      <c:pt idx="2">
                        <c:v>0.32029071529725017</c:v>
                      </c:pt>
                      <c:pt idx="3">
                        <c:v>0.1655058717121774</c:v>
                      </c:pt>
                      <c:pt idx="4">
                        <c:v>9.5819188885997442E-3</c:v>
                      </c:pt>
                      <c:pt idx="5">
                        <c:v>0.14406381545796818</c:v>
                      </c:pt>
                      <c:pt idx="6">
                        <c:v>-2.1972016167310413E-2</c:v>
                      </c:pt>
                      <c:pt idx="7">
                        <c:v>-8.7291098330346054E-2</c:v>
                      </c:pt>
                      <c:pt idx="8">
                        <c:v>-7.8458433111992826E-2</c:v>
                      </c:pt>
                      <c:pt idx="9">
                        <c:v>-0.38869818454008243</c:v>
                      </c:pt>
                      <c:pt idx="10">
                        <c:v>-0.23287778710182341</c:v>
                      </c:pt>
                      <c:pt idx="11">
                        <c:v>-0.30597570615026393</c:v>
                      </c:pt>
                      <c:pt idx="12">
                        <c:v>-0.20455234347055271</c:v>
                      </c:pt>
                      <c:pt idx="13">
                        <c:v>-0.2983004246501777</c:v>
                      </c:pt>
                      <c:pt idx="14">
                        <c:v>-0.37913454013124481</c:v>
                      </c:pt>
                      <c:pt idx="15">
                        <c:v>-0.3622611038175631</c:v>
                      </c:pt>
                      <c:pt idx="16">
                        <c:v>-0.33698140681331079</c:v>
                      </c:pt>
                      <c:pt idx="17">
                        <c:v>-0.29074697301517216</c:v>
                      </c:pt>
                      <c:pt idx="18">
                        <c:v>-0.19919182940700039</c:v>
                      </c:pt>
                      <c:pt idx="19">
                        <c:v>-0.11610386142193968</c:v>
                      </c:pt>
                      <c:pt idx="20">
                        <c:v>4.9974610656117163E-2</c:v>
                      </c:pt>
                      <c:pt idx="21">
                        <c:v>0.23202497804625827</c:v>
                      </c:pt>
                      <c:pt idx="22">
                        <c:v>0.3338138303212117</c:v>
                      </c:pt>
                      <c:pt idx="23">
                        <c:v>0.38260669128604574</c:v>
                      </c:pt>
                      <c:pt idx="24">
                        <c:v>0.35872803773022183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18-41C8-8420-7040358857BC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Report_table_graphs_180!$R$101</c15:sqref>
                        </c15:formulaRef>
                      </c:ext>
                    </c:extLst>
                    <c:strCache>
                      <c:ptCount val="1"/>
                      <c:pt idx="0">
                        <c:v>FST-L-LNGC-F-LNGC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Report_table_graphs_180!$R$105:$R$129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Report_table_graphs_180!$S$105:$S$129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6.8486280087757367E-2</c:v>
                      </c:pt>
                      <c:pt idx="1">
                        <c:v>8.1816440466647489E-2</c:v>
                      </c:pt>
                      <c:pt idx="2">
                        <c:v>3.0445994531475385E-2</c:v>
                      </c:pt>
                      <c:pt idx="3">
                        <c:v>-1.5025683359957218E-2</c:v>
                      </c:pt>
                      <c:pt idx="4">
                        <c:v>-0.11088582635314283</c:v>
                      </c:pt>
                      <c:pt idx="5">
                        <c:v>3.6480129091971264E-2</c:v>
                      </c:pt>
                      <c:pt idx="6">
                        <c:v>2.259014786412258E-2</c:v>
                      </c:pt>
                      <c:pt idx="7">
                        <c:v>-5.9125341301893043E-2</c:v>
                      </c:pt>
                      <c:pt idx="8">
                        <c:v>0.12134805205499119</c:v>
                      </c:pt>
                      <c:pt idx="9">
                        <c:v>6.1511462953191792E-2</c:v>
                      </c:pt>
                      <c:pt idx="10">
                        <c:v>-3.8132059465947318E-2</c:v>
                      </c:pt>
                      <c:pt idx="11">
                        <c:v>-8.1082249189324801E-2</c:v>
                      </c:pt>
                      <c:pt idx="12">
                        <c:v>-7.7204801505964329E-2</c:v>
                      </c:pt>
                      <c:pt idx="13">
                        <c:v>-6.6857293191197639E-2</c:v>
                      </c:pt>
                      <c:pt idx="14">
                        <c:v>-2.574258166112689E-2</c:v>
                      </c:pt>
                      <c:pt idx="15">
                        <c:v>9.7005022516260683E-2</c:v>
                      </c:pt>
                      <c:pt idx="16">
                        <c:v>0.11340960886893958</c:v>
                      </c:pt>
                      <c:pt idx="17">
                        <c:v>1.095780481404118E-2</c:v>
                      </c:pt>
                      <c:pt idx="18">
                        <c:v>5.9377719553472721E-2</c:v>
                      </c:pt>
                      <c:pt idx="19">
                        <c:v>9.7876874658081384E-2</c:v>
                      </c:pt>
                      <c:pt idx="20">
                        <c:v>-5.7588128314998654E-2</c:v>
                      </c:pt>
                      <c:pt idx="21">
                        <c:v>3.7145489937044955E-4</c:v>
                      </c:pt>
                      <c:pt idx="22">
                        <c:v>2.3930046945236493E-2</c:v>
                      </c:pt>
                      <c:pt idx="23">
                        <c:v>6.6811406236364973E-2</c:v>
                      </c:pt>
                      <c:pt idx="24">
                        <c:v>6.8486280087757367E-2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18-41C8-8420-7040358857BC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539658816875602"/>
          <c:y val="0.2488153433945757"/>
          <c:w val="0.21460341183124376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Cmz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6"/>
          <c:tx>
            <c:strRef>
              <c:f>Report_table_graphs_180!$R$71</c:f>
              <c:strCache>
                <c:ptCount val="1"/>
                <c:pt idx="0">
                  <c:v>FST-F-LNGC-L-LNGC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Report_table_graphs_180!$R$75:$R$99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Report_table_graphs_180!$X$75:$X$99</c:f>
              <c:numCache>
                <c:formatCode>0.000</c:formatCode>
                <c:ptCount val="25"/>
                <c:pt idx="0">
                  <c:v>-2.0590425681311373E-3</c:v>
                </c:pt>
                <c:pt idx="1">
                  <c:v>-1.7757958000275669E-2</c:v>
                </c:pt>
                <c:pt idx="2">
                  <c:v>-2.716527294091757E-2</c:v>
                </c:pt>
                <c:pt idx="3">
                  <c:v>-2.3643033337557108E-2</c:v>
                </c:pt>
                <c:pt idx="4">
                  <c:v>-3.4107020159207149E-2</c:v>
                </c:pt>
                <c:pt idx="5">
                  <c:v>-4.5539622871781319E-3</c:v>
                </c:pt>
                <c:pt idx="6">
                  <c:v>9.6347929150256001E-3</c:v>
                </c:pt>
                <c:pt idx="7">
                  <c:v>3.1098440498003421E-2</c:v>
                </c:pt>
                <c:pt idx="8">
                  <c:v>4.6654998746178802E-2</c:v>
                </c:pt>
                <c:pt idx="9">
                  <c:v>6.3444340855530343E-2</c:v>
                </c:pt>
                <c:pt idx="10">
                  <c:v>3.75412037724836E-2</c:v>
                </c:pt>
                <c:pt idx="11">
                  <c:v>1.6950778091172229E-2</c:v>
                </c:pt>
                <c:pt idx="12">
                  <c:v>-3.0907652519488065E-3</c:v>
                </c:pt>
                <c:pt idx="13">
                  <c:v>-2.3100021398705702E-2</c:v>
                </c:pt>
                <c:pt idx="14">
                  <c:v>-3.4092344160859815E-2</c:v>
                </c:pt>
                <c:pt idx="15">
                  <c:v>-3.8509819663407732E-2</c:v>
                </c:pt>
                <c:pt idx="16">
                  <c:v>-3.3050348278199013E-2</c:v>
                </c:pt>
                <c:pt idx="17">
                  <c:v>-2.9366672693017862E-2</c:v>
                </c:pt>
                <c:pt idx="18">
                  <c:v>-1.9665837785429251E-2</c:v>
                </c:pt>
                <c:pt idx="19">
                  <c:v>-2.3070669402011034E-2</c:v>
                </c:pt>
                <c:pt idx="20">
                  <c:v>1.5556558248175378E-3</c:v>
                </c:pt>
                <c:pt idx="21">
                  <c:v>2.8412732800441071E-2</c:v>
                </c:pt>
                <c:pt idx="22">
                  <c:v>2.4391509253271208E-2</c:v>
                </c:pt>
                <c:pt idx="23">
                  <c:v>1.6833370104393546E-2</c:v>
                </c:pt>
                <c:pt idx="24">
                  <c:v>-2.0590425681311373E-3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3BBF-48CF-8347-84C63F2DA25F}"/>
            </c:ext>
          </c:extLst>
        </c:ser>
        <c:ser>
          <c:idx val="5"/>
          <c:order val="9"/>
          <c:tx>
            <c:strRef>
              <c:f>Report_table_graphs_180!$R$101</c:f>
              <c:strCache>
                <c:ptCount val="1"/>
                <c:pt idx="0">
                  <c:v>FST-L-LNGC-F-LNGC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Report_table_graphs_180!$R$105:$R$129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Report_table_graphs_180!$X$105:$X$129</c:f>
              <c:numCache>
                <c:formatCode>0.000</c:formatCode>
                <c:ptCount val="25"/>
                <c:pt idx="0">
                  <c:v>-1.1109522939555488E-3</c:v>
                </c:pt>
                <c:pt idx="1">
                  <c:v>-2.0224500098546466E-2</c:v>
                </c:pt>
                <c:pt idx="2">
                  <c:v>-2.8510842970356446E-2</c:v>
                </c:pt>
                <c:pt idx="3">
                  <c:v>-1.8647304529973558E-2</c:v>
                </c:pt>
                <c:pt idx="4">
                  <c:v>-2.534431955960622E-2</c:v>
                </c:pt>
                <c:pt idx="5">
                  <c:v>8.4743931126782886E-4</c:v>
                </c:pt>
                <c:pt idx="6">
                  <c:v>1.6184452988278936E-2</c:v>
                </c:pt>
                <c:pt idx="7">
                  <c:v>3.2684345090272453E-2</c:v>
                </c:pt>
                <c:pt idx="8">
                  <c:v>6.9833366866966687E-2</c:v>
                </c:pt>
                <c:pt idx="9">
                  <c:v>7.9757566675371608E-2</c:v>
                </c:pt>
                <c:pt idx="10">
                  <c:v>5.0094157712596496E-2</c:v>
                </c:pt>
                <c:pt idx="11">
                  <c:v>2.5696155494134024E-2</c:v>
                </c:pt>
                <c:pt idx="12">
                  <c:v>-1.6135923893861308E-3</c:v>
                </c:pt>
                <c:pt idx="13">
                  <c:v>-2.7382541525146596E-2</c:v>
                </c:pt>
                <c:pt idx="14">
                  <c:v>-5.3284945670555535E-2</c:v>
                </c:pt>
                <c:pt idx="15">
                  <c:v>-6.7928599911074777E-2</c:v>
                </c:pt>
                <c:pt idx="16">
                  <c:v>-7.0949536038572125E-2</c:v>
                </c:pt>
                <c:pt idx="17">
                  <c:v>-5.1222459157806349E-2</c:v>
                </c:pt>
                <c:pt idx="18">
                  <c:v>-1.9909060984831885E-2</c:v>
                </c:pt>
                <c:pt idx="19">
                  <c:v>8.7449428140565638E-3</c:v>
                </c:pt>
                <c:pt idx="20">
                  <c:v>3.0197229001369019E-2</c:v>
                </c:pt>
                <c:pt idx="21">
                  <c:v>3.4771096150230454E-2</c:v>
                </c:pt>
                <c:pt idx="22">
                  <c:v>3.002737717090732E-2</c:v>
                </c:pt>
                <c:pt idx="23">
                  <c:v>1.7567532179181333E-2</c:v>
                </c:pt>
                <c:pt idx="24">
                  <c:v>-1.1109522939555488E-3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3BBF-48CF-8347-84C63F2D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Report_table_graphs_180!$B$2</c15:sqref>
                        </c15:formulaRef>
                      </c:ext>
                    </c:extLst>
                    <c:strCache>
                      <c:ptCount val="1"/>
                      <c:pt idx="0">
                        <c:v>FST-F-1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Report_table_graphs_180!$B$6:$B$20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Report_table_graphs_180!$H$6:$H$20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2.9774159144277542E-3</c:v>
                      </c:pt>
                      <c:pt idx="1">
                        <c:v>-8.6423673159709904E-3</c:v>
                      </c:pt>
                      <c:pt idx="2">
                        <c:v>2.5573349562040362E-4</c:v>
                      </c:pt>
                      <c:pt idx="3">
                        <c:v>-1.7191383307892265E-2</c:v>
                      </c:pt>
                      <c:pt idx="4">
                        <c:v>-4.0460429134179132E-2</c:v>
                      </c:pt>
                      <c:pt idx="5">
                        <c:v>-4.6110640852977676E-2</c:v>
                      </c:pt>
                      <c:pt idx="6">
                        <c:v>-5.6428418774261975E-2</c:v>
                      </c:pt>
                      <c:pt idx="7">
                        <c:v>-4.4513841888969397E-2</c:v>
                      </c:pt>
                      <c:pt idx="8">
                        <c:v>-1.8544977506613134E-2</c:v>
                      </c:pt>
                      <c:pt idx="9">
                        <c:v>-1.7265081721615724E-3</c:v>
                      </c:pt>
                      <c:pt idx="10">
                        <c:v>8.384422867938883E-3</c:v>
                      </c:pt>
                      <c:pt idx="11">
                        <c:v>1.2813697532718785E-2</c:v>
                      </c:pt>
                      <c:pt idx="12">
                        <c:v>3.1027032177576349E-2</c:v>
                      </c:pt>
                      <c:pt idx="13">
                        <c:v>6.1292514080010289E-2</c:v>
                      </c:pt>
                      <c:pt idx="14">
                        <c:v>8.6914995917866292E-2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BBF-48CF-8347-84C63F2DA25F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Report_table_graphs_180!$J$2</c15:sqref>
                        </c15:formulaRef>
                      </c:ext>
                    </c:extLst>
                    <c:strCache>
                      <c:ptCount val="1"/>
                      <c:pt idx="0">
                        <c:v>FST-F-2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Report_table_graphs_180!$J$6:$J$20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Report_table_graphs_180!$P$6:$P$20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5.6035360567736857E-3</c:v>
                      </c:pt>
                      <c:pt idx="1">
                        <c:v>-9.83628161829103E-3</c:v>
                      </c:pt>
                      <c:pt idx="2">
                        <c:v>-6.3405201940082787E-3</c:v>
                      </c:pt>
                      <c:pt idx="3">
                        <c:v>-2.2443623592584127E-2</c:v>
                      </c:pt>
                      <c:pt idx="4">
                        <c:v>-5.2915461053443753E-2</c:v>
                      </c:pt>
                      <c:pt idx="5">
                        <c:v>-7.7457032823355684E-2</c:v>
                      </c:pt>
                      <c:pt idx="6">
                        <c:v>-8.4974271023148529E-2</c:v>
                      </c:pt>
                      <c:pt idx="7">
                        <c:v>-5.3455916087415789E-2</c:v>
                      </c:pt>
                      <c:pt idx="8">
                        <c:v>-1.9955073822521988E-2</c:v>
                      </c:pt>
                      <c:pt idx="9">
                        <c:v>-1.0123705431812521E-4</c:v>
                      </c:pt>
                      <c:pt idx="10">
                        <c:v>8.8806588536768406E-3</c:v>
                      </c:pt>
                      <c:pt idx="11">
                        <c:v>2.6359465975090597E-2</c:v>
                      </c:pt>
                      <c:pt idx="12">
                        <c:v>4.188526513283268E-2</c:v>
                      </c:pt>
                      <c:pt idx="13">
                        <c:v>5.4094635673019101E-2</c:v>
                      </c:pt>
                      <c:pt idx="14">
                        <c:v>5.878676801341267E-2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F-48CF-8347-84C63F2DA25F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Report_table_graphs_180!$B$39</c15:sqref>
                        </c15:formulaRef>
                      </c:ext>
                    </c:extLst>
                    <c:strCache>
                      <c:ptCount val="1"/>
                      <c:pt idx="0">
                        <c:v>FST-L-1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Report_table_graphs_180!$B$43:$B$57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Report_table_graphs_180!$H$43:$H$57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-5.4230250149637817E-3</c:v>
                      </c:pt>
                      <c:pt idx="1">
                        <c:v>-3.2678263478307886E-3</c:v>
                      </c:pt>
                      <c:pt idx="2">
                        <c:v>-5.3255825220348968E-3</c:v>
                      </c:pt>
                      <c:pt idx="3">
                        <c:v>-6.4070031298338985E-3</c:v>
                      </c:pt>
                      <c:pt idx="4">
                        <c:v>-1.3973126110194406E-2</c:v>
                      </c:pt>
                      <c:pt idx="5">
                        <c:v>-1.7730712438824625E-2</c:v>
                      </c:pt>
                      <c:pt idx="6">
                        <c:v>-1.8074627119750105E-2</c:v>
                      </c:pt>
                      <c:pt idx="7">
                        <c:v>-1.4062289175619531E-2</c:v>
                      </c:pt>
                      <c:pt idx="8">
                        <c:v>7.7126051592732118E-3</c:v>
                      </c:pt>
                      <c:pt idx="9">
                        <c:v>2.2908539023869318E-2</c:v>
                      </c:pt>
                      <c:pt idx="10">
                        <c:v>3.309223485349596E-2</c:v>
                      </c:pt>
                      <c:pt idx="11">
                        <c:v>3.6130147868337681E-2</c:v>
                      </c:pt>
                      <c:pt idx="12">
                        <c:v>2.8614975211077243E-2</c:v>
                      </c:pt>
                      <c:pt idx="13">
                        <c:v>1.462274272972031E-2</c:v>
                      </c:pt>
                      <c:pt idx="14">
                        <c:v>9.9735257468388521E-5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F-48CF-8347-84C63F2DA25F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Report_table_graphs_180!$J$39</c15:sqref>
                        </c15:formulaRef>
                      </c:ext>
                    </c:extLst>
                    <c:strCache>
                      <c:ptCount val="1"/>
                      <c:pt idx="0">
                        <c:v>FST-L-2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Report_table_graphs_180!$J$43:$J$57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Report_table_graphs_180!$P$43:$P$57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-6.961087893547168E-3</c:v>
                      </c:pt>
                      <c:pt idx="1">
                        <c:v>-5.5962561135040221E-3</c:v>
                      </c:pt>
                      <c:pt idx="2">
                        <c:v>-1.8170158975562737E-2</c:v>
                      </c:pt>
                      <c:pt idx="3">
                        <c:v>-1.4934813458708243E-2</c:v>
                      </c:pt>
                      <c:pt idx="4">
                        <c:v>-2.8634081582239769E-2</c:v>
                      </c:pt>
                      <c:pt idx="5">
                        <c:v>-3.6136516658725186E-2</c:v>
                      </c:pt>
                      <c:pt idx="6">
                        <c:v>-3.3079497272720942E-2</c:v>
                      </c:pt>
                      <c:pt idx="7">
                        <c:v>-2.2921276604644335E-2</c:v>
                      </c:pt>
                      <c:pt idx="8">
                        <c:v>-7.6680236265606501E-3</c:v>
                      </c:pt>
                      <c:pt idx="9">
                        <c:v>1.4036814014069495E-2</c:v>
                      </c:pt>
                      <c:pt idx="10">
                        <c:v>1.8068258329362593E-2</c:v>
                      </c:pt>
                      <c:pt idx="11">
                        <c:v>1.7724343648437117E-2</c:v>
                      </c:pt>
                      <c:pt idx="12">
                        <c:v>1.3985863690969425E-2</c:v>
                      </c:pt>
                      <c:pt idx="13">
                        <c:v>6.6235420030091993E-3</c:v>
                      </c:pt>
                      <c:pt idx="14">
                        <c:v>2.1125277715366839E-4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BF-48CF-8347-84C63F2DA25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Report_table_graphs_180!$P$75:$P$99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-2.3490141067457248E-4</c:v>
                      </c:pt>
                      <c:pt idx="1">
                        <c:v>-1.7220862673381649E-2</c:v>
                      </c:pt>
                      <c:pt idx="2">
                        <c:v>-5.6010794429829043E-2</c:v>
                      </c:pt>
                      <c:pt idx="3">
                        <c:v>-6.971869938239246E-2</c:v>
                      </c:pt>
                      <c:pt idx="4">
                        <c:v>-6.8588657038632761E-2</c:v>
                      </c:pt>
                      <c:pt idx="5">
                        <c:v>-6.6967291936716647E-2</c:v>
                      </c:pt>
                      <c:pt idx="6">
                        <c:v>-4.1320243960952824E-2</c:v>
                      </c:pt>
                      <c:pt idx="7">
                        <c:v>-8.7357186400207048E-3</c:v>
                      </c:pt>
                      <c:pt idx="8">
                        <c:v>2.7538640594665945E-2</c:v>
                      </c:pt>
                      <c:pt idx="9">
                        <c:v>1.5331726668270309E-2</c:v>
                      </c:pt>
                      <c:pt idx="10">
                        <c:v>1.2300265250445351E-2</c:v>
                      </c:pt>
                      <c:pt idx="11">
                        <c:v>8.9224212881201352E-3</c:v>
                      </c:pt>
                      <c:pt idx="12">
                        <c:v>6.0432699253236593E-3</c:v>
                      </c:pt>
                      <c:pt idx="13">
                        <c:v>-1.873904999608491E-2</c:v>
                      </c:pt>
                      <c:pt idx="14">
                        <c:v>-2.8668682938425654E-2</c:v>
                      </c:pt>
                      <c:pt idx="15">
                        <c:v>-2.3988833666985992E-2</c:v>
                      </c:pt>
                      <c:pt idx="16">
                        <c:v>-2.4185362770248547E-2</c:v>
                      </c:pt>
                      <c:pt idx="17">
                        <c:v>-1.2789131394810964E-2</c:v>
                      </c:pt>
                      <c:pt idx="18">
                        <c:v>2.1097399235235605E-2</c:v>
                      </c:pt>
                      <c:pt idx="19">
                        <c:v>3.2672963417400273E-2</c:v>
                      </c:pt>
                      <c:pt idx="20">
                        <c:v>6.7802540625582525E-2</c:v>
                      </c:pt>
                      <c:pt idx="21">
                        <c:v>4.5005164647125791E-2</c:v>
                      </c:pt>
                      <c:pt idx="22">
                        <c:v>4.9377937194717704E-2</c:v>
                      </c:pt>
                      <c:pt idx="23">
                        <c:v>3.1370958108285829E-2</c:v>
                      </c:pt>
                      <c:pt idx="24">
                        <c:v>-2.3490141067457248E-4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BF-48CF-8347-84C63F2DA25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Report_table_graphs_180!$H$75:$H$99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2.5499651148316906E-3</c:v>
                      </c:pt>
                      <c:pt idx="1">
                        <c:v>-3.6235053414034137E-3</c:v>
                      </c:pt>
                      <c:pt idx="2">
                        <c:v>-4.1737868305385763E-2</c:v>
                      </c:pt>
                      <c:pt idx="3">
                        <c:v>-4.6872191128120091E-2</c:v>
                      </c:pt>
                      <c:pt idx="4">
                        <c:v>-1.7284734631941981E-2</c:v>
                      </c:pt>
                      <c:pt idx="5">
                        <c:v>-1.407639702118072E-2</c:v>
                      </c:pt>
                      <c:pt idx="6">
                        <c:v>1.370544833877264E-2</c:v>
                      </c:pt>
                      <c:pt idx="7">
                        <c:v>8.789764143417908E-2</c:v>
                      </c:pt>
                      <c:pt idx="8">
                        <c:v>0.10548699617617803</c:v>
                      </c:pt>
                      <c:pt idx="9">
                        <c:v>9.283543515365085E-2</c:v>
                      </c:pt>
                      <c:pt idx="10">
                        <c:v>6.4166752215225192E-2</c:v>
                      </c:pt>
                      <c:pt idx="11">
                        <c:v>3.530154017353699E-2</c:v>
                      </c:pt>
                      <c:pt idx="12">
                        <c:v>9.995961514691858E-3</c:v>
                      </c:pt>
                      <c:pt idx="13">
                        <c:v>-3.4883915829104051E-2</c:v>
                      </c:pt>
                      <c:pt idx="14">
                        <c:v>-6.6328572351113335E-2</c:v>
                      </c:pt>
                      <c:pt idx="15">
                        <c:v>-8.7602847779285245E-2</c:v>
                      </c:pt>
                      <c:pt idx="16">
                        <c:v>-9.3965477497410563E-2</c:v>
                      </c:pt>
                      <c:pt idx="17">
                        <c:v>-5.5470339395857007E-2</c:v>
                      </c:pt>
                      <c:pt idx="18">
                        <c:v>-1.4528413958684603E-3</c:v>
                      </c:pt>
                      <c:pt idx="19">
                        <c:v>2.5352254320869988E-2</c:v>
                      </c:pt>
                      <c:pt idx="20">
                        <c:v>5.2497836709010814E-2</c:v>
                      </c:pt>
                      <c:pt idx="21">
                        <c:v>3.9182989962972509E-2</c:v>
                      </c:pt>
                      <c:pt idx="22">
                        <c:v>2.7907132663283242E-2</c:v>
                      </c:pt>
                      <c:pt idx="23">
                        <c:v>2.3664560646602769E-2</c:v>
                      </c:pt>
                      <c:pt idx="24">
                        <c:v>2.5499651148316906E-3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BF-48CF-8347-84C63F2DA25F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Report_table_graphs_180!$H$104:$H$128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 formatCode="General">
                        <c:v>0</c:v>
                      </c:pt>
                      <c:pt idx="1">
                        <c:v>6.251604644378683E-4</c:v>
                      </c:pt>
                      <c:pt idx="2">
                        <c:v>-8.0819950017487242E-3</c:v>
                      </c:pt>
                      <c:pt idx="3">
                        <c:v>-1.7316741063636551E-2</c:v>
                      </c:pt>
                      <c:pt idx="4">
                        <c:v>-1.5909238387997095E-2</c:v>
                      </c:pt>
                      <c:pt idx="5">
                        <c:v>1.9666824716627316E-2</c:v>
                      </c:pt>
                      <c:pt idx="6">
                        <c:v>4.4301305935511527E-3</c:v>
                      </c:pt>
                      <c:pt idx="7">
                        <c:v>1.3992232481356934E-2</c:v>
                      </c:pt>
                      <c:pt idx="8">
                        <c:v>4.6867928461677595E-2</c:v>
                      </c:pt>
                      <c:pt idx="9">
                        <c:v>5.88985735036818E-2</c:v>
                      </c:pt>
                      <c:pt idx="10">
                        <c:v>4.4103873433498753E-2</c:v>
                      </c:pt>
                      <c:pt idx="11">
                        <c:v>3.1601937902818893E-2</c:v>
                      </c:pt>
                      <c:pt idx="12">
                        <c:v>2.6793501160249714E-2</c:v>
                      </c:pt>
                      <c:pt idx="13">
                        <c:v>8.7125052501121E-3</c:v>
                      </c:pt>
                      <c:pt idx="14">
                        <c:v>-1.6692599605660684E-2</c:v>
                      </c:pt>
                      <c:pt idx="15">
                        <c:v>-3.7856090063352575E-2</c:v>
                      </c:pt>
                      <c:pt idx="16">
                        <c:v>-5.135155689448382E-2</c:v>
                      </c:pt>
                      <c:pt idx="17">
                        <c:v>-5.2752690779735767E-2</c:v>
                      </c:pt>
                      <c:pt idx="18">
                        <c:v>-4.1709208247795428E-2</c:v>
                      </c:pt>
                      <c:pt idx="19">
                        <c:v>-2.582544502134837E-2</c:v>
                      </c:pt>
                      <c:pt idx="20">
                        <c:v>2.4558055734234108E-4</c:v>
                      </c:pt>
                      <c:pt idx="21">
                        <c:v>5.836359511113106E-3</c:v>
                      </c:pt>
                      <c:pt idx="22">
                        <c:v>1.0387497122026928E-2</c:v>
                      </c:pt>
                      <c:pt idx="23">
                        <c:v>1.0897000353027635E-2</c:v>
                      </c:pt>
                      <c:pt idx="24">
                        <c:v>8.3685905691866236E-3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BF-48CF-8347-84C63F2DA25F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Report_table_graphs_180!$P$105:$P$129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-2.7812507622251128E-3</c:v>
                      </c:pt>
                      <c:pt idx="1">
                        <c:v>-2.0927845213354068E-2</c:v>
                      </c:pt>
                      <c:pt idx="2">
                        <c:v>-3.8677664023341218E-2</c:v>
                      </c:pt>
                      <c:pt idx="3">
                        <c:v>-3.768413272288984E-2</c:v>
                      </c:pt>
                      <c:pt idx="4">
                        <c:v>-3.8429281198228374E-2</c:v>
                      </c:pt>
                      <c:pt idx="5">
                        <c:v>-3.3321511307446282E-2</c:v>
                      </c:pt>
                      <c:pt idx="6">
                        <c:v>-1.9271959712601767E-2</c:v>
                      </c:pt>
                      <c:pt idx="7">
                        <c:v>-2.3443517416420059E-2</c:v>
                      </c:pt>
                      <c:pt idx="8">
                        <c:v>-4.3441519233197836E-3</c:v>
                      </c:pt>
                      <c:pt idx="9">
                        <c:v>-2.9060790538202861E-3</c:v>
                      </c:pt>
                      <c:pt idx="10">
                        <c:v>1.4164189821819673E-3</c:v>
                      </c:pt>
                      <c:pt idx="11">
                        <c:v>1.9685931087789843E-3</c:v>
                      </c:pt>
                      <c:pt idx="12">
                        <c:v>4.0677464205018995E-3</c:v>
                      </c:pt>
                      <c:pt idx="13">
                        <c:v>-3.1722944920181558E-3</c:v>
                      </c:pt>
                      <c:pt idx="14">
                        <c:v>3.2531781299395187E-5</c:v>
                      </c:pt>
                      <c:pt idx="15">
                        <c:v>-2.8831514084252542E-3</c:v>
                      </c:pt>
                      <c:pt idx="16">
                        <c:v>1.8743350110438533E-3</c:v>
                      </c:pt>
                      <c:pt idx="17">
                        <c:v>5.470154063831347E-3</c:v>
                      </c:pt>
                      <c:pt idx="18">
                        <c:v>1.4915707087545716E-2</c:v>
                      </c:pt>
                      <c:pt idx="19">
                        <c:v>3.0022477886716699E-2</c:v>
                      </c:pt>
                      <c:pt idx="20">
                        <c:v>3.4665326079210648E-2</c:v>
                      </c:pt>
                      <c:pt idx="21">
                        <c:v>3.3034915740008379E-2</c:v>
                      </c:pt>
                      <c:pt idx="22">
                        <c:v>2.2086965063880675E-2</c:v>
                      </c:pt>
                      <c:pt idx="23">
                        <c:v>9.3748594504130204E-3</c:v>
                      </c:pt>
                      <c:pt idx="24">
                        <c:v>-2.7812507622251128E-3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BF-48CF-8347-84C63F2DA25F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213294227795672"/>
          <c:y val="0.287009776937308"/>
          <c:w val="0.33786708953047534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Cmz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Report_table_graphs_180!$B$2</c:f>
              <c:strCache>
                <c:ptCount val="1"/>
                <c:pt idx="0">
                  <c:v>FST-F-1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Report_table_graphs_180!$B$6:$B$36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Report_table_graphs_180!$H$6:$H$36</c:f>
              <c:numCache>
                <c:formatCode>0.000</c:formatCode>
                <c:ptCount val="31"/>
                <c:pt idx="0">
                  <c:v>2.9774159144277542E-3</c:v>
                </c:pt>
                <c:pt idx="1">
                  <c:v>-8.6423673159709904E-3</c:v>
                </c:pt>
                <c:pt idx="2">
                  <c:v>2.5573349562040362E-4</c:v>
                </c:pt>
                <c:pt idx="3">
                  <c:v>-1.7191383307892265E-2</c:v>
                </c:pt>
                <c:pt idx="4">
                  <c:v>-4.0460429134179132E-2</c:v>
                </c:pt>
                <c:pt idx="5">
                  <c:v>-4.6110640852977676E-2</c:v>
                </c:pt>
                <c:pt idx="6">
                  <c:v>-5.6428418774261975E-2</c:v>
                </c:pt>
                <c:pt idx="7">
                  <c:v>-4.4513841888969397E-2</c:v>
                </c:pt>
                <c:pt idx="8">
                  <c:v>-1.8544977506613134E-2</c:v>
                </c:pt>
                <c:pt idx="9">
                  <c:v>-1.7265081721615724E-3</c:v>
                </c:pt>
                <c:pt idx="10">
                  <c:v>8.384422867938883E-3</c:v>
                </c:pt>
                <c:pt idx="11">
                  <c:v>1.2813697532718785E-2</c:v>
                </c:pt>
                <c:pt idx="12">
                  <c:v>3.1027032177576349E-2</c:v>
                </c:pt>
                <c:pt idx="13">
                  <c:v>6.1292514080010289E-2</c:v>
                </c:pt>
                <c:pt idx="14">
                  <c:v>8.6914995917866292E-2</c:v>
                </c:pt>
                <c:pt idx="15">
                  <c:v>8.259135564609002E-2</c:v>
                </c:pt>
                <c:pt idx="16">
                  <c:v>6.0137905598342756E-2</c:v>
                </c:pt>
                <c:pt idx="17">
                  <c:v>3.8593402653184831E-2</c:v>
                </c:pt>
                <c:pt idx="18">
                  <c:v>7.7776392616157345E-3</c:v>
                </c:pt>
                <c:pt idx="19">
                  <c:v>-1.8323882265442754E-2</c:v>
                </c:pt>
                <c:pt idx="20">
                  <c:v>-2.8693249076333475E-2</c:v>
                </c:pt>
                <c:pt idx="21">
                  <c:v>-4.5840413335991662E-2</c:v>
                </c:pt>
                <c:pt idx="22">
                  <c:v>-5.878676801341267E-2</c:v>
                </c:pt>
                <c:pt idx="23">
                  <c:v>1.0123705431812521E-4</c:v>
                </c:pt>
                <c:pt idx="24">
                  <c:v>-8.8806588536768406E-3</c:v>
                </c:pt>
                <c:pt idx="25">
                  <c:v>5.3455916087415789E-2</c:v>
                </c:pt>
                <c:pt idx="26">
                  <c:v>8.4974271023148529E-2</c:v>
                </c:pt>
                <c:pt idx="27">
                  <c:v>7.7457032823355684E-2</c:v>
                </c:pt>
                <c:pt idx="28">
                  <c:v>5.2915461053443753E-2</c:v>
                </c:pt>
                <c:pt idx="29">
                  <c:v>2.2443623592584127E-2</c:v>
                </c:pt>
                <c:pt idx="30">
                  <c:v>2.9774159144277542E-3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12C-484B-9C9B-03C1EAC86427}"/>
            </c:ext>
          </c:extLst>
        </c:ser>
        <c:ser>
          <c:idx val="7"/>
          <c:order val="1"/>
          <c:tx>
            <c:strRef>
              <c:f>Report_table_graphs_180!$J$2</c:f>
              <c:strCache>
                <c:ptCount val="1"/>
                <c:pt idx="0">
                  <c:v>FST-F-2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Report_table_graphs_180!$J$6:$J$36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Report_table_graphs_180!$P$6:$P$36</c:f>
              <c:numCache>
                <c:formatCode>0.000</c:formatCode>
                <c:ptCount val="31"/>
                <c:pt idx="0">
                  <c:v>5.6035360567736857E-3</c:v>
                </c:pt>
                <c:pt idx="1">
                  <c:v>-9.83628161829103E-3</c:v>
                </c:pt>
                <c:pt idx="2">
                  <c:v>-6.3405201940082787E-3</c:v>
                </c:pt>
                <c:pt idx="3">
                  <c:v>-2.2443623592584127E-2</c:v>
                </c:pt>
                <c:pt idx="4">
                  <c:v>-5.2915461053443753E-2</c:v>
                </c:pt>
                <c:pt idx="5">
                  <c:v>-7.7457032823355684E-2</c:v>
                </c:pt>
                <c:pt idx="6">
                  <c:v>-8.4974271023148529E-2</c:v>
                </c:pt>
                <c:pt idx="7">
                  <c:v>-5.3455916087415789E-2</c:v>
                </c:pt>
                <c:pt idx="8">
                  <c:v>-1.9955073822521988E-2</c:v>
                </c:pt>
                <c:pt idx="9">
                  <c:v>-1.0123705431812521E-4</c:v>
                </c:pt>
                <c:pt idx="10">
                  <c:v>8.8806588536768406E-3</c:v>
                </c:pt>
                <c:pt idx="11">
                  <c:v>2.6359465975090597E-2</c:v>
                </c:pt>
                <c:pt idx="12">
                  <c:v>4.188526513283268E-2</c:v>
                </c:pt>
                <c:pt idx="13">
                  <c:v>5.4094635673019101E-2</c:v>
                </c:pt>
                <c:pt idx="14">
                  <c:v>5.878676801341267E-2</c:v>
                </c:pt>
                <c:pt idx="15">
                  <c:v>4.5840413335991662E-2</c:v>
                </c:pt>
                <c:pt idx="16">
                  <c:v>2.8693249076333475E-2</c:v>
                </c:pt>
                <c:pt idx="17">
                  <c:v>1.8323882265442754E-2</c:v>
                </c:pt>
                <c:pt idx="18">
                  <c:v>5.2325873743656074E-3</c:v>
                </c:pt>
                <c:pt idx="19">
                  <c:v>-3.8593402653184831E-2</c:v>
                </c:pt>
                <c:pt idx="20">
                  <c:v>-6.0137905598342756E-2</c:v>
                </c:pt>
                <c:pt idx="21">
                  <c:v>-8.259135564609002E-2</c:v>
                </c:pt>
                <c:pt idx="22">
                  <c:v>-8.6914995917866292E-2</c:v>
                </c:pt>
                <c:pt idx="23">
                  <c:v>1.7265081721615724E-3</c:v>
                </c:pt>
                <c:pt idx="24">
                  <c:v>-8.384422867938883E-3</c:v>
                </c:pt>
                <c:pt idx="25">
                  <c:v>4.4513841888969397E-2</c:v>
                </c:pt>
                <c:pt idx="26">
                  <c:v>5.6428418774261975E-2</c:v>
                </c:pt>
                <c:pt idx="27">
                  <c:v>4.6110640852977676E-2</c:v>
                </c:pt>
                <c:pt idx="28">
                  <c:v>4.0460429134179132E-2</c:v>
                </c:pt>
                <c:pt idx="29">
                  <c:v>1.7191383307892265E-2</c:v>
                </c:pt>
                <c:pt idx="30">
                  <c:v>5.6035360567736857E-3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12C-484B-9C9B-03C1EAC86427}"/>
            </c:ext>
          </c:extLst>
        </c:ser>
        <c:ser>
          <c:idx val="4"/>
          <c:order val="4"/>
          <c:tx>
            <c:strRef>
              <c:f>Report_table_graphs_180!$B$71</c:f>
              <c:strCache>
                <c:ptCount val="1"/>
                <c:pt idx="0">
                  <c:v>FST-F-LNGC-L-1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Report_table_graphs_180!$B$75:$B$99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Report_table_graphs_180!$H$75:$H$99</c:f>
              <c:numCache>
                <c:formatCode>0.000</c:formatCode>
                <c:ptCount val="25"/>
                <c:pt idx="0">
                  <c:v>2.5499651148316906E-3</c:v>
                </c:pt>
                <c:pt idx="1">
                  <c:v>-3.6235053414034137E-3</c:v>
                </c:pt>
                <c:pt idx="2">
                  <c:v>-4.1737868305385763E-2</c:v>
                </c:pt>
                <c:pt idx="3">
                  <c:v>-4.6872191128120091E-2</c:v>
                </c:pt>
                <c:pt idx="4">
                  <c:v>-1.7284734631941981E-2</c:v>
                </c:pt>
                <c:pt idx="5">
                  <c:v>-1.407639702118072E-2</c:v>
                </c:pt>
                <c:pt idx="6">
                  <c:v>1.370544833877264E-2</c:v>
                </c:pt>
                <c:pt idx="7">
                  <c:v>8.789764143417908E-2</c:v>
                </c:pt>
                <c:pt idx="8">
                  <c:v>0.10548699617617803</c:v>
                </c:pt>
                <c:pt idx="9">
                  <c:v>9.283543515365085E-2</c:v>
                </c:pt>
                <c:pt idx="10">
                  <c:v>6.4166752215225192E-2</c:v>
                </c:pt>
                <c:pt idx="11">
                  <c:v>3.530154017353699E-2</c:v>
                </c:pt>
                <c:pt idx="12">
                  <c:v>9.995961514691858E-3</c:v>
                </c:pt>
                <c:pt idx="13">
                  <c:v>-3.4883915829104051E-2</c:v>
                </c:pt>
                <c:pt idx="14">
                  <c:v>-6.6328572351113335E-2</c:v>
                </c:pt>
                <c:pt idx="15">
                  <c:v>-8.7602847779285245E-2</c:v>
                </c:pt>
                <c:pt idx="16">
                  <c:v>-9.3965477497410563E-2</c:v>
                </c:pt>
                <c:pt idx="17">
                  <c:v>-5.5470339395857007E-2</c:v>
                </c:pt>
                <c:pt idx="18">
                  <c:v>-1.4528413958684603E-3</c:v>
                </c:pt>
                <c:pt idx="19">
                  <c:v>2.5352254320869988E-2</c:v>
                </c:pt>
                <c:pt idx="20">
                  <c:v>5.2497836709010814E-2</c:v>
                </c:pt>
                <c:pt idx="21">
                  <c:v>3.9182989962972509E-2</c:v>
                </c:pt>
                <c:pt idx="22">
                  <c:v>2.7907132663283242E-2</c:v>
                </c:pt>
                <c:pt idx="23">
                  <c:v>2.3664560646602769E-2</c:v>
                </c:pt>
                <c:pt idx="24">
                  <c:v>2.5499651148316906E-3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12C-484B-9C9B-03C1EAC86427}"/>
            </c:ext>
          </c:extLst>
        </c:ser>
        <c:ser>
          <c:idx val="3"/>
          <c:order val="5"/>
          <c:tx>
            <c:strRef>
              <c:f>Report_table_graphs_180!$J$71</c:f>
              <c:strCache>
                <c:ptCount val="1"/>
                <c:pt idx="0">
                  <c:v>FST-F-LNGC-L-2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Report_table_graphs_180!$B$75:$B$99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Report_table_graphs_180!$P$75:$P$99</c:f>
              <c:numCache>
                <c:formatCode>0.000</c:formatCode>
                <c:ptCount val="25"/>
                <c:pt idx="0">
                  <c:v>-2.3490141067457248E-4</c:v>
                </c:pt>
                <c:pt idx="1">
                  <c:v>-1.7220862673381649E-2</c:v>
                </c:pt>
                <c:pt idx="2">
                  <c:v>-5.6010794429829043E-2</c:v>
                </c:pt>
                <c:pt idx="3">
                  <c:v>-6.971869938239246E-2</c:v>
                </c:pt>
                <c:pt idx="4">
                  <c:v>-6.8588657038632761E-2</c:v>
                </c:pt>
                <c:pt idx="5">
                  <c:v>-6.6967291936716647E-2</c:v>
                </c:pt>
                <c:pt idx="6">
                  <c:v>-4.1320243960952824E-2</c:v>
                </c:pt>
                <c:pt idx="7">
                  <c:v>-8.7357186400207048E-3</c:v>
                </c:pt>
                <c:pt idx="8">
                  <c:v>2.7538640594665945E-2</c:v>
                </c:pt>
                <c:pt idx="9">
                  <c:v>1.5331726668270309E-2</c:v>
                </c:pt>
                <c:pt idx="10">
                  <c:v>1.2300265250445351E-2</c:v>
                </c:pt>
                <c:pt idx="11">
                  <c:v>8.9224212881201352E-3</c:v>
                </c:pt>
                <c:pt idx="12">
                  <c:v>6.0432699253236593E-3</c:v>
                </c:pt>
                <c:pt idx="13">
                  <c:v>-1.873904999608491E-2</c:v>
                </c:pt>
                <c:pt idx="14">
                  <c:v>-2.8668682938425654E-2</c:v>
                </c:pt>
                <c:pt idx="15">
                  <c:v>-2.3988833666985992E-2</c:v>
                </c:pt>
                <c:pt idx="16">
                  <c:v>-2.4185362770248547E-2</c:v>
                </c:pt>
                <c:pt idx="17">
                  <c:v>-1.2789131394810964E-2</c:v>
                </c:pt>
                <c:pt idx="18">
                  <c:v>2.1097399235235605E-2</c:v>
                </c:pt>
                <c:pt idx="19">
                  <c:v>3.2672963417400273E-2</c:v>
                </c:pt>
                <c:pt idx="20">
                  <c:v>6.7802540625582525E-2</c:v>
                </c:pt>
                <c:pt idx="21">
                  <c:v>4.5005164647125791E-2</c:v>
                </c:pt>
                <c:pt idx="22">
                  <c:v>4.9377937194717704E-2</c:v>
                </c:pt>
                <c:pt idx="23">
                  <c:v>3.1370958108285829E-2</c:v>
                </c:pt>
                <c:pt idx="24">
                  <c:v>-2.3490141067457248E-4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12C-484B-9C9B-03C1EAC86427}"/>
            </c:ext>
          </c:extLst>
        </c:ser>
        <c:ser>
          <c:idx val="2"/>
          <c:order val="6"/>
          <c:tx>
            <c:strRef>
              <c:f>Report_table_graphs_180!$R$71</c:f>
              <c:strCache>
                <c:ptCount val="1"/>
                <c:pt idx="0">
                  <c:v>FST-F-LNGC-L-LNGC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Report_table_graphs_180!$R$75:$R$99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Report_table_graphs_180!$X$75:$X$99</c:f>
              <c:numCache>
                <c:formatCode>0.000</c:formatCode>
                <c:ptCount val="25"/>
                <c:pt idx="0">
                  <c:v>-2.0590425681311373E-3</c:v>
                </c:pt>
                <c:pt idx="1">
                  <c:v>-1.7757958000275669E-2</c:v>
                </c:pt>
                <c:pt idx="2">
                  <c:v>-2.716527294091757E-2</c:v>
                </c:pt>
                <c:pt idx="3">
                  <c:v>-2.3643033337557108E-2</c:v>
                </c:pt>
                <c:pt idx="4">
                  <c:v>-3.4107020159207149E-2</c:v>
                </c:pt>
                <c:pt idx="5">
                  <c:v>-4.5539622871781319E-3</c:v>
                </c:pt>
                <c:pt idx="6">
                  <c:v>9.6347929150256001E-3</c:v>
                </c:pt>
                <c:pt idx="7">
                  <c:v>3.1098440498003421E-2</c:v>
                </c:pt>
                <c:pt idx="8">
                  <c:v>4.6654998746178802E-2</c:v>
                </c:pt>
                <c:pt idx="9">
                  <c:v>6.3444340855530343E-2</c:v>
                </c:pt>
                <c:pt idx="10">
                  <c:v>3.75412037724836E-2</c:v>
                </c:pt>
                <c:pt idx="11">
                  <c:v>1.6950778091172229E-2</c:v>
                </c:pt>
                <c:pt idx="12">
                  <c:v>-3.0907652519488065E-3</c:v>
                </c:pt>
                <c:pt idx="13">
                  <c:v>-2.3100021398705702E-2</c:v>
                </c:pt>
                <c:pt idx="14">
                  <c:v>-3.4092344160859815E-2</c:v>
                </c:pt>
                <c:pt idx="15">
                  <c:v>-3.8509819663407732E-2</c:v>
                </c:pt>
                <c:pt idx="16">
                  <c:v>-3.3050348278199013E-2</c:v>
                </c:pt>
                <c:pt idx="17">
                  <c:v>-2.9366672693017862E-2</c:v>
                </c:pt>
                <c:pt idx="18">
                  <c:v>-1.9665837785429251E-2</c:v>
                </c:pt>
                <c:pt idx="19">
                  <c:v>-2.3070669402011034E-2</c:v>
                </c:pt>
                <c:pt idx="20">
                  <c:v>1.5556558248175378E-3</c:v>
                </c:pt>
                <c:pt idx="21">
                  <c:v>2.8412732800441071E-2</c:v>
                </c:pt>
                <c:pt idx="22">
                  <c:v>2.4391509253271208E-2</c:v>
                </c:pt>
                <c:pt idx="23">
                  <c:v>1.6833370104393546E-2</c:v>
                </c:pt>
                <c:pt idx="24">
                  <c:v>-2.0590425681311373E-3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12C-484B-9C9B-03C1EAC8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Report_table_graphs_180!$B$39</c15:sqref>
                        </c15:formulaRef>
                      </c:ext>
                    </c:extLst>
                    <c:strCache>
                      <c:ptCount val="1"/>
                      <c:pt idx="0">
                        <c:v>FST-L-1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Report_table_graphs_180!$B$43:$B$69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  <c:pt idx="15">
                        <c:v>195</c:v>
                      </c:pt>
                      <c:pt idx="16">
                        <c:v>210</c:v>
                      </c:pt>
                      <c:pt idx="17">
                        <c:v>225</c:v>
                      </c:pt>
                      <c:pt idx="18">
                        <c:v>240</c:v>
                      </c:pt>
                      <c:pt idx="19">
                        <c:v>255</c:v>
                      </c:pt>
                      <c:pt idx="20">
                        <c:v>270</c:v>
                      </c:pt>
                      <c:pt idx="21">
                        <c:v>285</c:v>
                      </c:pt>
                      <c:pt idx="22">
                        <c:v>300</c:v>
                      </c:pt>
                      <c:pt idx="23">
                        <c:v>315</c:v>
                      </c:pt>
                      <c:pt idx="24">
                        <c:v>330</c:v>
                      </c:pt>
                      <c:pt idx="25">
                        <c:v>345</c:v>
                      </c:pt>
                      <c:pt idx="26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Report_table_graphs_180!$H$43:$H$69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-5.4230250149637817E-3</c:v>
                      </c:pt>
                      <c:pt idx="1">
                        <c:v>-3.2678263478307886E-3</c:v>
                      </c:pt>
                      <c:pt idx="2">
                        <c:v>-5.3255825220348968E-3</c:v>
                      </c:pt>
                      <c:pt idx="3">
                        <c:v>-6.4070031298338985E-3</c:v>
                      </c:pt>
                      <c:pt idx="4">
                        <c:v>-1.3973126110194406E-2</c:v>
                      </c:pt>
                      <c:pt idx="5">
                        <c:v>-1.7730712438824625E-2</c:v>
                      </c:pt>
                      <c:pt idx="6">
                        <c:v>-1.8074627119750105E-2</c:v>
                      </c:pt>
                      <c:pt idx="7">
                        <c:v>-1.4062289175619531E-2</c:v>
                      </c:pt>
                      <c:pt idx="8">
                        <c:v>7.7126051592732118E-3</c:v>
                      </c:pt>
                      <c:pt idx="9">
                        <c:v>2.2908539023869318E-2</c:v>
                      </c:pt>
                      <c:pt idx="10">
                        <c:v>3.309223485349596E-2</c:v>
                      </c:pt>
                      <c:pt idx="11">
                        <c:v>3.6130147868337681E-2</c:v>
                      </c:pt>
                      <c:pt idx="12">
                        <c:v>2.8614975211077243E-2</c:v>
                      </c:pt>
                      <c:pt idx="13">
                        <c:v>1.462274272972031E-2</c:v>
                      </c:pt>
                      <c:pt idx="14">
                        <c:v>9.9735257468388521E-5</c:v>
                      </c:pt>
                      <c:pt idx="15">
                        <c:v>-6.6235420030091993E-3</c:v>
                      </c:pt>
                      <c:pt idx="16">
                        <c:v>-1.3985863690969425E-2</c:v>
                      </c:pt>
                      <c:pt idx="17">
                        <c:v>-1.7724343648437117E-2</c:v>
                      </c:pt>
                      <c:pt idx="18">
                        <c:v>-1.8068258329362593E-2</c:v>
                      </c:pt>
                      <c:pt idx="19">
                        <c:v>-1.4036814014069495E-2</c:v>
                      </c:pt>
                      <c:pt idx="20">
                        <c:v>7.6680236265606501E-3</c:v>
                      </c:pt>
                      <c:pt idx="21">
                        <c:v>2.2921276604644335E-2</c:v>
                      </c:pt>
                      <c:pt idx="22">
                        <c:v>3.3079497272720942E-2</c:v>
                      </c:pt>
                      <c:pt idx="23">
                        <c:v>3.6136516658725186E-2</c:v>
                      </c:pt>
                      <c:pt idx="24">
                        <c:v>2.8634081582239769E-2</c:v>
                      </c:pt>
                      <c:pt idx="25">
                        <c:v>1.4934813458708243E-2</c:v>
                      </c:pt>
                      <c:pt idx="26">
                        <c:v>-5.4230250149637817E-3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2C-484B-9C9B-03C1EAC86427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Report_table_graphs_180!$J$39</c15:sqref>
                        </c15:formulaRef>
                      </c:ext>
                    </c:extLst>
                    <c:strCache>
                      <c:ptCount val="1"/>
                      <c:pt idx="0">
                        <c:v>FST-L-2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Report_table_graphs_180!$J$43:$J$69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  <c:pt idx="15">
                        <c:v>195</c:v>
                      </c:pt>
                      <c:pt idx="16">
                        <c:v>210</c:v>
                      </c:pt>
                      <c:pt idx="17">
                        <c:v>225</c:v>
                      </c:pt>
                      <c:pt idx="18">
                        <c:v>240</c:v>
                      </c:pt>
                      <c:pt idx="19">
                        <c:v>255</c:v>
                      </c:pt>
                      <c:pt idx="20">
                        <c:v>270</c:v>
                      </c:pt>
                      <c:pt idx="21">
                        <c:v>285</c:v>
                      </c:pt>
                      <c:pt idx="22">
                        <c:v>300</c:v>
                      </c:pt>
                      <c:pt idx="23">
                        <c:v>315</c:v>
                      </c:pt>
                      <c:pt idx="24">
                        <c:v>330</c:v>
                      </c:pt>
                      <c:pt idx="25">
                        <c:v>345</c:v>
                      </c:pt>
                      <c:pt idx="26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Report_table_graphs_180!$P$43:$P$69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-6.961087893547168E-3</c:v>
                      </c:pt>
                      <c:pt idx="1">
                        <c:v>-5.5962561135040221E-3</c:v>
                      </c:pt>
                      <c:pt idx="2">
                        <c:v>-1.8170158975562737E-2</c:v>
                      </c:pt>
                      <c:pt idx="3">
                        <c:v>-1.4934813458708243E-2</c:v>
                      </c:pt>
                      <c:pt idx="4">
                        <c:v>-2.8634081582239769E-2</c:v>
                      </c:pt>
                      <c:pt idx="5">
                        <c:v>-3.6136516658725186E-2</c:v>
                      </c:pt>
                      <c:pt idx="6">
                        <c:v>-3.3079497272720942E-2</c:v>
                      </c:pt>
                      <c:pt idx="7">
                        <c:v>-2.2921276604644335E-2</c:v>
                      </c:pt>
                      <c:pt idx="8">
                        <c:v>-7.6680236265606501E-3</c:v>
                      </c:pt>
                      <c:pt idx="9">
                        <c:v>1.4036814014069495E-2</c:v>
                      </c:pt>
                      <c:pt idx="10">
                        <c:v>1.8068258329362593E-2</c:v>
                      </c:pt>
                      <c:pt idx="11">
                        <c:v>1.7724343648437117E-2</c:v>
                      </c:pt>
                      <c:pt idx="12">
                        <c:v>1.3985863690969425E-2</c:v>
                      </c:pt>
                      <c:pt idx="13">
                        <c:v>6.6235420030091993E-3</c:v>
                      </c:pt>
                      <c:pt idx="14">
                        <c:v>2.1125277715366839E-4</c:v>
                      </c:pt>
                      <c:pt idx="15">
                        <c:v>-1.462274272972031E-2</c:v>
                      </c:pt>
                      <c:pt idx="16">
                        <c:v>-2.8614975211077243E-2</c:v>
                      </c:pt>
                      <c:pt idx="17">
                        <c:v>-3.6130147868337681E-2</c:v>
                      </c:pt>
                      <c:pt idx="18">
                        <c:v>-3.309223485349596E-2</c:v>
                      </c:pt>
                      <c:pt idx="19">
                        <c:v>-2.2908539023869318E-2</c:v>
                      </c:pt>
                      <c:pt idx="20">
                        <c:v>-7.7126051592732118E-3</c:v>
                      </c:pt>
                      <c:pt idx="21">
                        <c:v>1.4062289175619531E-2</c:v>
                      </c:pt>
                      <c:pt idx="22">
                        <c:v>1.8074627119750105E-2</c:v>
                      </c:pt>
                      <c:pt idx="23">
                        <c:v>1.7730712438824625E-2</c:v>
                      </c:pt>
                      <c:pt idx="24">
                        <c:v>1.3973126110194406E-2</c:v>
                      </c:pt>
                      <c:pt idx="25">
                        <c:v>6.4070031298338985E-3</c:v>
                      </c:pt>
                      <c:pt idx="26">
                        <c:v>-6.961087893547168E-3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2C-484B-9C9B-03C1EAC86427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Report_table_graphs_180!$H$104:$H$128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 formatCode="General">
                        <c:v>0</c:v>
                      </c:pt>
                      <c:pt idx="1">
                        <c:v>6.251604644378683E-4</c:v>
                      </c:pt>
                      <c:pt idx="2">
                        <c:v>-8.0819950017487242E-3</c:v>
                      </c:pt>
                      <c:pt idx="3">
                        <c:v>-1.7316741063636551E-2</c:v>
                      </c:pt>
                      <c:pt idx="4">
                        <c:v>-1.5909238387997095E-2</c:v>
                      </c:pt>
                      <c:pt idx="5">
                        <c:v>1.9666824716627316E-2</c:v>
                      </c:pt>
                      <c:pt idx="6">
                        <c:v>4.4301305935511527E-3</c:v>
                      </c:pt>
                      <c:pt idx="7">
                        <c:v>1.3992232481356934E-2</c:v>
                      </c:pt>
                      <c:pt idx="8">
                        <c:v>4.6867928461677595E-2</c:v>
                      </c:pt>
                      <c:pt idx="9">
                        <c:v>5.88985735036818E-2</c:v>
                      </c:pt>
                      <c:pt idx="10">
                        <c:v>4.4103873433498753E-2</c:v>
                      </c:pt>
                      <c:pt idx="11">
                        <c:v>3.1601937902818893E-2</c:v>
                      </c:pt>
                      <c:pt idx="12">
                        <c:v>2.6793501160249714E-2</c:v>
                      </c:pt>
                      <c:pt idx="13">
                        <c:v>8.7125052501121E-3</c:v>
                      </c:pt>
                      <c:pt idx="14">
                        <c:v>-1.6692599605660684E-2</c:v>
                      </c:pt>
                      <c:pt idx="15">
                        <c:v>-3.7856090063352575E-2</c:v>
                      </c:pt>
                      <c:pt idx="16">
                        <c:v>-5.135155689448382E-2</c:v>
                      </c:pt>
                      <c:pt idx="17">
                        <c:v>-5.2752690779735767E-2</c:v>
                      </c:pt>
                      <c:pt idx="18">
                        <c:v>-4.1709208247795428E-2</c:v>
                      </c:pt>
                      <c:pt idx="19">
                        <c:v>-2.582544502134837E-2</c:v>
                      </c:pt>
                      <c:pt idx="20">
                        <c:v>2.4558055734234108E-4</c:v>
                      </c:pt>
                      <c:pt idx="21">
                        <c:v>5.836359511113106E-3</c:v>
                      </c:pt>
                      <c:pt idx="22">
                        <c:v>1.0387497122026928E-2</c:v>
                      </c:pt>
                      <c:pt idx="23">
                        <c:v>1.0897000353027635E-2</c:v>
                      </c:pt>
                      <c:pt idx="24">
                        <c:v>8.3685905691866236E-3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2C-484B-9C9B-03C1EAC86427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Report_table_graphs_180!$P$105:$P$129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-2.7812507622251128E-3</c:v>
                      </c:pt>
                      <c:pt idx="1">
                        <c:v>-2.0927845213354068E-2</c:v>
                      </c:pt>
                      <c:pt idx="2">
                        <c:v>-3.8677664023341218E-2</c:v>
                      </c:pt>
                      <c:pt idx="3">
                        <c:v>-3.768413272288984E-2</c:v>
                      </c:pt>
                      <c:pt idx="4">
                        <c:v>-3.8429281198228374E-2</c:v>
                      </c:pt>
                      <c:pt idx="5">
                        <c:v>-3.3321511307446282E-2</c:v>
                      </c:pt>
                      <c:pt idx="6">
                        <c:v>-1.9271959712601767E-2</c:v>
                      </c:pt>
                      <c:pt idx="7">
                        <c:v>-2.3443517416420059E-2</c:v>
                      </c:pt>
                      <c:pt idx="8">
                        <c:v>-4.3441519233197836E-3</c:v>
                      </c:pt>
                      <c:pt idx="9">
                        <c:v>-2.9060790538202861E-3</c:v>
                      </c:pt>
                      <c:pt idx="10">
                        <c:v>1.4164189821819673E-3</c:v>
                      </c:pt>
                      <c:pt idx="11">
                        <c:v>1.9685931087789843E-3</c:v>
                      </c:pt>
                      <c:pt idx="12">
                        <c:v>4.0677464205018995E-3</c:v>
                      </c:pt>
                      <c:pt idx="13">
                        <c:v>-3.1722944920181558E-3</c:v>
                      </c:pt>
                      <c:pt idx="14">
                        <c:v>3.2531781299395187E-5</c:v>
                      </c:pt>
                      <c:pt idx="15">
                        <c:v>-2.8831514084252542E-3</c:v>
                      </c:pt>
                      <c:pt idx="16">
                        <c:v>1.8743350110438533E-3</c:v>
                      </c:pt>
                      <c:pt idx="17">
                        <c:v>5.470154063831347E-3</c:v>
                      </c:pt>
                      <c:pt idx="18">
                        <c:v>1.4915707087545716E-2</c:v>
                      </c:pt>
                      <c:pt idx="19">
                        <c:v>3.0022477886716699E-2</c:v>
                      </c:pt>
                      <c:pt idx="20">
                        <c:v>3.4665326079210648E-2</c:v>
                      </c:pt>
                      <c:pt idx="21">
                        <c:v>3.3034915740008379E-2</c:v>
                      </c:pt>
                      <c:pt idx="22">
                        <c:v>2.2086965063880675E-2</c:v>
                      </c:pt>
                      <c:pt idx="23">
                        <c:v>9.3748594504130204E-3</c:v>
                      </c:pt>
                      <c:pt idx="24">
                        <c:v>-2.7812507622251128E-3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2C-484B-9C9B-03C1EAC8642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Report_table_graphs_180!$R$101</c15:sqref>
                        </c15:formulaRef>
                      </c:ext>
                    </c:extLst>
                    <c:strCache>
                      <c:ptCount val="1"/>
                      <c:pt idx="0">
                        <c:v>FST-L-LNGC-F-LNGC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Report_table_graphs_180!$R$105:$R$129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Report_table_graphs_180!$X$105:$X$129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-1.1109522939555488E-3</c:v>
                      </c:pt>
                      <c:pt idx="1">
                        <c:v>-2.0224500098546466E-2</c:v>
                      </c:pt>
                      <c:pt idx="2">
                        <c:v>-2.8510842970356446E-2</c:v>
                      </c:pt>
                      <c:pt idx="3">
                        <c:v>-1.8647304529973558E-2</c:v>
                      </c:pt>
                      <c:pt idx="4">
                        <c:v>-2.534431955960622E-2</c:v>
                      </c:pt>
                      <c:pt idx="5">
                        <c:v>8.4743931126782886E-4</c:v>
                      </c:pt>
                      <c:pt idx="6">
                        <c:v>1.6184452988278936E-2</c:v>
                      </c:pt>
                      <c:pt idx="7">
                        <c:v>3.2684345090272453E-2</c:v>
                      </c:pt>
                      <c:pt idx="8">
                        <c:v>6.9833366866966687E-2</c:v>
                      </c:pt>
                      <c:pt idx="9">
                        <c:v>7.9757566675371608E-2</c:v>
                      </c:pt>
                      <c:pt idx="10">
                        <c:v>5.0094157712596496E-2</c:v>
                      </c:pt>
                      <c:pt idx="11">
                        <c:v>2.5696155494134024E-2</c:v>
                      </c:pt>
                      <c:pt idx="12">
                        <c:v>-1.6135923893861308E-3</c:v>
                      </c:pt>
                      <c:pt idx="13">
                        <c:v>-2.7382541525146596E-2</c:v>
                      </c:pt>
                      <c:pt idx="14">
                        <c:v>-5.3284945670555535E-2</c:v>
                      </c:pt>
                      <c:pt idx="15">
                        <c:v>-6.7928599911074777E-2</c:v>
                      </c:pt>
                      <c:pt idx="16">
                        <c:v>-7.0949536038572125E-2</c:v>
                      </c:pt>
                      <c:pt idx="17">
                        <c:v>-5.1222459157806349E-2</c:v>
                      </c:pt>
                      <c:pt idx="18">
                        <c:v>-1.9909060984831885E-2</c:v>
                      </c:pt>
                      <c:pt idx="19">
                        <c:v>8.7449428140565638E-3</c:v>
                      </c:pt>
                      <c:pt idx="20">
                        <c:v>3.0197229001369019E-2</c:v>
                      </c:pt>
                      <c:pt idx="21">
                        <c:v>3.4771096150230454E-2</c:v>
                      </c:pt>
                      <c:pt idx="22">
                        <c:v>3.002737717090732E-2</c:v>
                      </c:pt>
                      <c:pt idx="23">
                        <c:v>1.7567532179181333E-2</c:v>
                      </c:pt>
                      <c:pt idx="24">
                        <c:v>-1.1109522939555488E-3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2C-484B-9C9B-03C1EAC86427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31809565470984"/>
          <c:y val="0.28353756561679794"/>
          <c:w val="0.27387904636920385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Cmz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8"/>
          <c:order val="2"/>
          <c:tx>
            <c:strRef>
              <c:f>Report_table_graphs_180!$B$39</c:f>
              <c:strCache>
                <c:ptCount val="1"/>
                <c:pt idx="0">
                  <c:v>FST-L-1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Report_table_graphs_180!$B$43:$B$69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Report_table_graphs_180!$H$43:$H$69</c:f>
              <c:numCache>
                <c:formatCode>0.000</c:formatCode>
                <c:ptCount val="27"/>
                <c:pt idx="0">
                  <c:v>-5.4230250149637817E-3</c:v>
                </c:pt>
                <c:pt idx="1">
                  <c:v>-3.2678263478307886E-3</c:v>
                </c:pt>
                <c:pt idx="2">
                  <c:v>-5.3255825220348968E-3</c:v>
                </c:pt>
                <c:pt idx="3">
                  <c:v>-6.4070031298338985E-3</c:v>
                </c:pt>
                <c:pt idx="4">
                  <c:v>-1.3973126110194406E-2</c:v>
                </c:pt>
                <c:pt idx="5">
                  <c:v>-1.7730712438824625E-2</c:v>
                </c:pt>
                <c:pt idx="6">
                  <c:v>-1.8074627119750105E-2</c:v>
                </c:pt>
                <c:pt idx="7">
                  <c:v>-1.4062289175619531E-2</c:v>
                </c:pt>
                <c:pt idx="8">
                  <c:v>7.7126051592732118E-3</c:v>
                </c:pt>
                <c:pt idx="9">
                  <c:v>2.2908539023869318E-2</c:v>
                </c:pt>
                <c:pt idx="10">
                  <c:v>3.309223485349596E-2</c:v>
                </c:pt>
                <c:pt idx="11">
                  <c:v>3.6130147868337681E-2</c:v>
                </c:pt>
                <c:pt idx="12">
                  <c:v>2.8614975211077243E-2</c:v>
                </c:pt>
                <c:pt idx="13">
                  <c:v>1.462274272972031E-2</c:v>
                </c:pt>
                <c:pt idx="14">
                  <c:v>9.9735257468388521E-5</c:v>
                </c:pt>
                <c:pt idx="15">
                  <c:v>-6.6235420030091993E-3</c:v>
                </c:pt>
                <c:pt idx="16">
                  <c:v>-1.3985863690969425E-2</c:v>
                </c:pt>
                <c:pt idx="17">
                  <c:v>-1.7724343648437117E-2</c:v>
                </c:pt>
                <c:pt idx="18">
                  <c:v>-1.8068258329362593E-2</c:v>
                </c:pt>
                <c:pt idx="19">
                  <c:v>-1.4036814014069495E-2</c:v>
                </c:pt>
                <c:pt idx="20">
                  <c:v>7.6680236265606501E-3</c:v>
                </c:pt>
                <c:pt idx="21">
                  <c:v>2.2921276604644335E-2</c:v>
                </c:pt>
                <c:pt idx="22">
                  <c:v>3.3079497272720942E-2</c:v>
                </c:pt>
                <c:pt idx="23">
                  <c:v>3.6136516658725186E-2</c:v>
                </c:pt>
                <c:pt idx="24">
                  <c:v>2.8634081582239769E-2</c:v>
                </c:pt>
                <c:pt idx="25">
                  <c:v>1.4934813458708243E-2</c:v>
                </c:pt>
                <c:pt idx="26">
                  <c:v>-5.4230250149637817E-3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FF0-4731-A49D-809B967310BA}"/>
            </c:ext>
          </c:extLst>
        </c:ser>
        <c:ser>
          <c:idx val="9"/>
          <c:order val="3"/>
          <c:tx>
            <c:strRef>
              <c:f>Report_table_graphs_180!$J$39</c:f>
              <c:strCache>
                <c:ptCount val="1"/>
                <c:pt idx="0">
                  <c:v>FST-L-2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Report_table_graphs_180!$J$43:$J$69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Report_table_graphs_180!$P$43:$P$69</c:f>
              <c:numCache>
                <c:formatCode>0.000</c:formatCode>
                <c:ptCount val="27"/>
                <c:pt idx="0">
                  <c:v>-6.961087893547168E-3</c:v>
                </c:pt>
                <c:pt idx="1">
                  <c:v>-5.5962561135040221E-3</c:v>
                </c:pt>
                <c:pt idx="2">
                  <c:v>-1.8170158975562737E-2</c:v>
                </c:pt>
                <c:pt idx="3">
                  <c:v>-1.4934813458708243E-2</c:v>
                </c:pt>
                <c:pt idx="4">
                  <c:v>-2.8634081582239769E-2</c:v>
                </c:pt>
                <c:pt idx="5">
                  <c:v>-3.6136516658725186E-2</c:v>
                </c:pt>
                <c:pt idx="6">
                  <c:v>-3.3079497272720942E-2</c:v>
                </c:pt>
                <c:pt idx="7">
                  <c:v>-2.2921276604644335E-2</c:v>
                </c:pt>
                <c:pt idx="8">
                  <c:v>-7.6680236265606501E-3</c:v>
                </c:pt>
                <c:pt idx="9">
                  <c:v>1.4036814014069495E-2</c:v>
                </c:pt>
                <c:pt idx="10">
                  <c:v>1.8068258329362593E-2</c:v>
                </c:pt>
                <c:pt idx="11">
                  <c:v>1.7724343648437117E-2</c:v>
                </c:pt>
                <c:pt idx="12">
                  <c:v>1.3985863690969425E-2</c:v>
                </c:pt>
                <c:pt idx="13">
                  <c:v>6.6235420030091993E-3</c:v>
                </c:pt>
                <c:pt idx="14">
                  <c:v>2.1125277715366839E-4</c:v>
                </c:pt>
                <c:pt idx="15">
                  <c:v>-1.462274272972031E-2</c:v>
                </c:pt>
                <c:pt idx="16">
                  <c:v>-2.8614975211077243E-2</c:v>
                </c:pt>
                <c:pt idx="17">
                  <c:v>-3.6130147868337681E-2</c:v>
                </c:pt>
                <c:pt idx="18">
                  <c:v>-3.309223485349596E-2</c:v>
                </c:pt>
                <c:pt idx="19">
                  <c:v>-2.2908539023869318E-2</c:v>
                </c:pt>
                <c:pt idx="20">
                  <c:v>-7.7126051592732118E-3</c:v>
                </c:pt>
                <c:pt idx="21">
                  <c:v>1.4062289175619531E-2</c:v>
                </c:pt>
                <c:pt idx="22">
                  <c:v>1.8074627119750105E-2</c:v>
                </c:pt>
                <c:pt idx="23">
                  <c:v>1.7730712438824625E-2</c:v>
                </c:pt>
                <c:pt idx="24">
                  <c:v>1.3973126110194406E-2</c:v>
                </c:pt>
                <c:pt idx="25">
                  <c:v>6.4070031298338985E-3</c:v>
                </c:pt>
                <c:pt idx="26">
                  <c:v>-6.961087893547168E-3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FF0-4731-A49D-809B967310BA}"/>
            </c:ext>
          </c:extLst>
        </c:ser>
        <c:ser>
          <c:idx val="0"/>
          <c:order val="7"/>
          <c:tx>
            <c:strRef>
              <c:f>Report_table_graphs_180!$B$101</c:f>
              <c:strCache>
                <c:ptCount val="1"/>
                <c:pt idx="0">
                  <c:v>FST-L-LNGC-F-1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Report_table_graphs_180!$B$105:$B$129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Report_table_graphs_180!$H$104:$H$128</c:f>
              <c:numCache>
                <c:formatCode>0.000</c:formatCode>
                <c:ptCount val="25"/>
                <c:pt idx="0" formatCode="General">
                  <c:v>0</c:v>
                </c:pt>
                <c:pt idx="1">
                  <c:v>6.251604644378683E-4</c:v>
                </c:pt>
                <c:pt idx="2">
                  <c:v>-8.0819950017487242E-3</c:v>
                </c:pt>
                <c:pt idx="3">
                  <c:v>-1.7316741063636551E-2</c:v>
                </c:pt>
                <c:pt idx="4">
                  <c:v>-1.5909238387997095E-2</c:v>
                </c:pt>
                <c:pt idx="5">
                  <c:v>1.9666824716627316E-2</c:v>
                </c:pt>
                <c:pt idx="6">
                  <c:v>4.4301305935511527E-3</c:v>
                </c:pt>
                <c:pt idx="7">
                  <c:v>1.3992232481356934E-2</c:v>
                </c:pt>
                <c:pt idx="8">
                  <c:v>4.6867928461677595E-2</c:v>
                </c:pt>
                <c:pt idx="9">
                  <c:v>5.88985735036818E-2</c:v>
                </c:pt>
                <c:pt idx="10">
                  <c:v>4.4103873433498753E-2</c:v>
                </c:pt>
                <c:pt idx="11">
                  <c:v>3.1601937902818893E-2</c:v>
                </c:pt>
                <c:pt idx="12">
                  <c:v>2.6793501160249714E-2</c:v>
                </c:pt>
                <c:pt idx="13">
                  <c:v>8.7125052501121E-3</c:v>
                </c:pt>
                <c:pt idx="14">
                  <c:v>-1.6692599605660684E-2</c:v>
                </c:pt>
                <c:pt idx="15">
                  <c:v>-3.7856090063352575E-2</c:v>
                </c:pt>
                <c:pt idx="16">
                  <c:v>-5.135155689448382E-2</c:v>
                </c:pt>
                <c:pt idx="17">
                  <c:v>-5.2752690779735767E-2</c:v>
                </c:pt>
                <c:pt idx="18">
                  <c:v>-4.1709208247795428E-2</c:v>
                </c:pt>
                <c:pt idx="19">
                  <c:v>-2.582544502134837E-2</c:v>
                </c:pt>
                <c:pt idx="20">
                  <c:v>2.4558055734234108E-4</c:v>
                </c:pt>
                <c:pt idx="21">
                  <c:v>5.836359511113106E-3</c:v>
                </c:pt>
                <c:pt idx="22">
                  <c:v>1.0387497122026928E-2</c:v>
                </c:pt>
                <c:pt idx="23">
                  <c:v>1.0897000353027635E-2</c:v>
                </c:pt>
                <c:pt idx="24">
                  <c:v>8.3685905691866236E-3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6FF0-4731-A49D-809B967310BA}"/>
            </c:ext>
          </c:extLst>
        </c:ser>
        <c:ser>
          <c:idx val="1"/>
          <c:order val="8"/>
          <c:tx>
            <c:strRef>
              <c:f>Report_table_graphs_180!$J$101</c:f>
              <c:strCache>
                <c:ptCount val="1"/>
                <c:pt idx="0">
                  <c:v>FST-L-LNGC-F-2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Report_table_graphs_180!$J$105:$J$129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Report_table_graphs_180!$P$105:$P$129</c:f>
              <c:numCache>
                <c:formatCode>0.000</c:formatCode>
                <c:ptCount val="25"/>
                <c:pt idx="0">
                  <c:v>-2.7812507622251128E-3</c:v>
                </c:pt>
                <c:pt idx="1">
                  <c:v>-2.0927845213354068E-2</c:v>
                </c:pt>
                <c:pt idx="2">
                  <c:v>-3.8677664023341218E-2</c:v>
                </c:pt>
                <c:pt idx="3">
                  <c:v>-3.768413272288984E-2</c:v>
                </c:pt>
                <c:pt idx="4">
                  <c:v>-3.8429281198228374E-2</c:v>
                </c:pt>
                <c:pt idx="5">
                  <c:v>-3.3321511307446282E-2</c:v>
                </c:pt>
                <c:pt idx="6">
                  <c:v>-1.9271959712601767E-2</c:v>
                </c:pt>
                <c:pt idx="7">
                  <c:v>-2.3443517416420059E-2</c:v>
                </c:pt>
                <c:pt idx="8">
                  <c:v>-4.3441519233197836E-3</c:v>
                </c:pt>
                <c:pt idx="9">
                  <c:v>-2.9060790538202861E-3</c:v>
                </c:pt>
                <c:pt idx="10">
                  <c:v>1.4164189821819673E-3</c:v>
                </c:pt>
                <c:pt idx="11">
                  <c:v>1.9685931087789843E-3</c:v>
                </c:pt>
                <c:pt idx="12">
                  <c:v>4.0677464205018995E-3</c:v>
                </c:pt>
                <c:pt idx="13">
                  <c:v>-3.1722944920181558E-3</c:v>
                </c:pt>
                <c:pt idx="14">
                  <c:v>3.2531781299395187E-5</c:v>
                </c:pt>
                <c:pt idx="15">
                  <c:v>-2.8831514084252542E-3</c:v>
                </c:pt>
                <c:pt idx="16">
                  <c:v>1.8743350110438533E-3</c:v>
                </c:pt>
                <c:pt idx="17">
                  <c:v>5.470154063831347E-3</c:v>
                </c:pt>
                <c:pt idx="18">
                  <c:v>1.4915707087545716E-2</c:v>
                </c:pt>
                <c:pt idx="19">
                  <c:v>3.0022477886716699E-2</c:v>
                </c:pt>
                <c:pt idx="20">
                  <c:v>3.4665326079210648E-2</c:v>
                </c:pt>
                <c:pt idx="21">
                  <c:v>3.3034915740008379E-2</c:v>
                </c:pt>
                <c:pt idx="22">
                  <c:v>2.2086965063880675E-2</c:v>
                </c:pt>
                <c:pt idx="23">
                  <c:v>9.3748594504130204E-3</c:v>
                </c:pt>
                <c:pt idx="24">
                  <c:v>-2.7812507622251128E-3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FF0-4731-A49D-809B967310BA}"/>
            </c:ext>
          </c:extLst>
        </c:ser>
        <c:ser>
          <c:idx val="5"/>
          <c:order val="9"/>
          <c:tx>
            <c:strRef>
              <c:f>Report_table_graphs_180!$R$101</c:f>
              <c:strCache>
                <c:ptCount val="1"/>
                <c:pt idx="0">
                  <c:v>FST-L-LNGC-F-LNGC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Report_table_graphs_180!$R$105:$R$129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Report_table_graphs_180!$X$105:$X$129</c:f>
              <c:numCache>
                <c:formatCode>0.000</c:formatCode>
                <c:ptCount val="25"/>
                <c:pt idx="0">
                  <c:v>-1.1109522939555488E-3</c:v>
                </c:pt>
                <c:pt idx="1">
                  <c:v>-2.0224500098546466E-2</c:v>
                </c:pt>
                <c:pt idx="2">
                  <c:v>-2.8510842970356446E-2</c:v>
                </c:pt>
                <c:pt idx="3">
                  <c:v>-1.8647304529973558E-2</c:v>
                </c:pt>
                <c:pt idx="4">
                  <c:v>-2.534431955960622E-2</c:v>
                </c:pt>
                <c:pt idx="5">
                  <c:v>8.4743931126782886E-4</c:v>
                </c:pt>
                <c:pt idx="6">
                  <c:v>1.6184452988278936E-2</c:v>
                </c:pt>
                <c:pt idx="7">
                  <c:v>3.2684345090272453E-2</c:v>
                </c:pt>
                <c:pt idx="8">
                  <c:v>6.9833366866966687E-2</c:v>
                </c:pt>
                <c:pt idx="9">
                  <c:v>7.9757566675371608E-2</c:v>
                </c:pt>
                <c:pt idx="10">
                  <c:v>5.0094157712596496E-2</c:v>
                </c:pt>
                <c:pt idx="11">
                  <c:v>2.5696155494134024E-2</c:v>
                </c:pt>
                <c:pt idx="12">
                  <c:v>-1.6135923893861308E-3</c:v>
                </c:pt>
                <c:pt idx="13">
                  <c:v>-2.7382541525146596E-2</c:v>
                </c:pt>
                <c:pt idx="14">
                  <c:v>-5.3284945670555535E-2</c:v>
                </c:pt>
                <c:pt idx="15">
                  <c:v>-6.7928599911074777E-2</c:v>
                </c:pt>
                <c:pt idx="16">
                  <c:v>-7.0949536038572125E-2</c:v>
                </c:pt>
                <c:pt idx="17">
                  <c:v>-5.1222459157806349E-2</c:v>
                </c:pt>
                <c:pt idx="18">
                  <c:v>-1.9909060984831885E-2</c:v>
                </c:pt>
                <c:pt idx="19">
                  <c:v>8.7449428140565638E-3</c:v>
                </c:pt>
                <c:pt idx="20">
                  <c:v>3.0197229001369019E-2</c:v>
                </c:pt>
                <c:pt idx="21">
                  <c:v>3.4771096150230454E-2</c:v>
                </c:pt>
                <c:pt idx="22">
                  <c:v>3.002737717090732E-2</c:v>
                </c:pt>
                <c:pt idx="23">
                  <c:v>1.7567532179181333E-2</c:v>
                </c:pt>
                <c:pt idx="24">
                  <c:v>-1.1109522939555488E-3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6FF0-4731-A49D-809B9673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Report_table_graphs_180!$B$2</c15:sqref>
                        </c15:formulaRef>
                      </c:ext>
                    </c:extLst>
                    <c:strCache>
                      <c:ptCount val="1"/>
                      <c:pt idx="0">
                        <c:v>FST-F-1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Report_table_graphs_180!$B$6:$B$32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165</c:v>
                      </c:pt>
                      <c:pt idx="18">
                        <c:v>180</c:v>
                      </c:pt>
                      <c:pt idx="19">
                        <c:v>195</c:v>
                      </c:pt>
                      <c:pt idx="20">
                        <c:v>210</c:v>
                      </c:pt>
                      <c:pt idx="21">
                        <c:v>225</c:v>
                      </c:pt>
                      <c:pt idx="22">
                        <c:v>240</c:v>
                      </c:pt>
                      <c:pt idx="23">
                        <c:v>255</c:v>
                      </c:pt>
                      <c:pt idx="24">
                        <c:v>270</c:v>
                      </c:pt>
                      <c:pt idx="25">
                        <c:v>285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Report_table_graphs_180!$H$6:$H$32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2.9774159144277542E-3</c:v>
                      </c:pt>
                      <c:pt idx="1">
                        <c:v>-8.6423673159709904E-3</c:v>
                      </c:pt>
                      <c:pt idx="2">
                        <c:v>2.5573349562040362E-4</c:v>
                      </c:pt>
                      <c:pt idx="3">
                        <c:v>-1.7191383307892265E-2</c:v>
                      </c:pt>
                      <c:pt idx="4">
                        <c:v>-4.0460429134179132E-2</c:v>
                      </c:pt>
                      <c:pt idx="5">
                        <c:v>-4.6110640852977676E-2</c:v>
                      </c:pt>
                      <c:pt idx="6">
                        <c:v>-5.6428418774261975E-2</c:v>
                      </c:pt>
                      <c:pt idx="7">
                        <c:v>-4.4513841888969397E-2</c:v>
                      </c:pt>
                      <c:pt idx="8">
                        <c:v>-1.8544977506613134E-2</c:v>
                      </c:pt>
                      <c:pt idx="9">
                        <c:v>-1.7265081721615724E-3</c:v>
                      </c:pt>
                      <c:pt idx="10">
                        <c:v>8.384422867938883E-3</c:v>
                      </c:pt>
                      <c:pt idx="11">
                        <c:v>1.2813697532718785E-2</c:v>
                      </c:pt>
                      <c:pt idx="12">
                        <c:v>3.1027032177576349E-2</c:v>
                      </c:pt>
                      <c:pt idx="13">
                        <c:v>6.1292514080010289E-2</c:v>
                      </c:pt>
                      <c:pt idx="14">
                        <c:v>8.6914995917866292E-2</c:v>
                      </c:pt>
                      <c:pt idx="15">
                        <c:v>8.259135564609002E-2</c:v>
                      </c:pt>
                      <c:pt idx="16">
                        <c:v>6.0137905598342756E-2</c:v>
                      </c:pt>
                      <c:pt idx="17">
                        <c:v>3.8593402653184831E-2</c:v>
                      </c:pt>
                      <c:pt idx="18">
                        <c:v>7.7776392616157345E-3</c:v>
                      </c:pt>
                      <c:pt idx="19">
                        <c:v>-1.8323882265442754E-2</c:v>
                      </c:pt>
                      <c:pt idx="20">
                        <c:v>-2.8693249076333475E-2</c:v>
                      </c:pt>
                      <c:pt idx="21">
                        <c:v>-4.5840413335991662E-2</c:v>
                      </c:pt>
                      <c:pt idx="22">
                        <c:v>-5.878676801341267E-2</c:v>
                      </c:pt>
                      <c:pt idx="23">
                        <c:v>1.0123705431812521E-4</c:v>
                      </c:pt>
                      <c:pt idx="24">
                        <c:v>-8.8806588536768406E-3</c:v>
                      </c:pt>
                      <c:pt idx="25">
                        <c:v>5.3455916087415789E-2</c:v>
                      </c:pt>
                      <c:pt idx="26">
                        <c:v>8.4974271023148529E-2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F0-4731-A49D-809B967310BA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Report_table_graphs_180!$J$2</c15:sqref>
                        </c15:formulaRef>
                      </c:ext>
                    </c:extLst>
                    <c:strCache>
                      <c:ptCount val="1"/>
                      <c:pt idx="0">
                        <c:v>FST-F-2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Report_table_graphs_180!$J$6:$J$32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165</c:v>
                      </c:pt>
                      <c:pt idx="18">
                        <c:v>180</c:v>
                      </c:pt>
                      <c:pt idx="19">
                        <c:v>195</c:v>
                      </c:pt>
                      <c:pt idx="20">
                        <c:v>210</c:v>
                      </c:pt>
                      <c:pt idx="21">
                        <c:v>225</c:v>
                      </c:pt>
                      <c:pt idx="22">
                        <c:v>240</c:v>
                      </c:pt>
                      <c:pt idx="23">
                        <c:v>255</c:v>
                      </c:pt>
                      <c:pt idx="24">
                        <c:v>270</c:v>
                      </c:pt>
                      <c:pt idx="25">
                        <c:v>285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Report_table_graphs_180!$P$6:$P$32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5.6035360567736857E-3</c:v>
                      </c:pt>
                      <c:pt idx="1">
                        <c:v>-9.83628161829103E-3</c:v>
                      </c:pt>
                      <c:pt idx="2">
                        <c:v>-6.3405201940082787E-3</c:v>
                      </c:pt>
                      <c:pt idx="3">
                        <c:v>-2.2443623592584127E-2</c:v>
                      </c:pt>
                      <c:pt idx="4">
                        <c:v>-5.2915461053443753E-2</c:v>
                      </c:pt>
                      <c:pt idx="5">
                        <c:v>-7.7457032823355684E-2</c:v>
                      </c:pt>
                      <c:pt idx="6">
                        <c:v>-8.4974271023148529E-2</c:v>
                      </c:pt>
                      <c:pt idx="7">
                        <c:v>-5.3455916087415789E-2</c:v>
                      </c:pt>
                      <c:pt idx="8">
                        <c:v>-1.9955073822521988E-2</c:v>
                      </c:pt>
                      <c:pt idx="9">
                        <c:v>-1.0123705431812521E-4</c:v>
                      </c:pt>
                      <c:pt idx="10">
                        <c:v>8.8806588536768406E-3</c:v>
                      </c:pt>
                      <c:pt idx="11">
                        <c:v>2.6359465975090597E-2</c:v>
                      </c:pt>
                      <c:pt idx="12">
                        <c:v>4.188526513283268E-2</c:v>
                      </c:pt>
                      <c:pt idx="13">
                        <c:v>5.4094635673019101E-2</c:v>
                      </c:pt>
                      <c:pt idx="14">
                        <c:v>5.878676801341267E-2</c:v>
                      </c:pt>
                      <c:pt idx="15">
                        <c:v>4.5840413335991662E-2</c:v>
                      </c:pt>
                      <c:pt idx="16">
                        <c:v>2.8693249076333475E-2</c:v>
                      </c:pt>
                      <c:pt idx="17">
                        <c:v>1.8323882265442754E-2</c:v>
                      </c:pt>
                      <c:pt idx="18">
                        <c:v>5.2325873743656074E-3</c:v>
                      </c:pt>
                      <c:pt idx="19">
                        <c:v>-3.8593402653184831E-2</c:v>
                      </c:pt>
                      <c:pt idx="20">
                        <c:v>-6.0137905598342756E-2</c:v>
                      </c:pt>
                      <c:pt idx="21">
                        <c:v>-8.259135564609002E-2</c:v>
                      </c:pt>
                      <c:pt idx="22">
                        <c:v>-8.6914995917866292E-2</c:v>
                      </c:pt>
                      <c:pt idx="23">
                        <c:v>1.7265081721615724E-3</c:v>
                      </c:pt>
                      <c:pt idx="24">
                        <c:v>-8.384422867938883E-3</c:v>
                      </c:pt>
                      <c:pt idx="25">
                        <c:v>4.4513841888969397E-2</c:v>
                      </c:pt>
                      <c:pt idx="26">
                        <c:v>5.6428418774261975E-2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F0-4731-A49D-809B967310BA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Report_table_graphs_180!$P$75:$P$99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-2.3490141067457248E-4</c:v>
                      </c:pt>
                      <c:pt idx="1">
                        <c:v>-1.7220862673381649E-2</c:v>
                      </c:pt>
                      <c:pt idx="2">
                        <c:v>-5.6010794429829043E-2</c:v>
                      </c:pt>
                      <c:pt idx="3">
                        <c:v>-6.971869938239246E-2</c:v>
                      </c:pt>
                      <c:pt idx="4">
                        <c:v>-6.8588657038632761E-2</c:v>
                      </c:pt>
                      <c:pt idx="5">
                        <c:v>-6.6967291936716647E-2</c:v>
                      </c:pt>
                      <c:pt idx="6">
                        <c:v>-4.1320243960952824E-2</c:v>
                      </c:pt>
                      <c:pt idx="7">
                        <c:v>-8.7357186400207048E-3</c:v>
                      </c:pt>
                      <c:pt idx="8">
                        <c:v>2.7538640594665945E-2</c:v>
                      </c:pt>
                      <c:pt idx="9">
                        <c:v>1.5331726668270309E-2</c:v>
                      </c:pt>
                      <c:pt idx="10">
                        <c:v>1.2300265250445351E-2</c:v>
                      </c:pt>
                      <c:pt idx="11">
                        <c:v>8.9224212881201352E-3</c:v>
                      </c:pt>
                      <c:pt idx="12">
                        <c:v>6.0432699253236593E-3</c:v>
                      </c:pt>
                      <c:pt idx="13">
                        <c:v>-1.873904999608491E-2</c:v>
                      </c:pt>
                      <c:pt idx="14">
                        <c:v>-2.8668682938425654E-2</c:v>
                      </c:pt>
                      <c:pt idx="15">
                        <c:v>-2.3988833666985992E-2</c:v>
                      </c:pt>
                      <c:pt idx="16">
                        <c:v>-2.4185362770248547E-2</c:v>
                      </c:pt>
                      <c:pt idx="17">
                        <c:v>-1.2789131394810964E-2</c:v>
                      </c:pt>
                      <c:pt idx="18">
                        <c:v>2.1097399235235605E-2</c:v>
                      </c:pt>
                      <c:pt idx="19">
                        <c:v>3.2672963417400273E-2</c:v>
                      </c:pt>
                      <c:pt idx="20">
                        <c:v>6.7802540625582525E-2</c:v>
                      </c:pt>
                      <c:pt idx="21">
                        <c:v>4.5005164647125791E-2</c:v>
                      </c:pt>
                      <c:pt idx="22">
                        <c:v>4.9377937194717704E-2</c:v>
                      </c:pt>
                      <c:pt idx="23">
                        <c:v>3.1370958108285829E-2</c:v>
                      </c:pt>
                      <c:pt idx="24">
                        <c:v>-2.3490141067457248E-4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F0-4731-A49D-809B967310BA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Report_table_graphs_180!$H$75:$H$99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2.5499651148316906E-3</c:v>
                      </c:pt>
                      <c:pt idx="1">
                        <c:v>-3.6235053414034137E-3</c:v>
                      </c:pt>
                      <c:pt idx="2">
                        <c:v>-4.1737868305385763E-2</c:v>
                      </c:pt>
                      <c:pt idx="3">
                        <c:v>-4.6872191128120091E-2</c:v>
                      </c:pt>
                      <c:pt idx="4">
                        <c:v>-1.7284734631941981E-2</c:v>
                      </c:pt>
                      <c:pt idx="5">
                        <c:v>-1.407639702118072E-2</c:v>
                      </c:pt>
                      <c:pt idx="6">
                        <c:v>1.370544833877264E-2</c:v>
                      </c:pt>
                      <c:pt idx="7">
                        <c:v>8.789764143417908E-2</c:v>
                      </c:pt>
                      <c:pt idx="8">
                        <c:v>0.10548699617617803</c:v>
                      </c:pt>
                      <c:pt idx="9">
                        <c:v>9.283543515365085E-2</c:v>
                      </c:pt>
                      <c:pt idx="10">
                        <c:v>6.4166752215225192E-2</c:v>
                      </c:pt>
                      <c:pt idx="11">
                        <c:v>3.530154017353699E-2</c:v>
                      </c:pt>
                      <c:pt idx="12">
                        <c:v>9.995961514691858E-3</c:v>
                      </c:pt>
                      <c:pt idx="13">
                        <c:v>-3.4883915829104051E-2</c:v>
                      </c:pt>
                      <c:pt idx="14">
                        <c:v>-6.6328572351113335E-2</c:v>
                      </c:pt>
                      <c:pt idx="15">
                        <c:v>-8.7602847779285245E-2</c:v>
                      </c:pt>
                      <c:pt idx="16">
                        <c:v>-9.3965477497410563E-2</c:v>
                      </c:pt>
                      <c:pt idx="17">
                        <c:v>-5.5470339395857007E-2</c:v>
                      </c:pt>
                      <c:pt idx="18">
                        <c:v>-1.4528413958684603E-3</c:v>
                      </c:pt>
                      <c:pt idx="19">
                        <c:v>2.5352254320869988E-2</c:v>
                      </c:pt>
                      <c:pt idx="20">
                        <c:v>5.2497836709010814E-2</c:v>
                      </c:pt>
                      <c:pt idx="21">
                        <c:v>3.9182989962972509E-2</c:v>
                      </c:pt>
                      <c:pt idx="22">
                        <c:v>2.7907132663283242E-2</c:v>
                      </c:pt>
                      <c:pt idx="23">
                        <c:v>2.3664560646602769E-2</c:v>
                      </c:pt>
                      <c:pt idx="24">
                        <c:v>2.5499651148316906E-3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F0-4731-A49D-809B967310BA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Report_table_graphs_180!$R$71</c15:sqref>
                        </c15:formulaRef>
                      </c:ext>
                    </c:extLst>
                    <c:strCache>
                      <c:ptCount val="1"/>
                      <c:pt idx="0">
                        <c:v>FST-F-LNGC-L-LNGC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Report_table_graphs_180!$R$75:$R$99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Report_table_graphs_180!$X$75:$X$99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-2.0590425681311373E-3</c:v>
                      </c:pt>
                      <c:pt idx="1">
                        <c:v>-1.7757958000275669E-2</c:v>
                      </c:pt>
                      <c:pt idx="2">
                        <c:v>-2.716527294091757E-2</c:v>
                      </c:pt>
                      <c:pt idx="3">
                        <c:v>-2.3643033337557108E-2</c:v>
                      </c:pt>
                      <c:pt idx="4">
                        <c:v>-3.4107020159207149E-2</c:v>
                      </c:pt>
                      <c:pt idx="5">
                        <c:v>-4.5539622871781319E-3</c:v>
                      </c:pt>
                      <c:pt idx="6">
                        <c:v>9.6347929150256001E-3</c:v>
                      </c:pt>
                      <c:pt idx="7">
                        <c:v>3.1098440498003421E-2</c:v>
                      </c:pt>
                      <c:pt idx="8">
                        <c:v>4.6654998746178802E-2</c:v>
                      </c:pt>
                      <c:pt idx="9">
                        <c:v>6.3444340855530343E-2</c:v>
                      </c:pt>
                      <c:pt idx="10">
                        <c:v>3.75412037724836E-2</c:v>
                      </c:pt>
                      <c:pt idx="11">
                        <c:v>1.6950778091172229E-2</c:v>
                      </c:pt>
                      <c:pt idx="12">
                        <c:v>-3.0907652519488065E-3</c:v>
                      </c:pt>
                      <c:pt idx="13">
                        <c:v>-2.3100021398705702E-2</c:v>
                      </c:pt>
                      <c:pt idx="14">
                        <c:v>-3.4092344160859815E-2</c:v>
                      </c:pt>
                      <c:pt idx="15">
                        <c:v>-3.8509819663407732E-2</c:v>
                      </c:pt>
                      <c:pt idx="16">
                        <c:v>-3.3050348278199013E-2</c:v>
                      </c:pt>
                      <c:pt idx="17">
                        <c:v>-2.9366672693017862E-2</c:v>
                      </c:pt>
                      <c:pt idx="18">
                        <c:v>-1.9665837785429251E-2</c:v>
                      </c:pt>
                      <c:pt idx="19">
                        <c:v>-2.3070669402011034E-2</c:v>
                      </c:pt>
                      <c:pt idx="20">
                        <c:v>1.5556558248175378E-3</c:v>
                      </c:pt>
                      <c:pt idx="21">
                        <c:v>2.8412732800441071E-2</c:v>
                      </c:pt>
                      <c:pt idx="22">
                        <c:v>2.4391509253271208E-2</c:v>
                      </c:pt>
                      <c:pt idx="23">
                        <c:v>1.6833370104393546E-2</c:v>
                      </c:pt>
                      <c:pt idx="24">
                        <c:v>-2.0590425681311373E-3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F0-4731-A49D-809B967310BA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78101264599961"/>
          <c:y val="0.28353756561679794"/>
          <c:w val="0.2484161286847712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LNGC-F-woBK</c:v>
          </c:tx>
          <c:xVal>
            <c:numRef>
              <c:f>'FST-L-LNGC-F-LNGCwoBK'!$C$14:$C$18</c:f>
              <c:numCache>
                <c:formatCode>0.00E+00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xVal>
          <c:yVal>
            <c:numRef>
              <c:f>'FST-L-LNGC-F-LNGCwoBK'!$T$14:$T$18</c:f>
              <c:numCache>
                <c:formatCode>0.00E+00</c:formatCode>
                <c:ptCount val="5"/>
                <c:pt idx="0">
                  <c:v>0.38796584532172707</c:v>
                </c:pt>
                <c:pt idx="1">
                  <c:v>0.30818947362226862</c:v>
                </c:pt>
                <c:pt idx="2">
                  <c:v>1.6527917654019701E-3</c:v>
                </c:pt>
                <c:pt idx="3">
                  <c:v>-0.3244740178677839</c:v>
                </c:pt>
                <c:pt idx="4">
                  <c:v>-0.4591883575163983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E-48A3-90BF-89889CF5C856}"/>
            </c:ext>
          </c:extLst>
        </c:ser>
        <c:ser>
          <c:idx val="1"/>
          <c:order val="1"/>
          <c:tx>
            <c:v>LNGC-F-withBK</c:v>
          </c:tx>
          <c:xVal>
            <c:numRef>
              <c:f>'FST-L-LNGC-F-LNGC'!$C$14:$C$37</c:f>
              <c:numCache>
                <c:formatCode>0.00E+00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'FST-L-LNGC-F-LNGC'!$T$14:$T$37</c:f>
              <c:numCache>
                <c:formatCode>0.00E+00</c:formatCode>
                <c:ptCount val="24"/>
                <c:pt idx="0">
                  <c:v>1.0264631405744586E-3</c:v>
                </c:pt>
                <c:pt idx="1">
                  <c:v>6.4708694496465172E-2</c:v>
                </c:pt>
                <c:pt idx="2">
                  <c:v>0.19706088047430156</c:v>
                </c:pt>
                <c:pt idx="3">
                  <c:v>0.38367102046576695</c:v>
                </c:pt>
                <c:pt idx="4">
                  <c:v>0.53363198835303971</c:v>
                </c:pt>
                <c:pt idx="5">
                  <c:v>0.72224637994395313</c:v>
                </c:pt>
                <c:pt idx="6">
                  <c:v>0.78702665485468426</c:v>
                </c:pt>
                <c:pt idx="7">
                  <c:v>0.69719323495085261</c:v>
                </c:pt>
                <c:pt idx="8">
                  <c:v>0.57049590170003039</c:v>
                </c:pt>
                <c:pt idx="9">
                  <c:v>0.41051367581551745</c:v>
                </c:pt>
                <c:pt idx="10">
                  <c:v>0.17036138595308309</c:v>
                </c:pt>
                <c:pt idx="11">
                  <c:v>4.6205157408703838E-2</c:v>
                </c:pt>
                <c:pt idx="12">
                  <c:v>2.096948235922508E-3</c:v>
                </c:pt>
                <c:pt idx="13">
                  <c:v>-5.7836974726929051E-2</c:v>
                </c:pt>
                <c:pt idx="14">
                  <c:v>-0.16889398746063006</c:v>
                </c:pt>
                <c:pt idx="15">
                  <c:v>-0.38116570596645694</c:v>
                </c:pt>
                <c:pt idx="16">
                  <c:v>-0.48853632736545888</c:v>
                </c:pt>
                <c:pt idx="17">
                  <c:v>-0.55367450434752008</c:v>
                </c:pt>
                <c:pt idx="18">
                  <c:v>-0.55331660227619006</c:v>
                </c:pt>
                <c:pt idx="19">
                  <c:v>-0.47243073415560854</c:v>
                </c:pt>
                <c:pt idx="20">
                  <c:v>-0.42053493381275764</c:v>
                </c:pt>
                <c:pt idx="21">
                  <c:v>-0.31337905365655366</c:v>
                </c:pt>
                <c:pt idx="22">
                  <c:v>-0.20615159308608375</c:v>
                </c:pt>
                <c:pt idx="23">
                  <c:v>-7.9096357763931438E-2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E-48A3-90BF-89889CF5C856}"/>
            </c:ext>
          </c:extLst>
        </c:ser>
        <c:ser>
          <c:idx val="2"/>
          <c:order val="2"/>
          <c:tx>
            <c:v>LNGC-L-woBK</c:v>
          </c:tx>
          <c:xVal>
            <c:numRef>
              <c:f>'FST-F-LNGC-L-LNGCwoBK'!$C$14:$C$18</c:f>
              <c:numCache>
                <c:formatCode>0.00E+00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xVal>
          <c:yVal>
            <c:numRef>
              <c:f>'FST-F-LNGC-L-LNGCwoBK'!$T$14:$T$18</c:f>
              <c:numCache>
                <c:formatCode>0.00E+00</c:formatCode>
                <c:ptCount val="5"/>
                <c:pt idx="0">
                  <c:v>0.16313252722963983</c:v>
                </c:pt>
                <c:pt idx="1">
                  <c:v>0.20279000996380919</c:v>
                </c:pt>
                <c:pt idx="2">
                  <c:v>-4.2103604758711452E-3</c:v>
                </c:pt>
                <c:pt idx="3">
                  <c:v>-0.20906766825688183</c:v>
                </c:pt>
                <c:pt idx="4">
                  <c:v>-0.23184041489244198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E-48A3-90BF-89889CF5C856}"/>
            </c:ext>
          </c:extLst>
        </c:ser>
        <c:ser>
          <c:idx val="5"/>
          <c:order val="3"/>
          <c:tx>
            <c:v>LNGC-L-withBK</c:v>
          </c:tx>
          <c:xVal>
            <c:numRef>
              <c:f>'FST-F-LNGC-L-LNGC'!$C$14:$C$37</c:f>
              <c:numCache>
                <c:formatCode>0.00E+00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'FST-F-LNGC-L-LNGC'!$T$14:$T$37</c:f>
              <c:numCache>
                <c:formatCode>0.00E+00</c:formatCode>
                <c:ptCount val="24"/>
                <c:pt idx="0">
                  <c:v>-7.8882023517092299E-3</c:v>
                </c:pt>
                <c:pt idx="1">
                  <c:v>2.2807381991659836E-2</c:v>
                </c:pt>
                <c:pt idx="2">
                  <c:v>0.13087835186178376</c:v>
                </c:pt>
                <c:pt idx="3">
                  <c:v>0.26894354011425758</c:v>
                </c:pt>
                <c:pt idx="4">
                  <c:v>0.40363178114700959</c:v>
                </c:pt>
                <c:pt idx="5">
                  <c:v>0.55156804588790109</c:v>
                </c:pt>
                <c:pt idx="6">
                  <c:v>0.56672101418152476</c:v>
                </c:pt>
                <c:pt idx="7">
                  <c:v>0.59529518296378658</c:v>
                </c:pt>
                <c:pt idx="8">
                  <c:v>0.40982285104983301</c:v>
                </c:pt>
                <c:pt idx="9">
                  <c:v>0.28539533426162045</c:v>
                </c:pt>
                <c:pt idx="10">
                  <c:v>0.10520489415287282</c:v>
                </c:pt>
                <c:pt idx="11">
                  <c:v>2.2850676186784477E-2</c:v>
                </c:pt>
                <c:pt idx="12">
                  <c:v>-4.5025962929624583E-3</c:v>
                </c:pt>
                <c:pt idx="13">
                  <c:v>-5.186644575931755E-2</c:v>
                </c:pt>
                <c:pt idx="14">
                  <c:v>-0.11001054981170776</c:v>
                </c:pt>
                <c:pt idx="15">
                  <c:v>-0.21898203894042417</c:v>
                </c:pt>
                <c:pt idx="16">
                  <c:v>-0.23370206528280144</c:v>
                </c:pt>
                <c:pt idx="17">
                  <c:v>-0.16161723040027748</c:v>
                </c:pt>
                <c:pt idx="18">
                  <c:v>-0.26236282245531245</c:v>
                </c:pt>
                <c:pt idx="19">
                  <c:v>-0.29786406245751645</c:v>
                </c:pt>
                <c:pt idx="20">
                  <c:v>-0.27613037650494771</c:v>
                </c:pt>
                <c:pt idx="21">
                  <c:v>-0.17469207732791844</c:v>
                </c:pt>
                <c:pt idx="22">
                  <c:v>-0.14209154839906527</c:v>
                </c:pt>
                <c:pt idx="23">
                  <c:v>-7.5418487907121176E-2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E-48A3-90BF-89889CF5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/>
      </c:scatterChart>
      <c:valAx>
        <c:axId val="611970616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  <c:majorUnit val="30"/>
      </c:valAx>
      <c:valAx>
        <c:axId val="611969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22550306211728"/>
          <c:y val="0.287009776937308"/>
          <c:w val="0.3077744969378827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FST-F-1 -1.0m/s</c:v>
          </c:tx>
          <c:spPr>
            <a:ln>
              <a:noFill/>
            </a:ln>
          </c:spPr>
          <c:marker>
            <c:symbol val="triangle"/>
            <c:size val="10"/>
          </c:marker>
          <c:xVal>
            <c:numRef>
              <c:f>'FST-F-1_1ms'!$C$14:$C$37</c:f>
              <c:numCache>
                <c:formatCode>0.00E+00</c:formatCode>
                <c:ptCount val="24"/>
                <c:pt idx="0">
                  <c:v>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'FST-F-1_1ms'!$S$14:$S$37</c:f>
              <c:numCache>
                <c:formatCode>0.00E+00</c:formatCode>
                <c:ptCount val="24"/>
                <c:pt idx="0">
                  <c:v>0.2432457908515416</c:v>
                </c:pt>
                <c:pt idx="1">
                  <c:v>0.18367616106843665</c:v>
                </c:pt>
                <c:pt idx="2">
                  <c:v>-0.11360752515173331</c:v>
                </c:pt>
                <c:pt idx="3">
                  <c:v>9.3286868118962196E-2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F-452A-A80C-838DEC4E413B}"/>
            </c:ext>
          </c:extLst>
        </c:ser>
        <c:ser>
          <c:idx val="1"/>
          <c:order val="1"/>
          <c:tx>
            <c:v>FST-F-1 - 0.4m/s</c:v>
          </c:tx>
          <c:marker>
            <c:symbol val="x"/>
            <c:size val="3"/>
          </c:marker>
          <c:xVal>
            <c:numRef>
              <c:f>'FST-F-1'!$C$14:$C$37</c:f>
              <c:numCache>
                <c:formatCode>0.00E+00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</c:numCache>
            </c:numRef>
          </c:xVal>
          <c:yVal>
            <c:numRef>
              <c:f>'FST-F-1'!$S$14:$S$37</c:f>
              <c:numCache>
                <c:formatCode>0.00E+00</c:formatCode>
                <c:ptCount val="24"/>
                <c:pt idx="0">
                  <c:v>0.24318934458200611</c:v>
                </c:pt>
                <c:pt idx="1">
                  <c:v>0.25965283986318638</c:v>
                </c:pt>
                <c:pt idx="2">
                  <c:v>0.19118821877244949</c:v>
                </c:pt>
                <c:pt idx="3">
                  <c:v>0.29069828810769782</c:v>
                </c:pt>
                <c:pt idx="4">
                  <c:v>0.30081157806613712</c:v>
                </c:pt>
                <c:pt idx="5">
                  <c:v>0.18657844009371899</c:v>
                </c:pt>
                <c:pt idx="6">
                  <c:v>9.6029216047227358E-3</c:v>
                </c:pt>
                <c:pt idx="7">
                  <c:v>-0.11206936430689159</c:v>
                </c:pt>
                <c:pt idx="8">
                  <c:v>0.14153902086020431</c:v>
                </c:pt>
                <c:pt idx="9">
                  <c:v>0.16322379607341608</c:v>
                </c:pt>
                <c:pt idx="10">
                  <c:v>0.10477838782522603</c:v>
                </c:pt>
                <c:pt idx="11">
                  <c:v>-3.9559427232778938E-3</c:v>
                </c:pt>
                <c:pt idx="12">
                  <c:v>-0.11249271132840766</c:v>
                </c:pt>
                <c:pt idx="13">
                  <c:v>-0.14076288465409154</c:v>
                </c:pt>
                <c:pt idx="14">
                  <c:v>-0.17204352568833411</c:v>
                </c:pt>
                <c:pt idx="15">
                  <c:v>-0.32433085703925185</c:v>
                </c:pt>
                <c:pt idx="16">
                  <c:v>-0.31351198871161906</c:v>
                </c:pt>
                <c:pt idx="17">
                  <c:v>-0.39865177859429435</c:v>
                </c:pt>
                <c:pt idx="18">
                  <c:v>-0.302222734804524</c:v>
                </c:pt>
                <c:pt idx="19">
                  <c:v>-0.36407843850381572</c:v>
                </c:pt>
                <c:pt idx="20">
                  <c:v>-0.41746720177278612</c:v>
                </c:pt>
                <c:pt idx="21">
                  <c:v>-0.30645620501968468</c:v>
                </c:pt>
                <c:pt idx="22">
                  <c:v>-0.11620875740615978</c:v>
                </c:pt>
                <c:pt idx="23">
                  <c:v>5.9786007149657594E-2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F-452A-A80C-838DEC4E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/>
      </c:scatterChart>
      <c:valAx>
        <c:axId val="61197061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22550306211728"/>
          <c:y val="0.287009776937308"/>
          <c:w val="0.3077744969378827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FST-F-1 -1.0m/s</c:v>
          </c:tx>
          <c:spPr>
            <a:ln w="19050">
              <a:noFill/>
            </a:ln>
          </c:spPr>
          <c:marker>
            <c:symbol val="triangle"/>
            <c:size val="10"/>
          </c:marker>
          <c:xVal>
            <c:numRef>
              <c:f>'FST-F-1_1ms'!$C$14:$C$37</c:f>
              <c:numCache>
                <c:formatCode>0.00E+00</c:formatCode>
                <c:ptCount val="24"/>
                <c:pt idx="0">
                  <c:v>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'FST-F-1_1ms'!$T$14:$T$37</c:f>
              <c:numCache>
                <c:formatCode>0.00E+00</c:formatCode>
                <c:ptCount val="24"/>
                <c:pt idx="0">
                  <c:v>-2.1857001537256473E-3</c:v>
                </c:pt>
                <c:pt idx="1">
                  <c:v>0.22379703928691969</c:v>
                </c:pt>
                <c:pt idx="2">
                  <c:v>0.32303007790713489</c:v>
                </c:pt>
                <c:pt idx="3">
                  <c:v>0.32520130322540536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6-4D5B-BF1F-B07F7EDC1408}"/>
            </c:ext>
          </c:extLst>
        </c:ser>
        <c:ser>
          <c:idx val="1"/>
          <c:order val="1"/>
          <c:tx>
            <c:v>FST-F-1 - 0.4m/s</c:v>
          </c:tx>
          <c:spPr>
            <a:ln w="19050">
              <a:solidFill>
                <a:schemeClr val="accent2"/>
              </a:solidFill>
            </a:ln>
          </c:spPr>
          <c:marker>
            <c:symbol val="x"/>
            <c:size val="3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'FST-F-1'!$C$14:$C$37</c:f>
              <c:numCache>
                <c:formatCode>0.00E+00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</c:numCache>
            </c:numRef>
          </c:xVal>
          <c:yVal>
            <c:numRef>
              <c:f>'FST-F-1'!$T$14:$T$37</c:f>
              <c:numCache>
                <c:formatCode>0.00E+00</c:formatCode>
                <c:ptCount val="24"/>
                <c:pt idx="0">
                  <c:v>-2.2993879238628672E-3</c:v>
                </c:pt>
                <c:pt idx="1">
                  <c:v>1.7897530922132612E-2</c:v>
                </c:pt>
                <c:pt idx="2">
                  <c:v>-1.8927857751404494E-4</c:v>
                </c:pt>
                <c:pt idx="3">
                  <c:v>4.1464372397527108E-2</c:v>
                </c:pt>
                <c:pt idx="4">
                  <c:v>0.14434627578872469</c:v>
                </c:pt>
                <c:pt idx="5">
                  <c:v>0.23461295800200793</c:v>
                </c:pt>
                <c:pt idx="6">
                  <c:v>0.31764222248772284</c:v>
                </c:pt>
                <c:pt idx="7">
                  <c:v>0.33468031005470672</c:v>
                </c:pt>
                <c:pt idx="8">
                  <c:v>0.27984681879931023</c:v>
                </c:pt>
                <c:pt idx="9">
                  <c:v>0.33111186103625284</c:v>
                </c:pt>
                <c:pt idx="10">
                  <c:v>0.34608929494469298</c:v>
                </c:pt>
                <c:pt idx="11">
                  <c:v>0.35327645282693099</c:v>
                </c:pt>
                <c:pt idx="12">
                  <c:v>0.32638743557520128</c:v>
                </c:pt>
                <c:pt idx="13">
                  <c:v>0.35890555550392861</c:v>
                </c:pt>
                <c:pt idx="14">
                  <c:v>0.35986049256520497</c:v>
                </c:pt>
                <c:pt idx="15">
                  <c:v>0.30346894610456809</c:v>
                </c:pt>
                <c:pt idx="16">
                  <c:v>0.19571183771632797</c:v>
                </c:pt>
                <c:pt idx="17">
                  <c:v>4.7209072718784502E-2</c:v>
                </c:pt>
                <c:pt idx="18">
                  <c:v>-1.9355066436712351E-2</c:v>
                </c:pt>
                <c:pt idx="19">
                  <c:v>-7.0112484235818576E-2</c:v>
                </c:pt>
                <c:pt idx="20">
                  <c:v>-0.12821286543768687</c:v>
                </c:pt>
                <c:pt idx="21">
                  <c:v>-0.23566841475394501</c:v>
                </c:pt>
                <c:pt idx="22">
                  <c:v>-0.3383492787638212</c:v>
                </c:pt>
                <c:pt idx="23">
                  <c:v>-0.38629717120896168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6-4D5B-BF1F-B07F7EDC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/>
      </c:scatterChart>
      <c:valAx>
        <c:axId val="61197061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22550306211728"/>
          <c:y val="0.287009776937308"/>
          <c:w val="0.3077744969378827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Cmz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FST-F-1 -1.0m/s</c:v>
          </c:tx>
          <c:spPr>
            <a:ln w="19050">
              <a:noFill/>
            </a:ln>
          </c:spPr>
          <c:marker>
            <c:symbol val="triangle"/>
            <c:size val="10"/>
          </c:marker>
          <c:xVal>
            <c:numRef>
              <c:f>'FST-F-1_1ms'!$C$14:$C$37</c:f>
              <c:numCache>
                <c:formatCode>0.00E+00</c:formatCode>
                <c:ptCount val="24"/>
                <c:pt idx="0">
                  <c:v>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'FST-F-1_1ms'!$X$14:$X$37</c:f>
              <c:numCache>
                <c:formatCode>0.00E+00</c:formatCode>
                <c:ptCount val="24"/>
                <c:pt idx="0">
                  <c:v>2.8925153418183297E-3</c:v>
                </c:pt>
                <c:pt idx="1">
                  <c:v>-4.4847941364515753E-2</c:v>
                </c:pt>
                <c:pt idx="2">
                  <c:v>-4.461210644060068E-2</c:v>
                </c:pt>
                <c:pt idx="3">
                  <c:v>6.3046536326628634E-3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7-440D-9B34-3417A4E07382}"/>
            </c:ext>
          </c:extLst>
        </c:ser>
        <c:ser>
          <c:idx val="1"/>
          <c:order val="1"/>
          <c:tx>
            <c:v>FST-F-1 - 0.4m/s</c:v>
          </c:tx>
          <c:spPr>
            <a:ln w="19050">
              <a:solidFill>
                <a:schemeClr val="accent2"/>
              </a:solidFill>
            </a:ln>
          </c:spPr>
          <c:marker>
            <c:symbol val="x"/>
            <c:size val="3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'FST-F-1'!$C$14:$C$37</c:f>
              <c:numCache>
                <c:formatCode>0.00E+00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</c:numCache>
            </c:numRef>
          </c:xVal>
          <c:yVal>
            <c:numRef>
              <c:f>'FST-F-1'!$X$14:$X$37</c:f>
              <c:numCache>
                <c:formatCode>0.00E+00</c:formatCode>
                <c:ptCount val="24"/>
                <c:pt idx="0">
                  <c:v>2.9774159144277542E-3</c:v>
                </c:pt>
                <c:pt idx="1">
                  <c:v>-8.6423673159709904E-3</c:v>
                </c:pt>
                <c:pt idx="2">
                  <c:v>2.5573349562040362E-4</c:v>
                </c:pt>
                <c:pt idx="3">
                  <c:v>-1.7191383307892265E-2</c:v>
                </c:pt>
                <c:pt idx="4">
                  <c:v>-4.0460429134179132E-2</c:v>
                </c:pt>
                <c:pt idx="5">
                  <c:v>-4.6110640852977676E-2</c:v>
                </c:pt>
                <c:pt idx="6">
                  <c:v>-5.6428418774261975E-2</c:v>
                </c:pt>
                <c:pt idx="7">
                  <c:v>-4.4513841888969397E-2</c:v>
                </c:pt>
                <c:pt idx="8">
                  <c:v>-1.8544977506613134E-2</c:v>
                </c:pt>
                <c:pt idx="9">
                  <c:v>-1.7265081721615724E-3</c:v>
                </c:pt>
                <c:pt idx="10">
                  <c:v>8.384422867938883E-3</c:v>
                </c:pt>
                <c:pt idx="11">
                  <c:v>1.2813697532718785E-2</c:v>
                </c:pt>
                <c:pt idx="12">
                  <c:v>3.1027032177576349E-2</c:v>
                </c:pt>
                <c:pt idx="13">
                  <c:v>6.1292514080010289E-2</c:v>
                </c:pt>
                <c:pt idx="14">
                  <c:v>8.6914995917866292E-2</c:v>
                </c:pt>
                <c:pt idx="15">
                  <c:v>8.259135564609002E-2</c:v>
                </c:pt>
                <c:pt idx="16">
                  <c:v>6.0137905598342756E-2</c:v>
                </c:pt>
                <c:pt idx="17">
                  <c:v>3.8593402653184831E-2</c:v>
                </c:pt>
                <c:pt idx="18">
                  <c:v>7.7776392616157345E-3</c:v>
                </c:pt>
                <c:pt idx="19">
                  <c:v>-1.8323882265442754E-2</c:v>
                </c:pt>
                <c:pt idx="20">
                  <c:v>-2.8693249076333475E-2</c:v>
                </c:pt>
                <c:pt idx="21">
                  <c:v>-4.5840413335991662E-2</c:v>
                </c:pt>
                <c:pt idx="22">
                  <c:v>-5.878676801341267E-2</c:v>
                </c:pt>
                <c:pt idx="23">
                  <c:v>1.0123705431812521E-4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7-440D-9B34-3417A4E0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/>
      </c:scatterChart>
      <c:valAx>
        <c:axId val="61197061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22550306211728"/>
          <c:y val="0.287009776937308"/>
          <c:w val="0.3077744969378827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'FST-F-1'!$P$14:$P$40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</c:numCache>
            </c:numRef>
          </c:xVal>
          <c:yVal>
            <c:numRef>
              <c:f>'FST-F-1'!$T$14:$T$40</c:f>
              <c:numCache>
                <c:formatCode>0.00E+00</c:formatCode>
                <c:ptCount val="27"/>
                <c:pt idx="0">
                  <c:v>-2.2993879238628672E-3</c:v>
                </c:pt>
                <c:pt idx="1">
                  <c:v>1.7897530922132612E-2</c:v>
                </c:pt>
                <c:pt idx="2">
                  <c:v>-1.8927857751404494E-4</c:v>
                </c:pt>
                <c:pt idx="3">
                  <c:v>4.1464372397527108E-2</c:v>
                </c:pt>
                <c:pt idx="4">
                  <c:v>0.14434627578872469</c:v>
                </c:pt>
                <c:pt idx="5">
                  <c:v>0.23461295800200793</c:v>
                </c:pt>
                <c:pt idx="6">
                  <c:v>0.31764222248772284</c:v>
                </c:pt>
                <c:pt idx="7">
                  <c:v>0.33468031005470672</c:v>
                </c:pt>
                <c:pt idx="8">
                  <c:v>0.27984681879931023</c:v>
                </c:pt>
                <c:pt idx="9">
                  <c:v>0.33111186103625284</c:v>
                </c:pt>
                <c:pt idx="10">
                  <c:v>0.34608929494469298</c:v>
                </c:pt>
                <c:pt idx="11">
                  <c:v>0.35327645282693099</c:v>
                </c:pt>
                <c:pt idx="12">
                  <c:v>0.32638743557520128</c:v>
                </c:pt>
                <c:pt idx="13">
                  <c:v>0.35890555550392861</c:v>
                </c:pt>
                <c:pt idx="14">
                  <c:v>0.35986049256520497</c:v>
                </c:pt>
                <c:pt idx="15">
                  <c:v>0.30346894610456809</c:v>
                </c:pt>
                <c:pt idx="16">
                  <c:v>0.19571183771632797</c:v>
                </c:pt>
                <c:pt idx="17">
                  <c:v>4.7209072718784502E-2</c:v>
                </c:pt>
                <c:pt idx="18">
                  <c:v>-1.9355066436712351E-2</c:v>
                </c:pt>
                <c:pt idx="19">
                  <c:v>-7.0112484235818576E-2</c:v>
                </c:pt>
                <c:pt idx="20">
                  <c:v>-0.12821286543768687</c:v>
                </c:pt>
                <c:pt idx="21">
                  <c:v>-0.23566841475394501</c:v>
                </c:pt>
                <c:pt idx="22">
                  <c:v>-0.3383492787638212</c:v>
                </c:pt>
                <c:pt idx="23">
                  <c:v>-0.38629717120896168</c:v>
                </c:pt>
                <c:pt idx="24">
                  <c:v>-0.38473911600372124</c:v>
                </c:pt>
                <c:pt idx="25">
                  <c:v>-0.38122092683059772</c:v>
                </c:pt>
                <c:pt idx="26">
                  <c:v>-0.36327816204766783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8-4D9C-B56D-01900950645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'FST-F-1_1ms'!$P$14:$P$17</c:f>
              <c:numCache>
                <c:formatCode>General</c:formatCode>
                <c:ptCount val="4"/>
                <c:pt idx="0">
                  <c:v>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'FST-F-1_1ms'!$T$14:$T$40</c:f>
              <c:numCache>
                <c:formatCode>0.00E+00</c:formatCode>
                <c:ptCount val="27"/>
                <c:pt idx="0">
                  <c:v>-2.1857001537256473E-3</c:v>
                </c:pt>
                <c:pt idx="1">
                  <c:v>0.22379703928691969</c:v>
                </c:pt>
                <c:pt idx="2">
                  <c:v>0.32303007790713489</c:v>
                </c:pt>
                <c:pt idx="3">
                  <c:v>0.32520130322540536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8-4D9C-B56D-01900950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4320"/>
        <c:axId val="772410712"/>
      </c:scatterChart>
      <c:valAx>
        <c:axId val="7724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0712"/>
        <c:crosses val="autoZero"/>
        <c:crossBetween val="midCat"/>
      </c:valAx>
      <c:valAx>
        <c:axId val="7724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4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'FST-F-1'!$P$14:$P$40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</c:numCache>
            </c:numRef>
          </c:xVal>
          <c:yVal>
            <c:numRef>
              <c:f>'FST-F-1'!$S$14:$S$40</c:f>
              <c:numCache>
                <c:formatCode>0.00E+00</c:formatCode>
                <c:ptCount val="27"/>
                <c:pt idx="0">
                  <c:v>0.24318934458200611</c:v>
                </c:pt>
                <c:pt idx="1">
                  <c:v>0.25965283986318638</c:v>
                </c:pt>
                <c:pt idx="2">
                  <c:v>0.19118821877244949</c:v>
                </c:pt>
                <c:pt idx="3">
                  <c:v>0.29069828810769782</c:v>
                </c:pt>
                <c:pt idx="4">
                  <c:v>0.30081157806613712</c:v>
                </c:pt>
                <c:pt idx="5">
                  <c:v>0.18657844009371899</c:v>
                </c:pt>
                <c:pt idx="6">
                  <c:v>9.6029216047227358E-3</c:v>
                </c:pt>
                <c:pt idx="7">
                  <c:v>-0.11206936430689159</c:v>
                </c:pt>
                <c:pt idx="8">
                  <c:v>0.14153902086020431</c:v>
                </c:pt>
                <c:pt idx="9">
                  <c:v>0.16322379607341608</c:v>
                </c:pt>
                <c:pt idx="10">
                  <c:v>0.10477838782522603</c:v>
                </c:pt>
                <c:pt idx="11">
                  <c:v>-3.9559427232778938E-3</c:v>
                </c:pt>
                <c:pt idx="12">
                  <c:v>-0.11249271132840766</c:v>
                </c:pt>
                <c:pt idx="13">
                  <c:v>-0.14076288465409154</c:v>
                </c:pt>
                <c:pt idx="14">
                  <c:v>-0.17204352568833411</c:v>
                </c:pt>
                <c:pt idx="15">
                  <c:v>-0.32433085703925185</c:v>
                </c:pt>
                <c:pt idx="16">
                  <c:v>-0.31351198871161906</c:v>
                </c:pt>
                <c:pt idx="17">
                  <c:v>-0.39865177859429435</c:v>
                </c:pt>
                <c:pt idx="18">
                  <c:v>-0.302222734804524</c:v>
                </c:pt>
                <c:pt idx="19">
                  <c:v>-0.36407843850381572</c:v>
                </c:pt>
                <c:pt idx="20">
                  <c:v>-0.41746720177278612</c:v>
                </c:pt>
                <c:pt idx="21">
                  <c:v>-0.30645620501968468</c:v>
                </c:pt>
                <c:pt idx="22">
                  <c:v>-0.11620875740615978</c:v>
                </c:pt>
                <c:pt idx="23">
                  <c:v>5.9786007149657594E-2</c:v>
                </c:pt>
                <c:pt idx="24">
                  <c:v>-8.4528288629374268E-2</c:v>
                </c:pt>
                <c:pt idx="25">
                  <c:v>0.13173148152841549</c:v>
                </c:pt>
                <c:pt idx="26">
                  <c:v>0.27070690098055034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6-4099-8C23-9C952C44215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'FST-F-1_1ms'!$P$14:$P$17</c:f>
              <c:numCache>
                <c:formatCode>General</c:formatCode>
                <c:ptCount val="4"/>
                <c:pt idx="0">
                  <c:v>0</c:v>
                </c:pt>
                <c:pt idx="1">
                  <c:v>45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'FST-F-1_1ms'!$S$14:$S$40</c:f>
              <c:numCache>
                <c:formatCode>0.00E+00</c:formatCode>
                <c:ptCount val="27"/>
                <c:pt idx="0">
                  <c:v>0.2432457908515416</c:v>
                </c:pt>
                <c:pt idx="1">
                  <c:v>0.18367616106843665</c:v>
                </c:pt>
                <c:pt idx="2">
                  <c:v>-0.11360752515173331</c:v>
                </c:pt>
                <c:pt idx="3">
                  <c:v>9.3286868118962196E-2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6-4099-8C23-9C952C44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4320"/>
        <c:axId val="772410712"/>
      </c:scatterChart>
      <c:valAx>
        <c:axId val="7724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0712"/>
        <c:crosses val="autoZero"/>
        <c:crossBetween val="midCat"/>
      </c:valAx>
      <c:valAx>
        <c:axId val="7724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4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bilge</a:t>
            </a:r>
            <a:r>
              <a:rPr lang="en-US" baseline="0"/>
              <a:t> keels on LNGC-b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'FST-F-LNGC-L-LNGCwoBK'!$C$14:$C$18</c:f>
              <c:numCache>
                <c:formatCode>0.00E+00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xVal>
          <c:yVal>
            <c:numRef>
              <c:f>'FST-F-LNGC-L-LNGCwoBK'!$E$14:$E$18</c:f>
              <c:numCache>
                <c:formatCode>0.00E+00</c:formatCode>
                <c:ptCount val="5"/>
                <c:pt idx="0">
                  <c:v>37680</c:v>
                </c:pt>
                <c:pt idx="1">
                  <c:v>46840</c:v>
                </c:pt>
                <c:pt idx="2">
                  <c:v>-972.5</c:v>
                </c:pt>
                <c:pt idx="3">
                  <c:v>-48290</c:v>
                </c:pt>
                <c:pt idx="4">
                  <c:v>-53550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5-46E9-B7D6-85F4166807F1}"/>
            </c:ext>
          </c:extLst>
        </c:ser>
        <c:ser>
          <c:idx val="0"/>
          <c:order val="1"/>
          <c:tx>
            <c:strRef>
              <c:f>'FST-F-LNGC-L-LNGCwoBK'!$E$12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'FST-F-LNGC-L-LNGC'!$C$14:$C$37</c:f>
              <c:numCache>
                <c:formatCode>0.00E+00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'FST-F-LNGC-L-LNGC'!$E$14:$E$37</c:f>
              <c:numCache>
                <c:formatCode>0.00E+00</c:formatCode>
                <c:ptCount val="24"/>
                <c:pt idx="0">
                  <c:v>-1822</c:v>
                </c:pt>
                <c:pt idx="1">
                  <c:v>5268</c:v>
                </c:pt>
                <c:pt idx="2">
                  <c:v>30230</c:v>
                </c:pt>
                <c:pt idx="3">
                  <c:v>62120</c:v>
                </c:pt>
                <c:pt idx="4">
                  <c:v>93230</c:v>
                </c:pt>
                <c:pt idx="5">
                  <c:v>127400</c:v>
                </c:pt>
                <c:pt idx="6">
                  <c:v>130900</c:v>
                </c:pt>
                <c:pt idx="7">
                  <c:v>137500</c:v>
                </c:pt>
                <c:pt idx="8">
                  <c:v>94660</c:v>
                </c:pt>
                <c:pt idx="9">
                  <c:v>65920</c:v>
                </c:pt>
                <c:pt idx="10">
                  <c:v>24300</c:v>
                </c:pt>
                <c:pt idx="11">
                  <c:v>5278</c:v>
                </c:pt>
                <c:pt idx="12">
                  <c:v>-1040</c:v>
                </c:pt>
                <c:pt idx="13">
                  <c:v>-11980</c:v>
                </c:pt>
                <c:pt idx="14">
                  <c:v>-25410</c:v>
                </c:pt>
                <c:pt idx="15">
                  <c:v>-50580</c:v>
                </c:pt>
                <c:pt idx="16">
                  <c:v>-53980</c:v>
                </c:pt>
                <c:pt idx="17">
                  <c:v>-37330</c:v>
                </c:pt>
                <c:pt idx="18">
                  <c:v>-60600</c:v>
                </c:pt>
                <c:pt idx="19">
                  <c:v>-68800</c:v>
                </c:pt>
                <c:pt idx="20">
                  <c:v>-63780</c:v>
                </c:pt>
                <c:pt idx="21">
                  <c:v>-40350</c:v>
                </c:pt>
                <c:pt idx="22">
                  <c:v>-32820</c:v>
                </c:pt>
                <c:pt idx="23">
                  <c:v>-17420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5-46E9-B7D6-85F41668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54576"/>
        <c:axId val="703150968"/>
      </c:scatterChart>
      <c:valAx>
        <c:axId val="7031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0968"/>
        <c:crosses val="autoZero"/>
        <c:crossBetween val="midCat"/>
      </c:valAx>
      <c:valAx>
        <c:axId val="7031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4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6"/>
          <c:tx>
            <c:strRef>
              <c:f>Report_table_graphs_180!$R$71</c:f>
              <c:strCache>
                <c:ptCount val="1"/>
                <c:pt idx="0">
                  <c:v>FST-F-LNGC-L-LNGC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Report_table_graphs_180!$R$75:$R$99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Report_table_graphs_180!$S$75:$S$99</c:f>
              <c:numCache>
                <c:formatCode>0.000</c:formatCode>
                <c:ptCount val="25"/>
                <c:pt idx="0">
                  <c:v>6.1081442606536668E-2</c:v>
                </c:pt>
                <c:pt idx="1">
                  <c:v>8.9637918954617646E-2</c:v>
                </c:pt>
                <c:pt idx="2">
                  <c:v>5.2866946008837963E-2</c:v>
                </c:pt>
                <c:pt idx="3">
                  <c:v>1.8873916000320578E-2</c:v>
                </c:pt>
                <c:pt idx="4">
                  <c:v>-0.10012805312330045</c:v>
                </c:pt>
                <c:pt idx="5">
                  <c:v>-7.7898959289663073E-3</c:v>
                </c:pt>
                <c:pt idx="6">
                  <c:v>1.1433691210310362E-2</c:v>
                </c:pt>
                <c:pt idx="7">
                  <c:v>2.9278019968149108E-2</c:v>
                </c:pt>
                <c:pt idx="8">
                  <c:v>7.3736207635423864E-2</c:v>
                </c:pt>
                <c:pt idx="9">
                  <c:v>2.8306711248826624E-2</c:v>
                </c:pt>
                <c:pt idx="10">
                  <c:v>-6.5438456004640377E-2</c:v>
                </c:pt>
                <c:pt idx="11">
                  <c:v>-0.1042353014221498</c:v>
                </c:pt>
                <c:pt idx="12">
                  <c:v>-9.2746106856449587E-2</c:v>
                </c:pt>
                <c:pt idx="13">
                  <c:v>-8.763979816058283E-2</c:v>
                </c:pt>
                <c:pt idx="14">
                  <c:v>-3.4273321953236159E-2</c:v>
                </c:pt>
                <c:pt idx="15">
                  <c:v>9.9128992726283047E-2</c:v>
                </c:pt>
                <c:pt idx="16">
                  <c:v>0.13725979787911421</c:v>
                </c:pt>
                <c:pt idx="17">
                  <c:v>-2.3322509934817545E-2</c:v>
                </c:pt>
                <c:pt idx="18">
                  <c:v>-8.0285603571426889E-2</c:v>
                </c:pt>
                <c:pt idx="19">
                  <c:v>-8.4753623680310294E-3</c:v>
                </c:pt>
                <c:pt idx="20">
                  <c:v>8.3532549861733474E-2</c:v>
                </c:pt>
                <c:pt idx="21">
                  <c:v>8.9526912243837936E-2</c:v>
                </c:pt>
                <c:pt idx="22">
                  <c:v>-2.3960798521800893E-3</c:v>
                </c:pt>
                <c:pt idx="23">
                  <c:v>3.9684899103747132E-2</c:v>
                </c:pt>
                <c:pt idx="24">
                  <c:v>6.1081442606536668E-2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82AE-4F1E-84AE-9EA86502D0A9}"/>
            </c:ext>
          </c:extLst>
        </c:ser>
        <c:ser>
          <c:idx val="5"/>
          <c:order val="9"/>
          <c:tx>
            <c:strRef>
              <c:f>Report_table_graphs_180!$R$101</c:f>
              <c:strCache>
                <c:ptCount val="1"/>
                <c:pt idx="0">
                  <c:v>FST-L-LNGC-F-LNGC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Report_table_graphs_180!$R$105:$R$129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Report_table_graphs_180!$S$105:$S$129</c:f>
              <c:numCache>
                <c:formatCode>0.000</c:formatCode>
                <c:ptCount val="25"/>
                <c:pt idx="0">
                  <c:v>6.8486280087757367E-2</c:v>
                </c:pt>
                <c:pt idx="1">
                  <c:v>8.1816440466647489E-2</c:v>
                </c:pt>
                <c:pt idx="2">
                  <c:v>3.0445994531475385E-2</c:v>
                </c:pt>
                <c:pt idx="3">
                  <c:v>-1.5025683359957218E-2</c:v>
                </c:pt>
                <c:pt idx="4">
                  <c:v>-0.11088582635314283</c:v>
                </c:pt>
                <c:pt idx="5">
                  <c:v>3.6480129091971264E-2</c:v>
                </c:pt>
                <c:pt idx="6">
                  <c:v>2.259014786412258E-2</c:v>
                </c:pt>
                <c:pt idx="7">
                  <c:v>-5.9125341301893043E-2</c:v>
                </c:pt>
                <c:pt idx="8">
                  <c:v>0.12134805205499119</c:v>
                </c:pt>
                <c:pt idx="9">
                  <c:v>6.1511462953191792E-2</c:v>
                </c:pt>
                <c:pt idx="10">
                  <c:v>-3.8132059465947318E-2</c:v>
                </c:pt>
                <c:pt idx="11">
                  <c:v>-8.1082249189324801E-2</c:v>
                </c:pt>
                <c:pt idx="12">
                  <c:v>-7.7204801505964329E-2</c:v>
                </c:pt>
                <c:pt idx="13">
                  <c:v>-6.6857293191197639E-2</c:v>
                </c:pt>
                <c:pt idx="14">
                  <c:v>-2.574258166112689E-2</c:v>
                </c:pt>
                <c:pt idx="15">
                  <c:v>9.7005022516260683E-2</c:v>
                </c:pt>
                <c:pt idx="16">
                  <c:v>0.11340960886893958</c:v>
                </c:pt>
                <c:pt idx="17">
                  <c:v>1.095780481404118E-2</c:v>
                </c:pt>
                <c:pt idx="18">
                  <c:v>5.9377719553472721E-2</c:v>
                </c:pt>
                <c:pt idx="19">
                  <c:v>9.7876874658081384E-2</c:v>
                </c:pt>
                <c:pt idx="20">
                  <c:v>-5.7588128314998654E-2</c:v>
                </c:pt>
                <c:pt idx="21">
                  <c:v>3.7145489937044955E-4</c:v>
                </c:pt>
                <c:pt idx="22">
                  <c:v>2.3930046945236493E-2</c:v>
                </c:pt>
                <c:pt idx="23">
                  <c:v>6.6811406236364973E-2</c:v>
                </c:pt>
                <c:pt idx="24">
                  <c:v>6.8486280087757367E-2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82AE-4F1E-84AE-9EA86502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Report_table_graphs_180!$B$2</c15:sqref>
                        </c15:formulaRef>
                      </c:ext>
                    </c:extLst>
                    <c:strCache>
                      <c:ptCount val="1"/>
                      <c:pt idx="0">
                        <c:v>FST-F-1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Report_table_graphs_180!$B$6:$B$20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Report_table_graphs_180!$C$6:$C$20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0.24318934458200611</c:v>
                      </c:pt>
                      <c:pt idx="1">
                        <c:v>0.25965283986318638</c:v>
                      </c:pt>
                      <c:pt idx="2">
                        <c:v>0.19118821877244949</c:v>
                      </c:pt>
                      <c:pt idx="3">
                        <c:v>0.29069828810769782</c:v>
                      </c:pt>
                      <c:pt idx="4">
                        <c:v>0.30081157806613712</c:v>
                      </c:pt>
                      <c:pt idx="5">
                        <c:v>0.18657844009371899</c:v>
                      </c:pt>
                      <c:pt idx="6">
                        <c:v>9.6029216047227358E-3</c:v>
                      </c:pt>
                      <c:pt idx="7">
                        <c:v>-0.11206936430689159</c:v>
                      </c:pt>
                      <c:pt idx="8">
                        <c:v>0.14153902086020431</c:v>
                      </c:pt>
                      <c:pt idx="9">
                        <c:v>0.16322379607341608</c:v>
                      </c:pt>
                      <c:pt idx="10">
                        <c:v>0.10477838782522603</c:v>
                      </c:pt>
                      <c:pt idx="11">
                        <c:v>-3.9559427232778938E-3</c:v>
                      </c:pt>
                      <c:pt idx="12">
                        <c:v>-0.11249271132840766</c:v>
                      </c:pt>
                      <c:pt idx="13">
                        <c:v>-0.14076288465409154</c:v>
                      </c:pt>
                      <c:pt idx="14">
                        <c:v>-0.17204352568833411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AE-4F1E-84AE-9EA86502D0A9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Report_table_graphs_180!$J$2</c15:sqref>
                        </c15:formulaRef>
                      </c:ext>
                    </c:extLst>
                    <c:strCache>
                      <c:ptCount val="1"/>
                      <c:pt idx="0">
                        <c:v>FST-F-2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Report_table_graphs_180!$J$6:$J$20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Report_table_graphs_180!$K$6:$K$20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0.34690936485344198</c:v>
                      </c:pt>
                      <c:pt idx="1">
                        <c:v>0.40382601996837958</c:v>
                      </c:pt>
                      <c:pt idx="2">
                        <c:v>0.48191002615912043</c:v>
                      </c:pt>
                      <c:pt idx="3">
                        <c:v>0.39347753722020912</c:v>
                      </c:pt>
                      <c:pt idx="4">
                        <c:v>0.40570756228622873</c:v>
                      </c:pt>
                      <c:pt idx="5">
                        <c:v>0.4308731907874615</c:v>
                      </c:pt>
                      <c:pt idx="6">
                        <c:v>0.27070690098055034</c:v>
                      </c:pt>
                      <c:pt idx="7">
                        <c:v>0.13173148152841549</c:v>
                      </c:pt>
                      <c:pt idx="8">
                        <c:v>0.1080946061604352</c:v>
                      </c:pt>
                      <c:pt idx="9">
                        <c:v>1.6759838196241543E-2</c:v>
                      </c:pt>
                      <c:pt idx="10">
                        <c:v>-8.4528288629374268E-2</c:v>
                      </c:pt>
                      <c:pt idx="11">
                        <c:v>-0.17103219669249017</c:v>
                      </c:pt>
                      <c:pt idx="12">
                        <c:v>-0.14748939844040235</c:v>
                      </c:pt>
                      <c:pt idx="13">
                        <c:v>5.9786007149657594E-2</c:v>
                      </c:pt>
                      <c:pt idx="14">
                        <c:v>-0.11620875740615978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AE-4F1E-84AE-9EA86502D0A9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Report_table_graphs_180!$B$39</c15:sqref>
                        </c15:formulaRef>
                      </c:ext>
                    </c:extLst>
                    <c:strCache>
                      <c:ptCount val="1"/>
                      <c:pt idx="0">
                        <c:v>FST-L-1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Report_table_graphs_180!$B$43:$B$57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Report_table_graphs_180!$C$43:$C$57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0.22952746581210323</c:v>
                      </c:pt>
                      <c:pt idx="1">
                        <c:v>0.25706101532034914</c:v>
                      </c:pt>
                      <c:pt idx="2">
                        <c:v>0.33960074891254655</c:v>
                      </c:pt>
                      <c:pt idx="3">
                        <c:v>0.29769127532477402</c:v>
                      </c:pt>
                      <c:pt idx="4">
                        <c:v>0.29799584998747586</c:v>
                      </c:pt>
                      <c:pt idx="5">
                        <c:v>0.23391334095500965</c:v>
                      </c:pt>
                      <c:pt idx="6">
                        <c:v>0.12438829224742962</c:v>
                      </c:pt>
                      <c:pt idx="7">
                        <c:v>5.8618439583595257E-2</c:v>
                      </c:pt>
                      <c:pt idx="8">
                        <c:v>-3.6049457077389248E-2</c:v>
                      </c:pt>
                      <c:pt idx="9">
                        <c:v>-0.13157625428719294</c:v>
                      </c:pt>
                      <c:pt idx="10">
                        <c:v>-0.20997377246664539</c:v>
                      </c:pt>
                      <c:pt idx="11">
                        <c:v>-0.3039655133764318</c:v>
                      </c:pt>
                      <c:pt idx="12">
                        <c:v>-0.34033172810303097</c:v>
                      </c:pt>
                      <c:pt idx="13">
                        <c:v>-0.34404753898799334</c:v>
                      </c:pt>
                      <c:pt idx="14">
                        <c:v>-0.32412835604729334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2AE-4F1E-84AE-9EA86502D0A9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Report_table_graphs_180!$J$39</c15:sqref>
                        </c15:formulaRef>
                      </c:ext>
                    </c:extLst>
                    <c:strCache>
                      <c:ptCount val="1"/>
                      <c:pt idx="0">
                        <c:v>FST-L-2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Report_table_graphs_180!$J$43:$J$57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Report_table_graphs_180!$K$43:$K$57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0.38455596912733747</c:v>
                      </c:pt>
                      <c:pt idx="1">
                        <c:v>0.3240065261822126</c:v>
                      </c:pt>
                      <c:pt idx="2">
                        <c:v>0.44863847815980368</c:v>
                      </c:pt>
                      <c:pt idx="3">
                        <c:v>0.34538766750388145</c:v>
                      </c:pt>
                      <c:pt idx="4">
                        <c:v>0.34057538783319241</c:v>
                      </c:pt>
                      <c:pt idx="5">
                        <c:v>0.30408734324151254</c:v>
                      </c:pt>
                      <c:pt idx="6">
                        <c:v>0.2102783471293472</c:v>
                      </c:pt>
                      <c:pt idx="7">
                        <c:v>0.13188082894989475</c:v>
                      </c:pt>
                      <c:pt idx="8">
                        <c:v>3.6421038165885489E-2</c:v>
                      </c:pt>
                      <c:pt idx="9">
                        <c:v>-5.8648897049865437E-2</c:v>
                      </c:pt>
                      <c:pt idx="10">
                        <c:v>-0.12444920717996998</c:v>
                      </c:pt>
                      <c:pt idx="11">
                        <c:v>-0.23403517082009037</c:v>
                      </c:pt>
                      <c:pt idx="12">
                        <c:v>-0.29781310518985471</c:v>
                      </c:pt>
                      <c:pt idx="13">
                        <c:v>-0.294036379372352</c:v>
                      </c:pt>
                      <c:pt idx="14">
                        <c:v>-0.23884745049077938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AE-4F1E-84AE-9EA86502D0A9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Report_table_graphs_180!$K$75:$K$99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0.33773684605392723</c:v>
                      </c:pt>
                      <c:pt idx="1">
                        <c:v>0.42758049173122542</c:v>
                      </c:pt>
                      <c:pt idx="2">
                        <c:v>0.30151715643533056</c:v>
                      </c:pt>
                      <c:pt idx="3">
                        <c:v>0.2801146125697962</c:v>
                      </c:pt>
                      <c:pt idx="4">
                        <c:v>0.10367298171348964</c:v>
                      </c:pt>
                      <c:pt idx="5">
                        <c:v>-4.7062077225202533E-3</c:v>
                      </c:pt>
                      <c:pt idx="6">
                        <c:v>-0.16726911205679182</c:v>
                      </c:pt>
                      <c:pt idx="7">
                        <c:v>-0.17761759480496228</c:v>
                      </c:pt>
                      <c:pt idx="8">
                        <c:v>-4.9225850890729089E-2</c:v>
                      </c:pt>
                      <c:pt idx="9">
                        <c:v>-0.29940042132775024</c:v>
                      </c:pt>
                      <c:pt idx="10">
                        <c:v>-0.31656949497812398</c:v>
                      </c:pt>
                      <c:pt idx="11">
                        <c:v>-0.3556114980734944</c:v>
                      </c:pt>
                      <c:pt idx="12">
                        <c:v>-0.25283224896098311</c:v>
                      </c:pt>
                      <c:pt idx="13">
                        <c:v>-0.39418311558940256</c:v>
                      </c:pt>
                      <c:pt idx="14">
                        <c:v>-0.45062938512487782</c:v>
                      </c:pt>
                      <c:pt idx="15">
                        <c:v>-0.39253676606128451</c:v>
                      </c:pt>
                      <c:pt idx="16">
                        <c:v>-0.27329402166759292</c:v>
                      </c:pt>
                      <c:pt idx="17">
                        <c:v>-8.0459453367025424E-2</c:v>
                      </c:pt>
                      <c:pt idx="18">
                        <c:v>-0.21550715323065009</c:v>
                      </c:pt>
                      <c:pt idx="19">
                        <c:v>0.17133794731914065</c:v>
                      </c:pt>
                      <c:pt idx="20">
                        <c:v>0.28152576930818307</c:v>
                      </c:pt>
                      <c:pt idx="21">
                        <c:v>0.47297270014933679</c:v>
                      </c:pt>
                      <c:pt idx="22">
                        <c:v>0.49178812332782856</c:v>
                      </c:pt>
                      <c:pt idx="23">
                        <c:v>0.51836490856744821</c:v>
                      </c:pt>
                      <c:pt idx="24">
                        <c:v>0.33773684605392723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AE-4F1E-84AE-9EA86502D0A9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Report_table_graphs_180!$C$75:$C$99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0.23942625994630776</c:v>
                      </c:pt>
                      <c:pt idx="1">
                        <c:v>0.24554127247931756</c:v>
                      </c:pt>
                      <c:pt idx="2">
                        <c:v>0.38218828331311405</c:v>
                      </c:pt>
                      <c:pt idx="3">
                        <c:v>0.31351198871161906</c:v>
                      </c:pt>
                      <c:pt idx="4">
                        <c:v>0.2573009119658749</c:v>
                      </c:pt>
                      <c:pt idx="5">
                        <c:v>0.10738902779124176</c:v>
                      </c:pt>
                      <c:pt idx="6">
                        <c:v>0.31939180845489779</c:v>
                      </c:pt>
                      <c:pt idx="7">
                        <c:v>7.9894990671670676E-2</c:v>
                      </c:pt>
                      <c:pt idx="8">
                        <c:v>-0.153157544672923</c:v>
                      </c:pt>
                      <c:pt idx="9">
                        <c:v>-0.25541936964802575</c:v>
                      </c:pt>
                      <c:pt idx="10">
                        <c:v>-0.30057638527640601</c:v>
                      </c:pt>
                      <c:pt idx="11">
                        <c:v>-0.30880813291699616</c:v>
                      </c:pt>
                      <c:pt idx="12">
                        <c:v>-0.33914800279231411</c:v>
                      </c:pt>
                      <c:pt idx="13">
                        <c:v>-0.27352921445732409</c:v>
                      </c:pt>
                      <c:pt idx="14">
                        <c:v>-0.22743142767001925</c:v>
                      </c:pt>
                      <c:pt idx="15">
                        <c:v>-0.16938584716437213</c:v>
                      </c:pt>
                      <c:pt idx="16">
                        <c:v>-2.3258214976513137E-2</c:v>
                      </c:pt>
                      <c:pt idx="17">
                        <c:v>-9.3418576081211624E-2</c:v>
                      </c:pt>
                      <c:pt idx="18">
                        <c:v>-2.1971710416683762E-2</c:v>
                      </c:pt>
                      <c:pt idx="19">
                        <c:v>-4.0429640554784187E-2</c:v>
                      </c:pt>
                      <c:pt idx="20">
                        <c:v>5.2847819852588754E-2</c:v>
                      </c:pt>
                      <c:pt idx="21">
                        <c:v>0.2211282609052245</c:v>
                      </c:pt>
                      <c:pt idx="22">
                        <c:v>0.28552404673361259</c:v>
                      </c:pt>
                      <c:pt idx="23">
                        <c:v>0.25941764707345527</c:v>
                      </c:pt>
                      <c:pt idx="24">
                        <c:v>0.23942625994630776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AE-4F1E-84AE-9EA86502D0A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Report_table_graphs_180!$C$105:$C$129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0.20491783306579492</c:v>
                      </c:pt>
                      <c:pt idx="1">
                        <c:v>0.34910347838884381</c:v>
                      </c:pt>
                      <c:pt idx="2">
                        <c:v>0.4720298122553046</c:v>
                      </c:pt>
                      <c:pt idx="3">
                        <c:v>0.45814120763610094</c:v>
                      </c:pt>
                      <c:pt idx="4">
                        <c:v>0.32431110084491444</c:v>
                      </c:pt>
                      <c:pt idx="5">
                        <c:v>9.6732912874102947E-2</c:v>
                      </c:pt>
                      <c:pt idx="6">
                        <c:v>3.6932723599224566E-2</c:v>
                      </c:pt>
                      <c:pt idx="7">
                        <c:v>2.9440186896759417E-2</c:v>
                      </c:pt>
                      <c:pt idx="8">
                        <c:v>-0.19913091447446005</c:v>
                      </c:pt>
                      <c:pt idx="9">
                        <c:v>-0.20966919780394355</c:v>
                      </c:pt>
                      <c:pt idx="10">
                        <c:v>-0.33436206471407498</c:v>
                      </c:pt>
                      <c:pt idx="11">
                        <c:v>-0.48762403498563861</c:v>
                      </c:pt>
                      <c:pt idx="12">
                        <c:v>-0.42019120466345222</c:v>
                      </c:pt>
                      <c:pt idx="13">
                        <c:v>-0.32187450354329972</c:v>
                      </c:pt>
                      <c:pt idx="14">
                        <c:v>-0.241771367252717</c:v>
                      </c:pt>
                      <c:pt idx="15">
                        <c:v>-0.12530201623553511</c:v>
                      </c:pt>
                      <c:pt idx="16">
                        <c:v>1.7671421929960497E-2</c:v>
                      </c:pt>
                      <c:pt idx="17">
                        <c:v>0.18140466910521322</c:v>
                      </c:pt>
                      <c:pt idx="18">
                        <c:v>0.23775098170505277</c:v>
                      </c:pt>
                      <c:pt idx="19">
                        <c:v>0.26729472398713083</c:v>
                      </c:pt>
                      <c:pt idx="20">
                        <c:v>0.27521366521737856</c:v>
                      </c:pt>
                      <c:pt idx="21">
                        <c:v>0.32260548273378414</c:v>
                      </c:pt>
                      <c:pt idx="22">
                        <c:v>0.31913333157898321</c:v>
                      </c:pt>
                      <c:pt idx="23">
                        <c:v>0.27984320009044644</c:v>
                      </c:pt>
                      <c:pt idx="24">
                        <c:v>0.20491783306579492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AE-4F1E-84AE-9EA86502D0A9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Report_table_graphs_180!$K$105:$K$129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0.35872803773022183</c:v>
                      </c:pt>
                      <c:pt idx="1">
                        <c:v>0.44729834964391557</c:v>
                      </c:pt>
                      <c:pt idx="2">
                        <c:v>0.32029071529725017</c:v>
                      </c:pt>
                      <c:pt idx="3">
                        <c:v>0.1655058717121774</c:v>
                      </c:pt>
                      <c:pt idx="4">
                        <c:v>9.5819188885997442E-3</c:v>
                      </c:pt>
                      <c:pt idx="5">
                        <c:v>0.14406381545796818</c:v>
                      </c:pt>
                      <c:pt idx="6">
                        <c:v>-2.1972016167310413E-2</c:v>
                      </c:pt>
                      <c:pt idx="7">
                        <c:v>-8.7291098330346054E-2</c:v>
                      </c:pt>
                      <c:pt idx="8">
                        <c:v>-7.8458433111992826E-2</c:v>
                      </c:pt>
                      <c:pt idx="9">
                        <c:v>-0.38869818454008243</c:v>
                      </c:pt>
                      <c:pt idx="10">
                        <c:v>-0.23287778710182341</c:v>
                      </c:pt>
                      <c:pt idx="11">
                        <c:v>-0.30597570615026393</c:v>
                      </c:pt>
                      <c:pt idx="12">
                        <c:v>-0.20455234347055271</c:v>
                      </c:pt>
                      <c:pt idx="13">
                        <c:v>-0.2983004246501777</c:v>
                      </c:pt>
                      <c:pt idx="14">
                        <c:v>-0.37913454013124481</c:v>
                      </c:pt>
                      <c:pt idx="15">
                        <c:v>-0.3622611038175631</c:v>
                      </c:pt>
                      <c:pt idx="16">
                        <c:v>-0.33698140681331079</c:v>
                      </c:pt>
                      <c:pt idx="17">
                        <c:v>-0.29074697301517216</c:v>
                      </c:pt>
                      <c:pt idx="18">
                        <c:v>-0.19919182940700039</c:v>
                      </c:pt>
                      <c:pt idx="19">
                        <c:v>-0.11610386142193968</c:v>
                      </c:pt>
                      <c:pt idx="20">
                        <c:v>4.9974610656117163E-2</c:v>
                      </c:pt>
                      <c:pt idx="21">
                        <c:v>0.23202497804625827</c:v>
                      </c:pt>
                      <c:pt idx="22">
                        <c:v>0.3338138303212117</c:v>
                      </c:pt>
                      <c:pt idx="23">
                        <c:v>0.38260669128604574</c:v>
                      </c:pt>
                      <c:pt idx="24">
                        <c:v>0.35872803773022183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AE-4F1E-84AE-9EA86502D0A9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22550306211728"/>
          <c:y val="0.287009776937308"/>
          <c:w val="0.3077744969378827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bilge keels on LNGC-f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'FST-L-LNGC-F-LNGCwoBK'!$C$14:$C$18</c:f>
              <c:numCache>
                <c:formatCode>0.00E+00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xVal>
          <c:yVal>
            <c:numRef>
              <c:f>'FST-L-LNGC-F-LNGCwoBK'!$T$14:$T$18</c:f>
              <c:numCache>
                <c:formatCode>0.00E+00</c:formatCode>
                <c:ptCount val="5"/>
                <c:pt idx="0">
                  <c:v>0.38796584532172707</c:v>
                </c:pt>
                <c:pt idx="1">
                  <c:v>0.30818947362226862</c:v>
                </c:pt>
                <c:pt idx="2">
                  <c:v>1.6527917654019701E-3</c:v>
                </c:pt>
                <c:pt idx="3">
                  <c:v>-0.3244740178677839</c:v>
                </c:pt>
                <c:pt idx="4">
                  <c:v>-0.4591883575163983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0-4278-836F-B0BA90E1F607}"/>
            </c:ext>
          </c:extLst>
        </c:ser>
        <c:ser>
          <c:idx val="0"/>
          <c:order val="1"/>
          <c:xVal>
            <c:numRef>
              <c:f>'FST-L-LNGC-F-LNGC'!$C$14:$C$37</c:f>
              <c:numCache>
                <c:formatCode>0.00E+00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'FST-L-LNGC-F-LNGC'!$T$14:$T$37</c:f>
              <c:numCache>
                <c:formatCode>0.00E+00</c:formatCode>
                <c:ptCount val="24"/>
                <c:pt idx="0">
                  <c:v>1.0264631405744586E-3</c:v>
                </c:pt>
                <c:pt idx="1">
                  <c:v>6.4708694496465172E-2</c:v>
                </c:pt>
                <c:pt idx="2">
                  <c:v>0.19706088047430156</c:v>
                </c:pt>
                <c:pt idx="3">
                  <c:v>0.38367102046576695</c:v>
                </c:pt>
                <c:pt idx="4">
                  <c:v>0.53363198835303971</c:v>
                </c:pt>
                <c:pt idx="5">
                  <c:v>0.72224637994395313</c:v>
                </c:pt>
                <c:pt idx="6">
                  <c:v>0.78702665485468426</c:v>
                </c:pt>
                <c:pt idx="7">
                  <c:v>0.69719323495085261</c:v>
                </c:pt>
                <c:pt idx="8">
                  <c:v>0.57049590170003039</c:v>
                </c:pt>
                <c:pt idx="9">
                  <c:v>0.41051367581551745</c:v>
                </c:pt>
                <c:pt idx="10">
                  <c:v>0.17036138595308309</c:v>
                </c:pt>
                <c:pt idx="11">
                  <c:v>4.6205157408703838E-2</c:v>
                </c:pt>
                <c:pt idx="12">
                  <c:v>2.096948235922508E-3</c:v>
                </c:pt>
                <c:pt idx="13">
                  <c:v>-5.7836974726929051E-2</c:v>
                </c:pt>
                <c:pt idx="14">
                  <c:v>-0.16889398746063006</c:v>
                </c:pt>
                <c:pt idx="15">
                  <c:v>-0.38116570596645694</c:v>
                </c:pt>
                <c:pt idx="16">
                  <c:v>-0.48853632736545888</c:v>
                </c:pt>
                <c:pt idx="17">
                  <c:v>-0.55367450434752008</c:v>
                </c:pt>
                <c:pt idx="18">
                  <c:v>-0.55331660227619006</c:v>
                </c:pt>
                <c:pt idx="19">
                  <c:v>-0.47243073415560854</c:v>
                </c:pt>
                <c:pt idx="20">
                  <c:v>-0.42053493381275764</c:v>
                </c:pt>
                <c:pt idx="21">
                  <c:v>-0.31337905365655366</c:v>
                </c:pt>
                <c:pt idx="22">
                  <c:v>-0.20615159308608375</c:v>
                </c:pt>
                <c:pt idx="23">
                  <c:v>-7.9096357763931438E-2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0-4278-836F-B0BA90E1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54576"/>
        <c:axId val="703150968"/>
      </c:scatterChart>
      <c:valAx>
        <c:axId val="7031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0968"/>
        <c:crosses val="autoZero"/>
        <c:crossBetween val="midCat"/>
      </c:valAx>
      <c:valAx>
        <c:axId val="7031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54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Report_table_graphs_180!$B$2</c:f>
              <c:strCache>
                <c:ptCount val="1"/>
                <c:pt idx="0">
                  <c:v>FST-F-1</c:v>
                </c:pt>
              </c:strCache>
            </c:strRef>
          </c:tx>
          <c:xVal>
            <c:numRef>
              <c:f>Report_table_graphs_180!$B$6:$B$36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Report_table_graphs_180!$C$6:$C$36</c:f>
              <c:numCache>
                <c:formatCode>0.000</c:formatCode>
                <c:ptCount val="31"/>
                <c:pt idx="0">
                  <c:v>0.24318934458200611</c:v>
                </c:pt>
                <c:pt idx="1">
                  <c:v>0.25965283986318638</c:v>
                </c:pt>
                <c:pt idx="2">
                  <c:v>0.19118821877244949</c:v>
                </c:pt>
                <c:pt idx="3">
                  <c:v>0.29069828810769782</c:v>
                </c:pt>
                <c:pt idx="4">
                  <c:v>0.30081157806613712</c:v>
                </c:pt>
                <c:pt idx="5">
                  <c:v>0.18657844009371899</c:v>
                </c:pt>
                <c:pt idx="6">
                  <c:v>9.6029216047227358E-3</c:v>
                </c:pt>
                <c:pt idx="7">
                  <c:v>-0.11206936430689159</c:v>
                </c:pt>
                <c:pt idx="8">
                  <c:v>0.14153902086020431</c:v>
                </c:pt>
                <c:pt idx="9">
                  <c:v>0.16322379607341608</c:v>
                </c:pt>
                <c:pt idx="10">
                  <c:v>0.10477838782522603</c:v>
                </c:pt>
                <c:pt idx="11">
                  <c:v>-3.9559427232778938E-3</c:v>
                </c:pt>
                <c:pt idx="12">
                  <c:v>-0.11249271132840766</c:v>
                </c:pt>
                <c:pt idx="13">
                  <c:v>-0.14076288465409154</c:v>
                </c:pt>
                <c:pt idx="14">
                  <c:v>-0.17204352568833411</c:v>
                </c:pt>
                <c:pt idx="15">
                  <c:v>-0.32433085703925185</c:v>
                </c:pt>
                <c:pt idx="16">
                  <c:v>-0.31351198871161906</c:v>
                </c:pt>
                <c:pt idx="17">
                  <c:v>-0.39865177859429435</c:v>
                </c:pt>
                <c:pt idx="18">
                  <c:v>-0.302222734804524</c:v>
                </c:pt>
                <c:pt idx="19">
                  <c:v>-0.36407843850381572</c:v>
                </c:pt>
                <c:pt idx="20">
                  <c:v>-0.41746720177278612</c:v>
                </c:pt>
                <c:pt idx="21">
                  <c:v>-0.30645620501968468</c:v>
                </c:pt>
                <c:pt idx="22">
                  <c:v>-0.11620875740615978</c:v>
                </c:pt>
                <c:pt idx="23">
                  <c:v>5.9786007149657594E-2</c:v>
                </c:pt>
                <c:pt idx="24">
                  <c:v>-8.4528288629374268E-2</c:v>
                </c:pt>
                <c:pt idx="25">
                  <c:v>0.13173148152841549</c:v>
                </c:pt>
                <c:pt idx="26">
                  <c:v>0.27070690098055034</c:v>
                </c:pt>
                <c:pt idx="27">
                  <c:v>0.4308731907874615</c:v>
                </c:pt>
                <c:pt idx="28">
                  <c:v>0.40570756228622873</c:v>
                </c:pt>
                <c:pt idx="29">
                  <c:v>0.39347753722020912</c:v>
                </c:pt>
                <c:pt idx="30">
                  <c:v>0.24318934458200611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0-4E57-9C16-DE3ACFD3B9CB}"/>
            </c:ext>
          </c:extLst>
        </c:ser>
        <c:ser>
          <c:idx val="7"/>
          <c:order val="1"/>
          <c:tx>
            <c:strRef>
              <c:f>Report_table_graphs_180!$J$2</c:f>
              <c:strCache>
                <c:ptCount val="1"/>
                <c:pt idx="0">
                  <c:v>FST-F-2</c:v>
                </c:pt>
              </c:strCache>
            </c:strRef>
          </c:tx>
          <c:xVal>
            <c:numRef>
              <c:f>Report_table_graphs_180!$J$6:$J$36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Report_table_graphs_180!$K$6:$K$36</c:f>
              <c:numCache>
                <c:formatCode>0.000</c:formatCode>
                <c:ptCount val="31"/>
                <c:pt idx="0">
                  <c:v>0.34690936485344198</c:v>
                </c:pt>
                <c:pt idx="1">
                  <c:v>0.40382601996837958</c:v>
                </c:pt>
                <c:pt idx="2">
                  <c:v>0.48191002615912043</c:v>
                </c:pt>
                <c:pt idx="3">
                  <c:v>0.39347753722020912</c:v>
                </c:pt>
                <c:pt idx="4">
                  <c:v>0.40570756228622873</c:v>
                </c:pt>
                <c:pt idx="5">
                  <c:v>0.4308731907874615</c:v>
                </c:pt>
                <c:pt idx="6">
                  <c:v>0.27070690098055034</c:v>
                </c:pt>
                <c:pt idx="7">
                  <c:v>0.13173148152841549</c:v>
                </c:pt>
                <c:pt idx="8">
                  <c:v>0.1080946061604352</c:v>
                </c:pt>
                <c:pt idx="9">
                  <c:v>1.6759838196241543E-2</c:v>
                </c:pt>
                <c:pt idx="10">
                  <c:v>-8.4528288629374268E-2</c:v>
                </c:pt>
                <c:pt idx="11">
                  <c:v>-0.17103219669249017</c:v>
                </c:pt>
                <c:pt idx="12">
                  <c:v>-0.14748939844040235</c:v>
                </c:pt>
                <c:pt idx="13">
                  <c:v>5.9786007149657594E-2</c:v>
                </c:pt>
                <c:pt idx="14">
                  <c:v>-0.11620875740615978</c:v>
                </c:pt>
                <c:pt idx="15">
                  <c:v>-0.30645620501968468</c:v>
                </c:pt>
                <c:pt idx="16">
                  <c:v>-0.41746720177278612</c:v>
                </c:pt>
                <c:pt idx="17">
                  <c:v>-0.36407843850381572</c:v>
                </c:pt>
                <c:pt idx="18">
                  <c:v>-0.29281502321527814</c:v>
                </c:pt>
                <c:pt idx="19">
                  <c:v>-0.39865177859429435</c:v>
                </c:pt>
                <c:pt idx="20">
                  <c:v>-0.31351198871161906</c:v>
                </c:pt>
                <c:pt idx="21">
                  <c:v>-0.32433085703925185</c:v>
                </c:pt>
                <c:pt idx="22">
                  <c:v>-0.17204352568833411</c:v>
                </c:pt>
                <c:pt idx="23">
                  <c:v>-0.14076288465409154</c:v>
                </c:pt>
                <c:pt idx="24">
                  <c:v>0.10477838782522603</c:v>
                </c:pt>
                <c:pt idx="25">
                  <c:v>-0.11206936430689159</c:v>
                </c:pt>
                <c:pt idx="26">
                  <c:v>9.6029216047227358E-3</c:v>
                </c:pt>
                <c:pt idx="27">
                  <c:v>0.18657844009371899</c:v>
                </c:pt>
                <c:pt idx="28">
                  <c:v>0.30081157806613712</c:v>
                </c:pt>
                <c:pt idx="29">
                  <c:v>0.29069828810769782</c:v>
                </c:pt>
                <c:pt idx="30">
                  <c:v>0.34690936485344198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0-4E57-9C16-DE3ACFD3B9CB}"/>
            </c:ext>
          </c:extLst>
        </c:ser>
        <c:ser>
          <c:idx val="4"/>
          <c:order val="4"/>
          <c:tx>
            <c:strRef>
              <c:f>Report_table_graphs_180!$B$71</c:f>
              <c:strCache>
                <c:ptCount val="1"/>
                <c:pt idx="0">
                  <c:v>FST-F-LNGC-L-1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Report_table_graphs_180!$B$75:$B$99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Report_table_graphs_180!$C$75:$C$99</c:f>
              <c:numCache>
                <c:formatCode>0.000</c:formatCode>
                <c:ptCount val="25"/>
                <c:pt idx="0">
                  <c:v>0.23942625994630776</c:v>
                </c:pt>
                <c:pt idx="1">
                  <c:v>0.24554127247931756</c:v>
                </c:pt>
                <c:pt idx="2">
                  <c:v>0.38218828331311405</c:v>
                </c:pt>
                <c:pt idx="3">
                  <c:v>0.31351198871161906</c:v>
                </c:pt>
                <c:pt idx="4">
                  <c:v>0.2573009119658749</c:v>
                </c:pt>
                <c:pt idx="5">
                  <c:v>0.10738902779124176</c:v>
                </c:pt>
                <c:pt idx="6">
                  <c:v>0.31939180845489779</c:v>
                </c:pt>
                <c:pt idx="7">
                  <c:v>7.9894990671670676E-2</c:v>
                </c:pt>
                <c:pt idx="8">
                  <c:v>-0.153157544672923</c:v>
                </c:pt>
                <c:pt idx="9">
                  <c:v>-0.25541936964802575</c:v>
                </c:pt>
                <c:pt idx="10">
                  <c:v>-0.30057638527640601</c:v>
                </c:pt>
                <c:pt idx="11">
                  <c:v>-0.30880813291699616</c:v>
                </c:pt>
                <c:pt idx="12">
                  <c:v>-0.33914800279231411</c:v>
                </c:pt>
                <c:pt idx="13">
                  <c:v>-0.27352921445732409</c:v>
                </c:pt>
                <c:pt idx="14">
                  <c:v>-0.22743142767001925</c:v>
                </c:pt>
                <c:pt idx="15">
                  <c:v>-0.16938584716437213</c:v>
                </c:pt>
                <c:pt idx="16">
                  <c:v>-2.3258214976513137E-2</c:v>
                </c:pt>
                <c:pt idx="17">
                  <c:v>-9.3418576081211624E-2</c:v>
                </c:pt>
                <c:pt idx="18">
                  <c:v>-2.1971710416683762E-2</c:v>
                </c:pt>
                <c:pt idx="19">
                  <c:v>-4.0429640554784187E-2</c:v>
                </c:pt>
                <c:pt idx="20">
                  <c:v>5.2847819852588754E-2</c:v>
                </c:pt>
                <c:pt idx="21">
                  <c:v>0.2211282609052245</c:v>
                </c:pt>
                <c:pt idx="22">
                  <c:v>0.28552404673361259</c:v>
                </c:pt>
                <c:pt idx="23">
                  <c:v>0.25941764707345527</c:v>
                </c:pt>
                <c:pt idx="24">
                  <c:v>0.23942625994630776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F20-4E57-9C16-DE3ACFD3B9CB}"/>
            </c:ext>
          </c:extLst>
        </c:ser>
        <c:ser>
          <c:idx val="3"/>
          <c:order val="5"/>
          <c:tx>
            <c:strRef>
              <c:f>Report_table_graphs_180!$J$71</c:f>
              <c:strCache>
                <c:ptCount val="1"/>
                <c:pt idx="0">
                  <c:v>FST-F-LNGC-L-2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Report_table_graphs_180!$B$75:$B$99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Report_table_graphs_180!$K$75:$K$99</c:f>
              <c:numCache>
                <c:formatCode>0.000</c:formatCode>
                <c:ptCount val="25"/>
                <c:pt idx="0">
                  <c:v>0.33773684605392723</c:v>
                </c:pt>
                <c:pt idx="1">
                  <c:v>0.42758049173122542</c:v>
                </c:pt>
                <c:pt idx="2">
                  <c:v>0.30151715643533056</c:v>
                </c:pt>
                <c:pt idx="3">
                  <c:v>0.2801146125697962</c:v>
                </c:pt>
                <c:pt idx="4">
                  <c:v>0.10367298171348964</c:v>
                </c:pt>
                <c:pt idx="5">
                  <c:v>-4.7062077225202533E-3</c:v>
                </c:pt>
                <c:pt idx="6">
                  <c:v>-0.16726911205679182</c:v>
                </c:pt>
                <c:pt idx="7">
                  <c:v>-0.17761759480496228</c:v>
                </c:pt>
                <c:pt idx="8">
                  <c:v>-4.9225850890729089E-2</c:v>
                </c:pt>
                <c:pt idx="9">
                  <c:v>-0.29940042132775024</c:v>
                </c:pt>
                <c:pt idx="10">
                  <c:v>-0.31656949497812398</c:v>
                </c:pt>
                <c:pt idx="11">
                  <c:v>-0.3556114980734944</c:v>
                </c:pt>
                <c:pt idx="12">
                  <c:v>-0.25283224896098311</c:v>
                </c:pt>
                <c:pt idx="13">
                  <c:v>-0.39418311558940256</c:v>
                </c:pt>
                <c:pt idx="14">
                  <c:v>-0.45062938512487782</c:v>
                </c:pt>
                <c:pt idx="15">
                  <c:v>-0.39253676606128451</c:v>
                </c:pt>
                <c:pt idx="16">
                  <c:v>-0.27329402166759292</c:v>
                </c:pt>
                <c:pt idx="17">
                  <c:v>-8.0459453367025424E-2</c:v>
                </c:pt>
                <c:pt idx="18">
                  <c:v>-0.21550715323065009</c:v>
                </c:pt>
                <c:pt idx="19">
                  <c:v>0.17133794731914065</c:v>
                </c:pt>
                <c:pt idx="20">
                  <c:v>0.28152576930818307</c:v>
                </c:pt>
                <c:pt idx="21">
                  <c:v>0.47297270014933679</c:v>
                </c:pt>
                <c:pt idx="22">
                  <c:v>0.49178812332782856</c:v>
                </c:pt>
                <c:pt idx="23">
                  <c:v>0.51836490856744821</c:v>
                </c:pt>
                <c:pt idx="24">
                  <c:v>0.33773684605392723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F20-4E57-9C16-DE3ACFD3B9CB}"/>
            </c:ext>
          </c:extLst>
        </c:ser>
        <c:ser>
          <c:idx val="2"/>
          <c:order val="6"/>
          <c:tx>
            <c:strRef>
              <c:f>Report_table_graphs_180!$R$71</c:f>
              <c:strCache>
                <c:ptCount val="1"/>
                <c:pt idx="0">
                  <c:v>FST-F-LNGC-L-LNGC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Report_table_graphs_180!$R$75:$R$99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Report_table_graphs_180!$S$75:$S$99</c:f>
              <c:numCache>
                <c:formatCode>0.000</c:formatCode>
                <c:ptCount val="25"/>
                <c:pt idx="0">
                  <c:v>6.1081442606536668E-2</c:v>
                </c:pt>
                <c:pt idx="1">
                  <c:v>8.9637918954617646E-2</c:v>
                </c:pt>
                <c:pt idx="2">
                  <c:v>5.2866946008837963E-2</c:v>
                </c:pt>
                <c:pt idx="3">
                  <c:v>1.8873916000320578E-2</c:v>
                </c:pt>
                <c:pt idx="4">
                  <c:v>-0.10012805312330045</c:v>
                </c:pt>
                <c:pt idx="5">
                  <c:v>-7.7898959289663073E-3</c:v>
                </c:pt>
                <c:pt idx="6">
                  <c:v>1.1433691210310362E-2</c:v>
                </c:pt>
                <c:pt idx="7">
                  <c:v>2.9278019968149108E-2</c:v>
                </c:pt>
                <c:pt idx="8">
                  <c:v>7.3736207635423864E-2</c:v>
                </c:pt>
                <c:pt idx="9">
                  <c:v>2.8306711248826624E-2</c:v>
                </c:pt>
                <c:pt idx="10">
                  <c:v>-6.5438456004640377E-2</c:v>
                </c:pt>
                <c:pt idx="11">
                  <c:v>-0.1042353014221498</c:v>
                </c:pt>
                <c:pt idx="12">
                  <c:v>-9.2746106856449587E-2</c:v>
                </c:pt>
                <c:pt idx="13">
                  <c:v>-8.763979816058283E-2</c:v>
                </c:pt>
                <c:pt idx="14">
                  <c:v>-3.4273321953236159E-2</c:v>
                </c:pt>
                <c:pt idx="15">
                  <c:v>9.9128992726283047E-2</c:v>
                </c:pt>
                <c:pt idx="16">
                  <c:v>0.13725979787911421</c:v>
                </c:pt>
                <c:pt idx="17">
                  <c:v>-2.3322509934817545E-2</c:v>
                </c:pt>
                <c:pt idx="18">
                  <c:v>-8.0285603571426889E-2</c:v>
                </c:pt>
                <c:pt idx="19">
                  <c:v>-8.4753623680310294E-3</c:v>
                </c:pt>
                <c:pt idx="20">
                  <c:v>8.3532549861733474E-2</c:v>
                </c:pt>
                <c:pt idx="21">
                  <c:v>8.9526912243837936E-2</c:v>
                </c:pt>
                <c:pt idx="22">
                  <c:v>-2.3960798521800893E-3</c:v>
                </c:pt>
                <c:pt idx="23">
                  <c:v>3.9684899103747132E-2</c:v>
                </c:pt>
                <c:pt idx="24">
                  <c:v>6.1081442606536668E-2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2F20-4E57-9C16-DE3ACFD3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Report_table_graphs_180!$B$39</c15:sqref>
                        </c15:formulaRef>
                      </c:ext>
                    </c:extLst>
                    <c:strCache>
                      <c:ptCount val="1"/>
                      <c:pt idx="0">
                        <c:v>FST-L-1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Report_table_graphs_180!$B$43:$B$69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  <c:pt idx="15">
                        <c:v>195</c:v>
                      </c:pt>
                      <c:pt idx="16">
                        <c:v>210</c:v>
                      </c:pt>
                      <c:pt idx="17">
                        <c:v>225</c:v>
                      </c:pt>
                      <c:pt idx="18">
                        <c:v>240</c:v>
                      </c:pt>
                      <c:pt idx="19">
                        <c:v>255</c:v>
                      </c:pt>
                      <c:pt idx="20">
                        <c:v>270</c:v>
                      </c:pt>
                      <c:pt idx="21">
                        <c:v>285</c:v>
                      </c:pt>
                      <c:pt idx="22">
                        <c:v>300</c:v>
                      </c:pt>
                      <c:pt idx="23">
                        <c:v>315</c:v>
                      </c:pt>
                      <c:pt idx="24">
                        <c:v>330</c:v>
                      </c:pt>
                      <c:pt idx="25">
                        <c:v>345</c:v>
                      </c:pt>
                      <c:pt idx="26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Report_table_graphs_180!$C$43:$C$69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0.22952746581210323</c:v>
                      </c:pt>
                      <c:pt idx="1">
                        <c:v>0.25706101532034914</c:v>
                      </c:pt>
                      <c:pt idx="2">
                        <c:v>0.33960074891254655</c:v>
                      </c:pt>
                      <c:pt idx="3">
                        <c:v>0.29769127532477402</c:v>
                      </c:pt>
                      <c:pt idx="4">
                        <c:v>0.29799584998747586</c:v>
                      </c:pt>
                      <c:pt idx="5">
                        <c:v>0.23391334095500965</c:v>
                      </c:pt>
                      <c:pt idx="6">
                        <c:v>0.12438829224742962</c:v>
                      </c:pt>
                      <c:pt idx="7">
                        <c:v>5.8618439583595257E-2</c:v>
                      </c:pt>
                      <c:pt idx="8">
                        <c:v>-3.6049457077389248E-2</c:v>
                      </c:pt>
                      <c:pt idx="9">
                        <c:v>-0.13157625428719294</c:v>
                      </c:pt>
                      <c:pt idx="10">
                        <c:v>-0.20997377246664539</c:v>
                      </c:pt>
                      <c:pt idx="11">
                        <c:v>-0.3039655133764318</c:v>
                      </c:pt>
                      <c:pt idx="12">
                        <c:v>-0.34033172810303097</c:v>
                      </c:pt>
                      <c:pt idx="13">
                        <c:v>-0.34404753898799334</c:v>
                      </c:pt>
                      <c:pt idx="14">
                        <c:v>-0.32412835604729334</c:v>
                      </c:pt>
                      <c:pt idx="15">
                        <c:v>-0.294036379372352</c:v>
                      </c:pt>
                      <c:pt idx="16">
                        <c:v>-0.29781310518985471</c:v>
                      </c:pt>
                      <c:pt idx="17">
                        <c:v>-0.23403517082009037</c:v>
                      </c:pt>
                      <c:pt idx="18">
                        <c:v>-0.12444920717996998</c:v>
                      </c:pt>
                      <c:pt idx="19">
                        <c:v>-5.8648897049865437E-2</c:v>
                      </c:pt>
                      <c:pt idx="20">
                        <c:v>3.6421038165885489E-2</c:v>
                      </c:pt>
                      <c:pt idx="21">
                        <c:v>0.13188082894989475</c:v>
                      </c:pt>
                      <c:pt idx="22">
                        <c:v>0.2102783471293472</c:v>
                      </c:pt>
                      <c:pt idx="23">
                        <c:v>0.30408734324151254</c:v>
                      </c:pt>
                      <c:pt idx="24">
                        <c:v>0.34057538783319241</c:v>
                      </c:pt>
                      <c:pt idx="25">
                        <c:v>0.34538766750388145</c:v>
                      </c:pt>
                      <c:pt idx="26">
                        <c:v>0.22952746581210323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20-4E57-9C16-DE3ACFD3B9CB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Report_table_graphs_180!$J$39</c15:sqref>
                        </c15:formulaRef>
                      </c:ext>
                    </c:extLst>
                    <c:strCache>
                      <c:ptCount val="1"/>
                      <c:pt idx="0">
                        <c:v>FST-L-2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Report_table_graphs_180!$J$43:$J$69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  <c:pt idx="15">
                        <c:v>195</c:v>
                      </c:pt>
                      <c:pt idx="16">
                        <c:v>210</c:v>
                      </c:pt>
                      <c:pt idx="17">
                        <c:v>225</c:v>
                      </c:pt>
                      <c:pt idx="18">
                        <c:v>240</c:v>
                      </c:pt>
                      <c:pt idx="19">
                        <c:v>255</c:v>
                      </c:pt>
                      <c:pt idx="20">
                        <c:v>270</c:v>
                      </c:pt>
                      <c:pt idx="21">
                        <c:v>285</c:v>
                      </c:pt>
                      <c:pt idx="22">
                        <c:v>300</c:v>
                      </c:pt>
                      <c:pt idx="23">
                        <c:v>315</c:v>
                      </c:pt>
                      <c:pt idx="24">
                        <c:v>330</c:v>
                      </c:pt>
                      <c:pt idx="25">
                        <c:v>345</c:v>
                      </c:pt>
                      <c:pt idx="26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Report_table_graphs_180!$K$43:$K$69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0.38455596912733747</c:v>
                      </c:pt>
                      <c:pt idx="1">
                        <c:v>0.3240065261822126</c:v>
                      </c:pt>
                      <c:pt idx="2">
                        <c:v>0.44863847815980368</c:v>
                      </c:pt>
                      <c:pt idx="3">
                        <c:v>0.34538766750388145</c:v>
                      </c:pt>
                      <c:pt idx="4">
                        <c:v>0.34057538783319241</c:v>
                      </c:pt>
                      <c:pt idx="5">
                        <c:v>0.30408734324151254</c:v>
                      </c:pt>
                      <c:pt idx="6">
                        <c:v>0.2102783471293472</c:v>
                      </c:pt>
                      <c:pt idx="7">
                        <c:v>0.13188082894989475</c:v>
                      </c:pt>
                      <c:pt idx="8">
                        <c:v>3.6421038165885489E-2</c:v>
                      </c:pt>
                      <c:pt idx="9">
                        <c:v>-5.8648897049865437E-2</c:v>
                      </c:pt>
                      <c:pt idx="10">
                        <c:v>-0.12444920717996998</c:v>
                      </c:pt>
                      <c:pt idx="11">
                        <c:v>-0.23403517082009037</c:v>
                      </c:pt>
                      <c:pt idx="12">
                        <c:v>-0.29781310518985471</c:v>
                      </c:pt>
                      <c:pt idx="13">
                        <c:v>-0.294036379372352</c:v>
                      </c:pt>
                      <c:pt idx="14">
                        <c:v>-0.23884745049077938</c:v>
                      </c:pt>
                      <c:pt idx="15">
                        <c:v>-0.34404753898799334</c:v>
                      </c:pt>
                      <c:pt idx="16">
                        <c:v>-0.34033172810303097</c:v>
                      </c:pt>
                      <c:pt idx="17">
                        <c:v>-0.3039655133764318</c:v>
                      </c:pt>
                      <c:pt idx="18">
                        <c:v>-0.20997377246664539</c:v>
                      </c:pt>
                      <c:pt idx="19">
                        <c:v>-0.13157625428719294</c:v>
                      </c:pt>
                      <c:pt idx="20">
                        <c:v>-3.6049457077389248E-2</c:v>
                      </c:pt>
                      <c:pt idx="21">
                        <c:v>5.8618439583595257E-2</c:v>
                      </c:pt>
                      <c:pt idx="22">
                        <c:v>0.12438829224742962</c:v>
                      </c:pt>
                      <c:pt idx="23">
                        <c:v>0.23391334095500965</c:v>
                      </c:pt>
                      <c:pt idx="24">
                        <c:v>0.29799584998747586</c:v>
                      </c:pt>
                      <c:pt idx="25">
                        <c:v>0.29769127532477402</c:v>
                      </c:pt>
                      <c:pt idx="26">
                        <c:v>0.38455596912733747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20-4E57-9C16-DE3ACFD3B9CB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Report_table_graphs_180!$C$105:$C$129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0.20491783306579492</c:v>
                      </c:pt>
                      <c:pt idx="1">
                        <c:v>0.34910347838884381</c:v>
                      </c:pt>
                      <c:pt idx="2">
                        <c:v>0.4720298122553046</c:v>
                      </c:pt>
                      <c:pt idx="3">
                        <c:v>0.45814120763610094</c:v>
                      </c:pt>
                      <c:pt idx="4">
                        <c:v>0.32431110084491444</c:v>
                      </c:pt>
                      <c:pt idx="5">
                        <c:v>9.6732912874102947E-2</c:v>
                      </c:pt>
                      <c:pt idx="6">
                        <c:v>3.6932723599224566E-2</c:v>
                      </c:pt>
                      <c:pt idx="7">
                        <c:v>2.9440186896759417E-2</c:v>
                      </c:pt>
                      <c:pt idx="8">
                        <c:v>-0.19913091447446005</c:v>
                      </c:pt>
                      <c:pt idx="9">
                        <c:v>-0.20966919780394355</c:v>
                      </c:pt>
                      <c:pt idx="10">
                        <c:v>-0.33436206471407498</c:v>
                      </c:pt>
                      <c:pt idx="11">
                        <c:v>-0.48762403498563861</c:v>
                      </c:pt>
                      <c:pt idx="12">
                        <c:v>-0.42019120466345222</c:v>
                      </c:pt>
                      <c:pt idx="13">
                        <c:v>-0.32187450354329972</c:v>
                      </c:pt>
                      <c:pt idx="14">
                        <c:v>-0.241771367252717</c:v>
                      </c:pt>
                      <c:pt idx="15">
                        <c:v>-0.12530201623553511</c:v>
                      </c:pt>
                      <c:pt idx="16">
                        <c:v>1.7671421929960497E-2</c:v>
                      </c:pt>
                      <c:pt idx="17">
                        <c:v>0.18140466910521322</c:v>
                      </c:pt>
                      <c:pt idx="18">
                        <c:v>0.23775098170505277</c:v>
                      </c:pt>
                      <c:pt idx="19">
                        <c:v>0.26729472398713083</c:v>
                      </c:pt>
                      <c:pt idx="20">
                        <c:v>0.27521366521737856</c:v>
                      </c:pt>
                      <c:pt idx="21">
                        <c:v>0.32260548273378414</c:v>
                      </c:pt>
                      <c:pt idx="22">
                        <c:v>0.31913333157898321</c:v>
                      </c:pt>
                      <c:pt idx="23">
                        <c:v>0.27984320009044644</c:v>
                      </c:pt>
                      <c:pt idx="24">
                        <c:v>0.20491783306579492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20-4E57-9C16-DE3ACFD3B9CB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Report_table_graphs_180!$K$105:$K$129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0.35872803773022183</c:v>
                      </c:pt>
                      <c:pt idx="1">
                        <c:v>0.44729834964391557</c:v>
                      </c:pt>
                      <c:pt idx="2">
                        <c:v>0.32029071529725017</c:v>
                      </c:pt>
                      <c:pt idx="3">
                        <c:v>0.1655058717121774</c:v>
                      </c:pt>
                      <c:pt idx="4">
                        <c:v>9.5819188885997442E-3</c:v>
                      </c:pt>
                      <c:pt idx="5">
                        <c:v>0.14406381545796818</c:v>
                      </c:pt>
                      <c:pt idx="6">
                        <c:v>-2.1972016167310413E-2</c:v>
                      </c:pt>
                      <c:pt idx="7">
                        <c:v>-8.7291098330346054E-2</c:v>
                      </c:pt>
                      <c:pt idx="8">
                        <c:v>-7.8458433111992826E-2</c:v>
                      </c:pt>
                      <c:pt idx="9">
                        <c:v>-0.38869818454008243</c:v>
                      </c:pt>
                      <c:pt idx="10">
                        <c:v>-0.23287778710182341</c:v>
                      </c:pt>
                      <c:pt idx="11">
                        <c:v>-0.30597570615026393</c:v>
                      </c:pt>
                      <c:pt idx="12">
                        <c:v>-0.20455234347055271</c:v>
                      </c:pt>
                      <c:pt idx="13">
                        <c:v>-0.2983004246501777</c:v>
                      </c:pt>
                      <c:pt idx="14">
                        <c:v>-0.37913454013124481</c:v>
                      </c:pt>
                      <c:pt idx="15">
                        <c:v>-0.3622611038175631</c:v>
                      </c:pt>
                      <c:pt idx="16">
                        <c:v>-0.33698140681331079</c:v>
                      </c:pt>
                      <c:pt idx="17">
                        <c:v>-0.29074697301517216</c:v>
                      </c:pt>
                      <c:pt idx="18">
                        <c:v>-0.19919182940700039</c:v>
                      </c:pt>
                      <c:pt idx="19">
                        <c:v>-0.11610386142193968</c:v>
                      </c:pt>
                      <c:pt idx="20">
                        <c:v>4.9974610656117163E-2</c:v>
                      </c:pt>
                      <c:pt idx="21">
                        <c:v>0.23202497804625827</c:v>
                      </c:pt>
                      <c:pt idx="22">
                        <c:v>0.3338138303212117</c:v>
                      </c:pt>
                      <c:pt idx="23">
                        <c:v>0.38260669128604574</c:v>
                      </c:pt>
                      <c:pt idx="24">
                        <c:v>0.35872803773022183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20-4E57-9C16-DE3ACFD3B9CB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Report_table_graphs_180!$R$101</c15:sqref>
                        </c15:formulaRef>
                      </c:ext>
                    </c:extLst>
                    <c:strCache>
                      <c:ptCount val="1"/>
                      <c:pt idx="0">
                        <c:v>FST-L-LNGC-F-LNGC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Report_table_graphs_180!$R$105:$R$129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Report_table_graphs_180!$S$105:$S$129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6.8486280087757367E-2</c:v>
                      </c:pt>
                      <c:pt idx="1">
                        <c:v>8.1816440466647489E-2</c:v>
                      </c:pt>
                      <c:pt idx="2">
                        <c:v>3.0445994531475385E-2</c:v>
                      </c:pt>
                      <c:pt idx="3">
                        <c:v>-1.5025683359957218E-2</c:v>
                      </c:pt>
                      <c:pt idx="4">
                        <c:v>-0.11088582635314283</c:v>
                      </c:pt>
                      <c:pt idx="5">
                        <c:v>3.6480129091971264E-2</c:v>
                      </c:pt>
                      <c:pt idx="6">
                        <c:v>2.259014786412258E-2</c:v>
                      </c:pt>
                      <c:pt idx="7">
                        <c:v>-5.9125341301893043E-2</c:v>
                      </c:pt>
                      <c:pt idx="8">
                        <c:v>0.12134805205499119</c:v>
                      </c:pt>
                      <c:pt idx="9">
                        <c:v>6.1511462953191792E-2</c:v>
                      </c:pt>
                      <c:pt idx="10">
                        <c:v>-3.8132059465947318E-2</c:v>
                      </c:pt>
                      <c:pt idx="11">
                        <c:v>-8.1082249189324801E-2</c:v>
                      </c:pt>
                      <c:pt idx="12">
                        <c:v>-7.7204801505964329E-2</c:v>
                      </c:pt>
                      <c:pt idx="13">
                        <c:v>-6.6857293191197639E-2</c:v>
                      </c:pt>
                      <c:pt idx="14">
                        <c:v>-2.574258166112689E-2</c:v>
                      </c:pt>
                      <c:pt idx="15">
                        <c:v>9.7005022516260683E-2</c:v>
                      </c:pt>
                      <c:pt idx="16">
                        <c:v>0.11340960886893958</c:v>
                      </c:pt>
                      <c:pt idx="17">
                        <c:v>1.095780481404118E-2</c:v>
                      </c:pt>
                      <c:pt idx="18">
                        <c:v>5.9377719553472721E-2</c:v>
                      </c:pt>
                      <c:pt idx="19">
                        <c:v>9.7876874658081384E-2</c:v>
                      </c:pt>
                      <c:pt idx="20">
                        <c:v>-5.7588128314998654E-2</c:v>
                      </c:pt>
                      <c:pt idx="21">
                        <c:v>3.7145489937044955E-4</c:v>
                      </c:pt>
                      <c:pt idx="22">
                        <c:v>2.3930046945236493E-2</c:v>
                      </c:pt>
                      <c:pt idx="23">
                        <c:v>6.6811406236364973E-2</c:v>
                      </c:pt>
                      <c:pt idx="24">
                        <c:v>6.8486280087757367E-2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20-4E57-9C16-DE3ACFD3B9CB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57735491396914"/>
          <c:y val="0.2488153433945757"/>
          <c:w val="0.26842264508603092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8"/>
          <c:order val="2"/>
          <c:tx>
            <c:strRef>
              <c:f>Report_table_graphs_180!$B$39</c:f>
              <c:strCache>
                <c:ptCount val="1"/>
                <c:pt idx="0">
                  <c:v>FST-L-1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Report_table_graphs_180!$B$43:$B$69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Report_table_graphs_180!$C$43:$C$69</c:f>
              <c:numCache>
                <c:formatCode>0.000</c:formatCode>
                <c:ptCount val="27"/>
                <c:pt idx="0">
                  <c:v>0.22952746581210323</c:v>
                </c:pt>
                <c:pt idx="1">
                  <c:v>0.25706101532034914</c:v>
                </c:pt>
                <c:pt idx="2">
                  <c:v>0.33960074891254655</c:v>
                </c:pt>
                <c:pt idx="3">
                  <c:v>0.29769127532477402</c:v>
                </c:pt>
                <c:pt idx="4">
                  <c:v>0.29799584998747586</c:v>
                </c:pt>
                <c:pt idx="5">
                  <c:v>0.23391334095500965</c:v>
                </c:pt>
                <c:pt idx="6">
                  <c:v>0.12438829224742962</c:v>
                </c:pt>
                <c:pt idx="7">
                  <c:v>5.8618439583595257E-2</c:v>
                </c:pt>
                <c:pt idx="8">
                  <c:v>-3.6049457077389248E-2</c:v>
                </c:pt>
                <c:pt idx="9">
                  <c:v>-0.13157625428719294</c:v>
                </c:pt>
                <c:pt idx="10">
                  <c:v>-0.20997377246664539</c:v>
                </c:pt>
                <c:pt idx="11">
                  <c:v>-0.3039655133764318</c:v>
                </c:pt>
                <c:pt idx="12">
                  <c:v>-0.34033172810303097</c:v>
                </c:pt>
                <c:pt idx="13">
                  <c:v>-0.34404753898799334</c:v>
                </c:pt>
                <c:pt idx="14">
                  <c:v>-0.32412835604729334</c:v>
                </c:pt>
                <c:pt idx="15">
                  <c:v>-0.294036379372352</c:v>
                </c:pt>
                <c:pt idx="16">
                  <c:v>-0.29781310518985471</c:v>
                </c:pt>
                <c:pt idx="17">
                  <c:v>-0.23403517082009037</c:v>
                </c:pt>
                <c:pt idx="18">
                  <c:v>-0.12444920717996998</c:v>
                </c:pt>
                <c:pt idx="19">
                  <c:v>-5.8648897049865437E-2</c:v>
                </c:pt>
                <c:pt idx="20">
                  <c:v>3.6421038165885489E-2</c:v>
                </c:pt>
                <c:pt idx="21">
                  <c:v>0.13188082894989475</c:v>
                </c:pt>
                <c:pt idx="22">
                  <c:v>0.2102783471293472</c:v>
                </c:pt>
                <c:pt idx="23">
                  <c:v>0.30408734324151254</c:v>
                </c:pt>
                <c:pt idx="24">
                  <c:v>0.34057538783319241</c:v>
                </c:pt>
                <c:pt idx="25">
                  <c:v>0.34538766750388145</c:v>
                </c:pt>
                <c:pt idx="26">
                  <c:v>0.22952746581210323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561-4C45-B206-AE515B6A480E}"/>
            </c:ext>
          </c:extLst>
        </c:ser>
        <c:ser>
          <c:idx val="9"/>
          <c:order val="3"/>
          <c:tx>
            <c:strRef>
              <c:f>Report_table_graphs_180!$J$39</c:f>
              <c:strCache>
                <c:ptCount val="1"/>
                <c:pt idx="0">
                  <c:v>FST-L-2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Report_table_graphs_180!$J$43:$J$69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Report_table_graphs_180!$K$43:$K$69</c:f>
              <c:numCache>
                <c:formatCode>0.000</c:formatCode>
                <c:ptCount val="27"/>
                <c:pt idx="0">
                  <c:v>0.38455596912733747</c:v>
                </c:pt>
                <c:pt idx="1">
                  <c:v>0.3240065261822126</c:v>
                </c:pt>
                <c:pt idx="2">
                  <c:v>0.44863847815980368</c:v>
                </c:pt>
                <c:pt idx="3">
                  <c:v>0.34538766750388145</c:v>
                </c:pt>
                <c:pt idx="4">
                  <c:v>0.34057538783319241</c:v>
                </c:pt>
                <c:pt idx="5">
                  <c:v>0.30408734324151254</c:v>
                </c:pt>
                <c:pt idx="6">
                  <c:v>0.2102783471293472</c:v>
                </c:pt>
                <c:pt idx="7">
                  <c:v>0.13188082894989475</c:v>
                </c:pt>
                <c:pt idx="8">
                  <c:v>3.6421038165885489E-2</c:v>
                </c:pt>
                <c:pt idx="9">
                  <c:v>-5.8648897049865437E-2</c:v>
                </c:pt>
                <c:pt idx="10">
                  <c:v>-0.12444920717996998</c:v>
                </c:pt>
                <c:pt idx="11">
                  <c:v>-0.23403517082009037</c:v>
                </c:pt>
                <c:pt idx="12">
                  <c:v>-0.29781310518985471</c:v>
                </c:pt>
                <c:pt idx="13">
                  <c:v>-0.294036379372352</c:v>
                </c:pt>
                <c:pt idx="14">
                  <c:v>-0.23884745049077938</c:v>
                </c:pt>
                <c:pt idx="15">
                  <c:v>-0.34404753898799334</c:v>
                </c:pt>
                <c:pt idx="16">
                  <c:v>-0.34033172810303097</c:v>
                </c:pt>
                <c:pt idx="17">
                  <c:v>-0.3039655133764318</c:v>
                </c:pt>
                <c:pt idx="18">
                  <c:v>-0.20997377246664539</c:v>
                </c:pt>
                <c:pt idx="19">
                  <c:v>-0.13157625428719294</c:v>
                </c:pt>
                <c:pt idx="20">
                  <c:v>-3.6049457077389248E-2</c:v>
                </c:pt>
                <c:pt idx="21">
                  <c:v>5.8618439583595257E-2</c:v>
                </c:pt>
                <c:pt idx="22">
                  <c:v>0.12438829224742962</c:v>
                </c:pt>
                <c:pt idx="23">
                  <c:v>0.23391334095500965</c:v>
                </c:pt>
                <c:pt idx="24">
                  <c:v>0.29799584998747586</c:v>
                </c:pt>
                <c:pt idx="25">
                  <c:v>0.29769127532477402</c:v>
                </c:pt>
                <c:pt idx="26">
                  <c:v>0.38455596912733747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561-4C45-B206-AE515B6A480E}"/>
            </c:ext>
          </c:extLst>
        </c:ser>
        <c:ser>
          <c:idx val="0"/>
          <c:order val="7"/>
          <c:tx>
            <c:strRef>
              <c:f>Report_table_graphs_180!$B$101</c:f>
              <c:strCache>
                <c:ptCount val="1"/>
                <c:pt idx="0">
                  <c:v>FST-L-LNGC-F-1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Report_table_graphs_180!$B$105:$B$129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Report_table_graphs_180!$C$105:$C$129</c:f>
              <c:numCache>
                <c:formatCode>0.000</c:formatCode>
                <c:ptCount val="25"/>
                <c:pt idx="0">
                  <c:v>0.20491783306579492</c:v>
                </c:pt>
                <c:pt idx="1">
                  <c:v>0.34910347838884381</c:v>
                </c:pt>
                <c:pt idx="2">
                  <c:v>0.4720298122553046</c:v>
                </c:pt>
                <c:pt idx="3">
                  <c:v>0.45814120763610094</c:v>
                </c:pt>
                <c:pt idx="4">
                  <c:v>0.32431110084491444</c:v>
                </c:pt>
                <c:pt idx="5">
                  <c:v>9.6732912874102947E-2</c:v>
                </c:pt>
                <c:pt idx="6">
                  <c:v>3.6932723599224566E-2</c:v>
                </c:pt>
                <c:pt idx="7">
                  <c:v>2.9440186896759417E-2</c:v>
                </c:pt>
                <c:pt idx="8">
                  <c:v>-0.19913091447446005</c:v>
                </c:pt>
                <c:pt idx="9">
                  <c:v>-0.20966919780394355</c:v>
                </c:pt>
                <c:pt idx="10">
                  <c:v>-0.33436206471407498</c:v>
                </c:pt>
                <c:pt idx="11">
                  <c:v>-0.48762403498563861</c:v>
                </c:pt>
                <c:pt idx="12">
                  <c:v>-0.42019120466345222</c:v>
                </c:pt>
                <c:pt idx="13">
                  <c:v>-0.32187450354329972</c:v>
                </c:pt>
                <c:pt idx="14">
                  <c:v>-0.241771367252717</c:v>
                </c:pt>
                <c:pt idx="15">
                  <c:v>-0.12530201623553511</c:v>
                </c:pt>
                <c:pt idx="16">
                  <c:v>1.7671421929960497E-2</c:v>
                </c:pt>
                <c:pt idx="17">
                  <c:v>0.18140466910521322</c:v>
                </c:pt>
                <c:pt idx="18">
                  <c:v>0.23775098170505277</c:v>
                </c:pt>
                <c:pt idx="19">
                  <c:v>0.26729472398713083</c:v>
                </c:pt>
                <c:pt idx="20">
                  <c:v>0.27521366521737856</c:v>
                </c:pt>
                <c:pt idx="21">
                  <c:v>0.32260548273378414</c:v>
                </c:pt>
                <c:pt idx="22">
                  <c:v>0.31913333157898321</c:v>
                </c:pt>
                <c:pt idx="23">
                  <c:v>0.27984320009044644</c:v>
                </c:pt>
                <c:pt idx="24">
                  <c:v>0.20491783306579492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C561-4C45-B206-AE515B6A480E}"/>
            </c:ext>
          </c:extLst>
        </c:ser>
        <c:ser>
          <c:idx val="1"/>
          <c:order val="8"/>
          <c:tx>
            <c:strRef>
              <c:f>Report_table_graphs_180!$J$101</c:f>
              <c:strCache>
                <c:ptCount val="1"/>
                <c:pt idx="0">
                  <c:v>FST-L-LNGC-F-2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Report_table_graphs_180!$J$105:$J$129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Report_table_graphs_180!$K$105:$K$129</c:f>
              <c:numCache>
                <c:formatCode>0.000</c:formatCode>
                <c:ptCount val="25"/>
                <c:pt idx="0">
                  <c:v>0.35872803773022183</c:v>
                </c:pt>
                <c:pt idx="1">
                  <c:v>0.44729834964391557</c:v>
                </c:pt>
                <c:pt idx="2">
                  <c:v>0.32029071529725017</c:v>
                </c:pt>
                <c:pt idx="3">
                  <c:v>0.1655058717121774</c:v>
                </c:pt>
                <c:pt idx="4">
                  <c:v>9.5819188885997442E-3</c:v>
                </c:pt>
                <c:pt idx="5">
                  <c:v>0.14406381545796818</c:v>
                </c:pt>
                <c:pt idx="6">
                  <c:v>-2.1972016167310413E-2</c:v>
                </c:pt>
                <c:pt idx="7">
                  <c:v>-8.7291098330346054E-2</c:v>
                </c:pt>
                <c:pt idx="8">
                  <c:v>-7.8458433111992826E-2</c:v>
                </c:pt>
                <c:pt idx="9">
                  <c:v>-0.38869818454008243</c:v>
                </c:pt>
                <c:pt idx="10">
                  <c:v>-0.23287778710182341</c:v>
                </c:pt>
                <c:pt idx="11">
                  <c:v>-0.30597570615026393</c:v>
                </c:pt>
                <c:pt idx="12">
                  <c:v>-0.20455234347055271</c:v>
                </c:pt>
                <c:pt idx="13">
                  <c:v>-0.2983004246501777</c:v>
                </c:pt>
                <c:pt idx="14">
                  <c:v>-0.37913454013124481</c:v>
                </c:pt>
                <c:pt idx="15">
                  <c:v>-0.3622611038175631</c:v>
                </c:pt>
                <c:pt idx="16">
                  <c:v>-0.33698140681331079</c:v>
                </c:pt>
                <c:pt idx="17">
                  <c:v>-0.29074697301517216</c:v>
                </c:pt>
                <c:pt idx="18">
                  <c:v>-0.19919182940700039</c:v>
                </c:pt>
                <c:pt idx="19">
                  <c:v>-0.11610386142193968</c:v>
                </c:pt>
                <c:pt idx="20">
                  <c:v>4.9974610656117163E-2</c:v>
                </c:pt>
                <c:pt idx="21">
                  <c:v>0.23202497804625827</c:v>
                </c:pt>
                <c:pt idx="22">
                  <c:v>0.3338138303212117</c:v>
                </c:pt>
                <c:pt idx="23">
                  <c:v>0.38260669128604574</c:v>
                </c:pt>
                <c:pt idx="24">
                  <c:v>0.35872803773022183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C561-4C45-B206-AE515B6A480E}"/>
            </c:ext>
          </c:extLst>
        </c:ser>
        <c:ser>
          <c:idx val="5"/>
          <c:order val="9"/>
          <c:tx>
            <c:strRef>
              <c:f>Report_table_graphs_180!$R$101</c:f>
              <c:strCache>
                <c:ptCount val="1"/>
                <c:pt idx="0">
                  <c:v>FST-L-LNGC-F-LNGC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Report_table_graphs_180!$R$105:$R$129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Report_table_graphs_180!$S$105:$S$129</c:f>
              <c:numCache>
                <c:formatCode>0.000</c:formatCode>
                <c:ptCount val="25"/>
                <c:pt idx="0">
                  <c:v>6.8486280087757367E-2</c:v>
                </c:pt>
                <c:pt idx="1">
                  <c:v>8.1816440466647489E-2</c:v>
                </c:pt>
                <c:pt idx="2">
                  <c:v>3.0445994531475385E-2</c:v>
                </c:pt>
                <c:pt idx="3">
                  <c:v>-1.5025683359957218E-2</c:v>
                </c:pt>
                <c:pt idx="4">
                  <c:v>-0.11088582635314283</c:v>
                </c:pt>
                <c:pt idx="5">
                  <c:v>3.6480129091971264E-2</c:v>
                </c:pt>
                <c:pt idx="6">
                  <c:v>2.259014786412258E-2</c:v>
                </c:pt>
                <c:pt idx="7">
                  <c:v>-5.9125341301893043E-2</c:v>
                </c:pt>
                <c:pt idx="8">
                  <c:v>0.12134805205499119</c:v>
                </c:pt>
                <c:pt idx="9">
                  <c:v>6.1511462953191792E-2</c:v>
                </c:pt>
                <c:pt idx="10">
                  <c:v>-3.8132059465947318E-2</c:v>
                </c:pt>
                <c:pt idx="11">
                  <c:v>-8.1082249189324801E-2</c:v>
                </c:pt>
                <c:pt idx="12">
                  <c:v>-7.7204801505964329E-2</c:v>
                </c:pt>
                <c:pt idx="13">
                  <c:v>-6.6857293191197639E-2</c:v>
                </c:pt>
                <c:pt idx="14">
                  <c:v>-2.574258166112689E-2</c:v>
                </c:pt>
                <c:pt idx="15">
                  <c:v>9.7005022516260683E-2</c:v>
                </c:pt>
                <c:pt idx="16">
                  <c:v>0.11340960886893958</c:v>
                </c:pt>
                <c:pt idx="17">
                  <c:v>1.095780481404118E-2</c:v>
                </c:pt>
                <c:pt idx="18">
                  <c:v>5.9377719553472721E-2</c:v>
                </c:pt>
                <c:pt idx="19">
                  <c:v>9.7876874658081384E-2</c:v>
                </c:pt>
                <c:pt idx="20">
                  <c:v>-5.7588128314998654E-2</c:v>
                </c:pt>
                <c:pt idx="21">
                  <c:v>3.7145489937044955E-4</c:v>
                </c:pt>
                <c:pt idx="22">
                  <c:v>2.3930046945236493E-2</c:v>
                </c:pt>
                <c:pt idx="23">
                  <c:v>6.6811406236364973E-2</c:v>
                </c:pt>
                <c:pt idx="24">
                  <c:v>6.8486280087757367E-2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C561-4C45-B206-AE515B6A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Report_table_graphs_180!$B$2</c15:sqref>
                        </c15:formulaRef>
                      </c:ext>
                    </c:extLst>
                    <c:strCache>
                      <c:ptCount val="1"/>
                      <c:pt idx="0">
                        <c:v>FST-F-1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Report_table_graphs_180!$B$6:$B$32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165</c:v>
                      </c:pt>
                      <c:pt idx="18">
                        <c:v>180</c:v>
                      </c:pt>
                      <c:pt idx="19">
                        <c:v>195</c:v>
                      </c:pt>
                      <c:pt idx="20">
                        <c:v>210</c:v>
                      </c:pt>
                      <c:pt idx="21">
                        <c:v>225</c:v>
                      </c:pt>
                      <c:pt idx="22">
                        <c:v>240</c:v>
                      </c:pt>
                      <c:pt idx="23">
                        <c:v>255</c:v>
                      </c:pt>
                      <c:pt idx="24">
                        <c:v>270</c:v>
                      </c:pt>
                      <c:pt idx="25">
                        <c:v>285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Report_table_graphs_180!$C$6:$C$32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0.24318934458200611</c:v>
                      </c:pt>
                      <c:pt idx="1">
                        <c:v>0.25965283986318638</c:v>
                      </c:pt>
                      <c:pt idx="2">
                        <c:v>0.19118821877244949</c:v>
                      </c:pt>
                      <c:pt idx="3">
                        <c:v>0.29069828810769782</c:v>
                      </c:pt>
                      <c:pt idx="4">
                        <c:v>0.30081157806613712</c:v>
                      </c:pt>
                      <c:pt idx="5">
                        <c:v>0.18657844009371899</c:v>
                      </c:pt>
                      <c:pt idx="6">
                        <c:v>9.6029216047227358E-3</c:v>
                      </c:pt>
                      <c:pt idx="7">
                        <c:v>-0.11206936430689159</c:v>
                      </c:pt>
                      <c:pt idx="8">
                        <c:v>0.14153902086020431</c:v>
                      </c:pt>
                      <c:pt idx="9">
                        <c:v>0.16322379607341608</c:v>
                      </c:pt>
                      <c:pt idx="10">
                        <c:v>0.10477838782522603</c:v>
                      </c:pt>
                      <c:pt idx="11">
                        <c:v>-3.9559427232778938E-3</c:v>
                      </c:pt>
                      <c:pt idx="12">
                        <c:v>-0.11249271132840766</c:v>
                      </c:pt>
                      <c:pt idx="13">
                        <c:v>-0.14076288465409154</c:v>
                      </c:pt>
                      <c:pt idx="14">
                        <c:v>-0.17204352568833411</c:v>
                      </c:pt>
                      <c:pt idx="15">
                        <c:v>-0.32433085703925185</c:v>
                      </c:pt>
                      <c:pt idx="16">
                        <c:v>-0.31351198871161906</c:v>
                      </c:pt>
                      <c:pt idx="17">
                        <c:v>-0.39865177859429435</c:v>
                      </c:pt>
                      <c:pt idx="18">
                        <c:v>-0.302222734804524</c:v>
                      </c:pt>
                      <c:pt idx="19">
                        <c:v>-0.36407843850381572</c:v>
                      </c:pt>
                      <c:pt idx="20">
                        <c:v>-0.41746720177278612</c:v>
                      </c:pt>
                      <c:pt idx="21">
                        <c:v>-0.30645620501968468</c:v>
                      </c:pt>
                      <c:pt idx="22">
                        <c:v>-0.11620875740615978</c:v>
                      </c:pt>
                      <c:pt idx="23">
                        <c:v>5.9786007149657594E-2</c:v>
                      </c:pt>
                      <c:pt idx="24">
                        <c:v>-8.4528288629374268E-2</c:v>
                      </c:pt>
                      <c:pt idx="25">
                        <c:v>0.13173148152841549</c:v>
                      </c:pt>
                      <c:pt idx="26">
                        <c:v>0.27070690098055034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61-4C45-B206-AE515B6A480E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Report_table_graphs_180!$J$2</c15:sqref>
                        </c15:formulaRef>
                      </c:ext>
                    </c:extLst>
                    <c:strCache>
                      <c:ptCount val="1"/>
                      <c:pt idx="0">
                        <c:v>FST-F-2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Report_table_graphs_180!$J$6:$J$32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165</c:v>
                      </c:pt>
                      <c:pt idx="18">
                        <c:v>180</c:v>
                      </c:pt>
                      <c:pt idx="19">
                        <c:v>195</c:v>
                      </c:pt>
                      <c:pt idx="20">
                        <c:v>210</c:v>
                      </c:pt>
                      <c:pt idx="21">
                        <c:v>225</c:v>
                      </c:pt>
                      <c:pt idx="22">
                        <c:v>240</c:v>
                      </c:pt>
                      <c:pt idx="23">
                        <c:v>255</c:v>
                      </c:pt>
                      <c:pt idx="24">
                        <c:v>270</c:v>
                      </c:pt>
                      <c:pt idx="25">
                        <c:v>285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Report_table_graphs_180!$K$6:$K$32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0.34690936485344198</c:v>
                      </c:pt>
                      <c:pt idx="1">
                        <c:v>0.40382601996837958</c:v>
                      </c:pt>
                      <c:pt idx="2">
                        <c:v>0.48191002615912043</c:v>
                      </c:pt>
                      <c:pt idx="3">
                        <c:v>0.39347753722020912</c:v>
                      </c:pt>
                      <c:pt idx="4">
                        <c:v>0.40570756228622873</c:v>
                      </c:pt>
                      <c:pt idx="5">
                        <c:v>0.4308731907874615</c:v>
                      </c:pt>
                      <c:pt idx="6">
                        <c:v>0.27070690098055034</c:v>
                      </c:pt>
                      <c:pt idx="7">
                        <c:v>0.13173148152841549</c:v>
                      </c:pt>
                      <c:pt idx="8">
                        <c:v>0.1080946061604352</c:v>
                      </c:pt>
                      <c:pt idx="9">
                        <c:v>1.6759838196241543E-2</c:v>
                      </c:pt>
                      <c:pt idx="10">
                        <c:v>-8.4528288629374268E-2</c:v>
                      </c:pt>
                      <c:pt idx="11">
                        <c:v>-0.17103219669249017</c:v>
                      </c:pt>
                      <c:pt idx="12">
                        <c:v>-0.14748939844040235</c:v>
                      </c:pt>
                      <c:pt idx="13">
                        <c:v>5.9786007149657594E-2</c:v>
                      </c:pt>
                      <c:pt idx="14">
                        <c:v>-0.11620875740615978</c:v>
                      </c:pt>
                      <c:pt idx="15">
                        <c:v>-0.30645620501968468</c:v>
                      </c:pt>
                      <c:pt idx="16">
                        <c:v>-0.41746720177278612</c:v>
                      </c:pt>
                      <c:pt idx="17">
                        <c:v>-0.36407843850381572</c:v>
                      </c:pt>
                      <c:pt idx="18">
                        <c:v>-0.29281502321527814</c:v>
                      </c:pt>
                      <c:pt idx="19">
                        <c:v>-0.39865177859429435</c:v>
                      </c:pt>
                      <c:pt idx="20">
                        <c:v>-0.31351198871161906</c:v>
                      </c:pt>
                      <c:pt idx="21">
                        <c:v>-0.32433085703925185</c:v>
                      </c:pt>
                      <c:pt idx="22">
                        <c:v>-0.17204352568833411</c:v>
                      </c:pt>
                      <c:pt idx="23">
                        <c:v>-0.14076288465409154</c:v>
                      </c:pt>
                      <c:pt idx="24">
                        <c:v>0.10477838782522603</c:v>
                      </c:pt>
                      <c:pt idx="25">
                        <c:v>-0.11206936430689159</c:v>
                      </c:pt>
                      <c:pt idx="26">
                        <c:v>9.6029216047227358E-3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61-4C45-B206-AE515B6A480E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Report_table_graphs_180!$K$75:$K$99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0.33773684605392723</c:v>
                      </c:pt>
                      <c:pt idx="1">
                        <c:v>0.42758049173122542</c:v>
                      </c:pt>
                      <c:pt idx="2">
                        <c:v>0.30151715643533056</c:v>
                      </c:pt>
                      <c:pt idx="3">
                        <c:v>0.2801146125697962</c:v>
                      </c:pt>
                      <c:pt idx="4">
                        <c:v>0.10367298171348964</c:v>
                      </c:pt>
                      <c:pt idx="5">
                        <c:v>-4.7062077225202533E-3</c:v>
                      </c:pt>
                      <c:pt idx="6">
                        <c:v>-0.16726911205679182</c:v>
                      </c:pt>
                      <c:pt idx="7">
                        <c:v>-0.17761759480496228</c:v>
                      </c:pt>
                      <c:pt idx="8">
                        <c:v>-4.9225850890729089E-2</c:v>
                      </c:pt>
                      <c:pt idx="9">
                        <c:v>-0.29940042132775024</c:v>
                      </c:pt>
                      <c:pt idx="10">
                        <c:v>-0.31656949497812398</c:v>
                      </c:pt>
                      <c:pt idx="11">
                        <c:v>-0.3556114980734944</c:v>
                      </c:pt>
                      <c:pt idx="12">
                        <c:v>-0.25283224896098311</c:v>
                      </c:pt>
                      <c:pt idx="13">
                        <c:v>-0.39418311558940256</c:v>
                      </c:pt>
                      <c:pt idx="14">
                        <c:v>-0.45062938512487782</c:v>
                      </c:pt>
                      <c:pt idx="15">
                        <c:v>-0.39253676606128451</c:v>
                      </c:pt>
                      <c:pt idx="16">
                        <c:v>-0.27329402166759292</c:v>
                      </c:pt>
                      <c:pt idx="17">
                        <c:v>-8.0459453367025424E-2</c:v>
                      </c:pt>
                      <c:pt idx="18">
                        <c:v>-0.21550715323065009</c:v>
                      </c:pt>
                      <c:pt idx="19">
                        <c:v>0.17133794731914065</c:v>
                      </c:pt>
                      <c:pt idx="20">
                        <c:v>0.28152576930818307</c:v>
                      </c:pt>
                      <c:pt idx="21">
                        <c:v>0.47297270014933679</c:v>
                      </c:pt>
                      <c:pt idx="22">
                        <c:v>0.49178812332782856</c:v>
                      </c:pt>
                      <c:pt idx="23">
                        <c:v>0.51836490856744821</c:v>
                      </c:pt>
                      <c:pt idx="24">
                        <c:v>0.33773684605392723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61-4C45-B206-AE515B6A480E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Report_table_graphs_180!$C$75:$C$99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0.23942625994630776</c:v>
                      </c:pt>
                      <c:pt idx="1">
                        <c:v>0.24554127247931756</c:v>
                      </c:pt>
                      <c:pt idx="2">
                        <c:v>0.38218828331311405</c:v>
                      </c:pt>
                      <c:pt idx="3">
                        <c:v>0.31351198871161906</c:v>
                      </c:pt>
                      <c:pt idx="4">
                        <c:v>0.2573009119658749</c:v>
                      </c:pt>
                      <c:pt idx="5">
                        <c:v>0.10738902779124176</c:v>
                      </c:pt>
                      <c:pt idx="6">
                        <c:v>0.31939180845489779</c:v>
                      </c:pt>
                      <c:pt idx="7">
                        <c:v>7.9894990671670676E-2</c:v>
                      </c:pt>
                      <c:pt idx="8">
                        <c:v>-0.153157544672923</c:v>
                      </c:pt>
                      <c:pt idx="9">
                        <c:v>-0.25541936964802575</c:v>
                      </c:pt>
                      <c:pt idx="10">
                        <c:v>-0.30057638527640601</c:v>
                      </c:pt>
                      <c:pt idx="11">
                        <c:v>-0.30880813291699616</c:v>
                      </c:pt>
                      <c:pt idx="12">
                        <c:v>-0.33914800279231411</c:v>
                      </c:pt>
                      <c:pt idx="13">
                        <c:v>-0.27352921445732409</c:v>
                      </c:pt>
                      <c:pt idx="14">
                        <c:v>-0.22743142767001925</c:v>
                      </c:pt>
                      <c:pt idx="15">
                        <c:v>-0.16938584716437213</c:v>
                      </c:pt>
                      <c:pt idx="16">
                        <c:v>-2.3258214976513137E-2</c:v>
                      </c:pt>
                      <c:pt idx="17">
                        <c:v>-9.3418576081211624E-2</c:v>
                      </c:pt>
                      <c:pt idx="18">
                        <c:v>-2.1971710416683762E-2</c:v>
                      </c:pt>
                      <c:pt idx="19">
                        <c:v>-4.0429640554784187E-2</c:v>
                      </c:pt>
                      <c:pt idx="20">
                        <c:v>5.2847819852588754E-2</c:v>
                      </c:pt>
                      <c:pt idx="21">
                        <c:v>0.2211282609052245</c:v>
                      </c:pt>
                      <c:pt idx="22">
                        <c:v>0.28552404673361259</c:v>
                      </c:pt>
                      <c:pt idx="23">
                        <c:v>0.25941764707345527</c:v>
                      </c:pt>
                      <c:pt idx="24">
                        <c:v>0.23942625994630776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61-4C45-B206-AE515B6A480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Report_table_graphs_180!$R$71</c15:sqref>
                        </c15:formulaRef>
                      </c:ext>
                    </c:extLst>
                    <c:strCache>
                      <c:ptCount val="1"/>
                      <c:pt idx="0">
                        <c:v>FST-F-LNGC-L-LNGC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Report_table_graphs_180!$R$75:$R$99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Report_table_graphs_180!$S$75:$S$99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6.1081442606536668E-2</c:v>
                      </c:pt>
                      <c:pt idx="1">
                        <c:v>8.9637918954617646E-2</c:v>
                      </c:pt>
                      <c:pt idx="2">
                        <c:v>5.2866946008837963E-2</c:v>
                      </c:pt>
                      <c:pt idx="3">
                        <c:v>1.8873916000320578E-2</c:v>
                      </c:pt>
                      <c:pt idx="4">
                        <c:v>-0.10012805312330045</c:v>
                      </c:pt>
                      <c:pt idx="5">
                        <c:v>-7.7898959289663073E-3</c:v>
                      </c:pt>
                      <c:pt idx="6">
                        <c:v>1.1433691210310362E-2</c:v>
                      </c:pt>
                      <c:pt idx="7">
                        <c:v>2.9278019968149108E-2</c:v>
                      </c:pt>
                      <c:pt idx="8">
                        <c:v>7.3736207635423864E-2</c:v>
                      </c:pt>
                      <c:pt idx="9">
                        <c:v>2.8306711248826624E-2</c:v>
                      </c:pt>
                      <c:pt idx="10">
                        <c:v>-6.5438456004640377E-2</c:v>
                      </c:pt>
                      <c:pt idx="11">
                        <c:v>-0.1042353014221498</c:v>
                      </c:pt>
                      <c:pt idx="12">
                        <c:v>-9.2746106856449587E-2</c:v>
                      </c:pt>
                      <c:pt idx="13">
                        <c:v>-8.763979816058283E-2</c:v>
                      </c:pt>
                      <c:pt idx="14">
                        <c:v>-3.4273321953236159E-2</c:v>
                      </c:pt>
                      <c:pt idx="15">
                        <c:v>9.9128992726283047E-2</c:v>
                      </c:pt>
                      <c:pt idx="16">
                        <c:v>0.13725979787911421</c:v>
                      </c:pt>
                      <c:pt idx="17">
                        <c:v>-2.3322509934817545E-2</c:v>
                      </c:pt>
                      <c:pt idx="18">
                        <c:v>-8.0285603571426889E-2</c:v>
                      </c:pt>
                      <c:pt idx="19">
                        <c:v>-8.4753623680310294E-3</c:v>
                      </c:pt>
                      <c:pt idx="20">
                        <c:v>8.3532549861733474E-2</c:v>
                      </c:pt>
                      <c:pt idx="21">
                        <c:v>8.9526912243837936E-2</c:v>
                      </c:pt>
                      <c:pt idx="22">
                        <c:v>-2.3960798521800893E-3</c:v>
                      </c:pt>
                      <c:pt idx="23">
                        <c:v>3.9684899103747132E-2</c:v>
                      </c:pt>
                      <c:pt idx="24">
                        <c:v>6.1081442606536668E-2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61-4C45-B206-AE515B6A480E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20693646233171"/>
          <c:y val="0.2488153433945757"/>
          <c:w val="0.26379306353766835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Report_table_graphs_180!$B$2</c:f>
              <c:strCache>
                <c:ptCount val="1"/>
                <c:pt idx="0">
                  <c:v>FST-F-1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Report_table_graphs_180!$B$6:$B$36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Report_table_graphs_180!$D$6:$D$36</c:f>
              <c:numCache>
                <c:formatCode>0.000</c:formatCode>
                <c:ptCount val="31"/>
                <c:pt idx="0">
                  <c:v>-2.2993879238628672E-3</c:v>
                </c:pt>
                <c:pt idx="1">
                  <c:v>1.7897530922132612E-2</c:v>
                </c:pt>
                <c:pt idx="2">
                  <c:v>-1.8927857751404494E-4</c:v>
                </c:pt>
                <c:pt idx="3">
                  <c:v>4.1464372397527108E-2</c:v>
                </c:pt>
                <c:pt idx="4">
                  <c:v>0.14434627578872469</c:v>
                </c:pt>
                <c:pt idx="5">
                  <c:v>0.23461295800200793</c:v>
                </c:pt>
                <c:pt idx="6">
                  <c:v>0.31764222248772284</c:v>
                </c:pt>
                <c:pt idx="7">
                  <c:v>0.33468031005470672</c:v>
                </c:pt>
                <c:pt idx="8">
                  <c:v>0.27984681879931023</c:v>
                </c:pt>
                <c:pt idx="9">
                  <c:v>0.33111186103625284</c:v>
                </c:pt>
                <c:pt idx="10">
                  <c:v>0.34608929494469298</c:v>
                </c:pt>
                <c:pt idx="11">
                  <c:v>0.35327645282693099</c:v>
                </c:pt>
                <c:pt idx="12">
                  <c:v>0.32638743557520128</c:v>
                </c:pt>
                <c:pt idx="13">
                  <c:v>0.35890555550392861</c:v>
                </c:pt>
                <c:pt idx="14">
                  <c:v>0.35986049256520497</c:v>
                </c:pt>
                <c:pt idx="15">
                  <c:v>0.30346894610456809</c:v>
                </c:pt>
                <c:pt idx="16">
                  <c:v>0.19571183771632797</c:v>
                </c:pt>
                <c:pt idx="17">
                  <c:v>4.7209072718784502E-2</c:v>
                </c:pt>
                <c:pt idx="18">
                  <c:v>-1.9355066436712351E-2</c:v>
                </c:pt>
                <c:pt idx="19">
                  <c:v>-7.0112484235818576E-2</c:v>
                </c:pt>
                <c:pt idx="20">
                  <c:v>-0.12821286543768687</c:v>
                </c:pt>
                <c:pt idx="21">
                  <c:v>-0.23566841475394501</c:v>
                </c:pt>
                <c:pt idx="22">
                  <c:v>-0.3383492787638212</c:v>
                </c:pt>
                <c:pt idx="23">
                  <c:v>-0.38629717120896168</c:v>
                </c:pt>
                <c:pt idx="24">
                  <c:v>-0.38473911600372124</c:v>
                </c:pt>
                <c:pt idx="25">
                  <c:v>-0.38122092683059772</c:v>
                </c:pt>
                <c:pt idx="26">
                  <c:v>-0.36327816204766783</c:v>
                </c:pt>
                <c:pt idx="27">
                  <c:v>-0.30970116692552979</c:v>
                </c:pt>
                <c:pt idx="28">
                  <c:v>-0.20460783033979743</c:v>
                </c:pt>
                <c:pt idx="29">
                  <c:v>-8.0114193456555419E-2</c:v>
                </c:pt>
                <c:pt idx="30">
                  <c:v>-2.2993879238628672E-3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8FF-49B4-9A8F-F9C1A2F82A7C}"/>
            </c:ext>
          </c:extLst>
        </c:ser>
        <c:ser>
          <c:idx val="7"/>
          <c:order val="1"/>
          <c:tx>
            <c:strRef>
              <c:f>Report_table_graphs_180!$J$2</c:f>
              <c:strCache>
                <c:ptCount val="1"/>
                <c:pt idx="0">
                  <c:v>FST-F-2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Report_table_graphs_180!$J$6:$J$36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Report_table_graphs_180!$L$6:$L$36</c:f>
              <c:numCache>
                <c:formatCode>0.000</c:formatCode>
                <c:ptCount val="31"/>
                <c:pt idx="0">
                  <c:v>1.1569816395043323E-2</c:v>
                </c:pt>
                <c:pt idx="1">
                  <c:v>-5.6944404759270561E-4</c:v>
                </c:pt>
                <c:pt idx="2">
                  <c:v>6.0613373468385086E-2</c:v>
                </c:pt>
                <c:pt idx="3">
                  <c:v>8.0114193456555419E-2</c:v>
                </c:pt>
                <c:pt idx="4">
                  <c:v>0.20460783033979743</c:v>
                </c:pt>
                <c:pt idx="5">
                  <c:v>0.30970116692552979</c:v>
                </c:pt>
                <c:pt idx="6">
                  <c:v>0.36327816204766783</c:v>
                </c:pt>
                <c:pt idx="7">
                  <c:v>0.38122092683059772</c:v>
                </c:pt>
                <c:pt idx="8">
                  <c:v>0.35805113813331291</c:v>
                </c:pt>
                <c:pt idx="9">
                  <c:v>0.38629717120896168</c:v>
                </c:pt>
                <c:pt idx="10">
                  <c:v>0.38473911600372124</c:v>
                </c:pt>
                <c:pt idx="11">
                  <c:v>0.3894132816194425</c:v>
                </c:pt>
                <c:pt idx="12">
                  <c:v>0.34830072813922774</c:v>
                </c:pt>
                <c:pt idx="13">
                  <c:v>0.37534052492694847</c:v>
                </c:pt>
                <c:pt idx="14">
                  <c:v>0.3383492787638212</c:v>
                </c:pt>
                <c:pt idx="15">
                  <c:v>0.23566841475394501</c:v>
                </c:pt>
                <c:pt idx="16">
                  <c:v>0.12821286543768687</c:v>
                </c:pt>
                <c:pt idx="17">
                  <c:v>7.0112484235818576E-2</c:v>
                </c:pt>
                <c:pt idx="18">
                  <c:v>1.8395103390902938E-2</c:v>
                </c:pt>
                <c:pt idx="19">
                  <c:v>-4.7209072718784502E-2</c:v>
                </c:pt>
                <c:pt idx="20">
                  <c:v>-0.19571183771632797</c:v>
                </c:pt>
                <c:pt idx="21">
                  <c:v>-0.30346894610456809</c:v>
                </c:pt>
                <c:pt idx="22">
                  <c:v>-0.35986049256520497</c:v>
                </c:pt>
                <c:pt idx="23">
                  <c:v>-0.33111186103625284</c:v>
                </c:pt>
                <c:pt idx="24">
                  <c:v>-0.34608929494469298</c:v>
                </c:pt>
                <c:pt idx="25">
                  <c:v>-0.33468031005470672</c:v>
                </c:pt>
                <c:pt idx="26">
                  <c:v>-0.31764222248772284</c:v>
                </c:pt>
                <c:pt idx="27">
                  <c:v>-0.23461295800200793</c:v>
                </c:pt>
                <c:pt idx="28">
                  <c:v>-0.14434627578872469</c:v>
                </c:pt>
                <c:pt idx="29">
                  <c:v>-4.1464372397527108E-2</c:v>
                </c:pt>
                <c:pt idx="30">
                  <c:v>1.1569816395043323E-2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8FF-49B4-9A8F-F9C1A2F82A7C}"/>
            </c:ext>
          </c:extLst>
        </c:ser>
        <c:ser>
          <c:idx val="8"/>
          <c:order val="2"/>
          <c:tx>
            <c:strRef>
              <c:f>Report_table_graphs_180!$B$39</c:f>
              <c:strCache>
                <c:ptCount val="1"/>
                <c:pt idx="0">
                  <c:v>FST-L-1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Report_table_graphs_180!$B$43:$B$69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Report_table_graphs_180!$D$43:$D$69</c:f>
              <c:numCache>
                <c:formatCode>0.000</c:formatCode>
                <c:ptCount val="27"/>
                <c:pt idx="0">
                  <c:v>1.1277406227526788E-2</c:v>
                </c:pt>
                <c:pt idx="1">
                  <c:v>6.2582763848424219E-3</c:v>
                </c:pt>
                <c:pt idx="2">
                  <c:v>1.3186291279326526E-2</c:v>
                </c:pt>
                <c:pt idx="3">
                  <c:v>2.2072704967568316E-2</c:v>
                </c:pt>
                <c:pt idx="4">
                  <c:v>7.2055524480904826E-2</c:v>
                </c:pt>
                <c:pt idx="5">
                  <c:v>0.12262469093848018</c:v>
                </c:pt>
                <c:pt idx="6">
                  <c:v>0.16899821926172434</c:v>
                </c:pt>
                <c:pt idx="7">
                  <c:v>0.1889340153658445</c:v>
                </c:pt>
                <c:pt idx="8">
                  <c:v>0.20600322640924149</c:v>
                </c:pt>
                <c:pt idx="9">
                  <c:v>0.20600322640924149</c:v>
                </c:pt>
                <c:pt idx="10">
                  <c:v>0.18606743030512132</c:v>
                </c:pt>
                <c:pt idx="11">
                  <c:v>0.14945332112043008</c:v>
                </c:pt>
                <c:pt idx="12">
                  <c:v>9.5313953269045001E-2</c:v>
                </c:pt>
                <c:pt idx="13">
                  <c:v>3.5128696925952878E-2</c:v>
                </c:pt>
                <c:pt idx="14">
                  <c:v>-2.4743841046878526E-4</c:v>
                </c:pt>
                <c:pt idx="15">
                  <c:v>-2.2333303609452237E-2</c:v>
                </c:pt>
                <c:pt idx="16">
                  <c:v>-7.2055524480904826E-2</c:v>
                </c:pt>
                <c:pt idx="17">
                  <c:v>-0.12266378073476276</c:v>
                </c:pt>
                <c:pt idx="18">
                  <c:v>-0.16899821926172434</c:v>
                </c:pt>
                <c:pt idx="19">
                  <c:v>-0.18906431468678644</c:v>
                </c:pt>
                <c:pt idx="20">
                  <c:v>-0.20613352573018345</c:v>
                </c:pt>
                <c:pt idx="21">
                  <c:v>-0.20600322640924149</c:v>
                </c:pt>
                <c:pt idx="22">
                  <c:v>-0.18619772962606329</c:v>
                </c:pt>
                <c:pt idx="23">
                  <c:v>-0.14945332112043008</c:v>
                </c:pt>
                <c:pt idx="24">
                  <c:v>-9.5287893404856605E-2</c:v>
                </c:pt>
                <c:pt idx="25">
                  <c:v>-3.4372960864489502E-2</c:v>
                </c:pt>
                <c:pt idx="26">
                  <c:v>1.1277406227526788E-2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8FF-49B4-9A8F-F9C1A2F82A7C}"/>
            </c:ext>
          </c:extLst>
        </c:ser>
        <c:ser>
          <c:idx val="9"/>
          <c:order val="3"/>
          <c:tx>
            <c:strRef>
              <c:f>Report_table_graphs_180!$J$39</c:f>
              <c:strCache>
                <c:ptCount val="1"/>
                <c:pt idx="0">
                  <c:v>FST-L-2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Report_table_graphs_180!$J$43:$J$69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Report_table_graphs_180!$L$43:$L$69</c:f>
              <c:numCache>
                <c:formatCode>0.000</c:formatCode>
                <c:ptCount val="27"/>
                <c:pt idx="0">
                  <c:v>-1.6430744370781371E-2</c:v>
                </c:pt>
                <c:pt idx="1">
                  <c:v>8.6531779037556777E-3</c:v>
                </c:pt>
                <c:pt idx="2">
                  <c:v>-3.9285245264001458E-3</c:v>
                </c:pt>
                <c:pt idx="3">
                  <c:v>3.4372960864489502E-2</c:v>
                </c:pt>
                <c:pt idx="4">
                  <c:v>9.5287893404856605E-2</c:v>
                </c:pt>
                <c:pt idx="5">
                  <c:v>0.14945332112043008</c:v>
                </c:pt>
                <c:pt idx="6">
                  <c:v>0.18619772962606329</c:v>
                </c:pt>
                <c:pt idx="7">
                  <c:v>0.20600322640924149</c:v>
                </c:pt>
                <c:pt idx="8">
                  <c:v>0.20613352573018345</c:v>
                </c:pt>
                <c:pt idx="9">
                  <c:v>0.18906431468678644</c:v>
                </c:pt>
                <c:pt idx="10">
                  <c:v>0.16899821926172434</c:v>
                </c:pt>
                <c:pt idx="11">
                  <c:v>0.12266378073476276</c:v>
                </c:pt>
                <c:pt idx="12">
                  <c:v>7.2055524480904826E-2</c:v>
                </c:pt>
                <c:pt idx="13">
                  <c:v>2.2333303609452237E-2</c:v>
                </c:pt>
                <c:pt idx="14">
                  <c:v>3.9558873837979578E-4</c:v>
                </c:pt>
                <c:pt idx="15">
                  <c:v>-3.5128696925952878E-2</c:v>
                </c:pt>
                <c:pt idx="16">
                  <c:v>-9.5313953269045001E-2</c:v>
                </c:pt>
                <c:pt idx="17">
                  <c:v>-0.14945332112043008</c:v>
                </c:pt>
                <c:pt idx="18">
                  <c:v>-0.18606743030512132</c:v>
                </c:pt>
                <c:pt idx="19">
                  <c:v>-0.20600322640924149</c:v>
                </c:pt>
                <c:pt idx="20">
                  <c:v>-0.20600322640924149</c:v>
                </c:pt>
                <c:pt idx="21">
                  <c:v>-0.1889340153658445</c:v>
                </c:pt>
                <c:pt idx="22">
                  <c:v>-0.16899821926172434</c:v>
                </c:pt>
                <c:pt idx="23">
                  <c:v>-0.12262469093848018</c:v>
                </c:pt>
                <c:pt idx="24">
                  <c:v>-7.2055524480904826E-2</c:v>
                </c:pt>
                <c:pt idx="25">
                  <c:v>-2.2072704967568316E-2</c:v>
                </c:pt>
                <c:pt idx="26">
                  <c:v>-1.6430744370781371E-2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FF-49B4-9A8F-F9C1A2F8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Report_table_graphs_180!$L$75:$L$99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1.2047284925681513E-4</c:v>
                      </c:pt>
                      <c:pt idx="1">
                        <c:v>8.4134981082982285E-2</c:v>
                      </c:pt>
                      <c:pt idx="2">
                        <c:v>0.17188867102974875</c:v>
                      </c:pt>
                      <c:pt idx="3">
                        <c:v>0.29623152837699973</c:v>
                      </c:pt>
                      <c:pt idx="4">
                        <c:v>0.35267333468296697</c:v>
                      </c:pt>
                      <c:pt idx="5">
                        <c:v>0.29030086662802013</c:v>
                      </c:pt>
                      <c:pt idx="6">
                        <c:v>0.14007418893564613</c:v>
                      </c:pt>
                      <c:pt idx="7">
                        <c:v>0.27637888947151706</c:v>
                      </c:pt>
                      <c:pt idx="8">
                        <c:v>0.22923515455166202</c:v>
                      </c:pt>
                      <c:pt idx="9">
                        <c:v>0.15766513480126371</c:v>
                      </c:pt>
                      <c:pt idx="10">
                        <c:v>0.12444337703791167</c:v>
                      </c:pt>
                      <c:pt idx="11">
                        <c:v>5.0611664247648243E-2</c:v>
                      </c:pt>
                      <c:pt idx="12">
                        <c:v>1.3736015728780799E-2</c:v>
                      </c:pt>
                      <c:pt idx="13">
                        <c:v>-4.7676489280356629E-2</c:v>
                      </c:pt>
                      <c:pt idx="14">
                        <c:v>-0.11921635312355673</c:v>
                      </c:pt>
                      <c:pt idx="15">
                        <c:v>-0.156961496966639</c:v>
                      </c:pt>
                      <c:pt idx="16">
                        <c:v>-0.18621272694889449</c:v>
                      </c:pt>
                      <c:pt idx="17">
                        <c:v>-0.20154197977464694</c:v>
                      </c:pt>
                      <c:pt idx="18">
                        <c:v>-0.26341184937629042</c:v>
                      </c:pt>
                      <c:pt idx="19">
                        <c:v>-0.1978730110655324</c:v>
                      </c:pt>
                      <c:pt idx="20">
                        <c:v>-0.21636863414709601</c:v>
                      </c:pt>
                      <c:pt idx="21">
                        <c:v>-0.18520753004228777</c:v>
                      </c:pt>
                      <c:pt idx="22">
                        <c:v>-8.6899272576150752E-2</c:v>
                      </c:pt>
                      <c:pt idx="23">
                        <c:v>3.6795232766338908E-3</c:v>
                      </c:pt>
                      <c:pt idx="24">
                        <c:v>1.2047284925681513E-4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FF-49B4-9A8F-F9C1A2F82A7C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Report_table_graphs_180!$D$75:$D$99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5.794960166587728E-3</c:v>
                      </c:pt>
                      <c:pt idx="1">
                        <c:v>3.5895581534925891E-2</c:v>
                      </c:pt>
                      <c:pt idx="2">
                        <c:v>0.11504478596113886</c:v>
                      </c:pt>
                      <c:pt idx="3">
                        <c:v>0.13595288161855859</c:v>
                      </c:pt>
                      <c:pt idx="4">
                        <c:v>0.18028206519991485</c:v>
                      </c:pt>
                      <c:pt idx="5">
                        <c:v>0.34427994051280086</c:v>
                      </c:pt>
                      <c:pt idx="6">
                        <c:v>0.29824192219021317</c:v>
                      </c:pt>
                      <c:pt idx="7">
                        <c:v>0.29949841832347157</c:v>
                      </c:pt>
                      <c:pt idx="8">
                        <c:v>0.31176182058407353</c:v>
                      </c:pt>
                      <c:pt idx="9">
                        <c:v>0.26939277097060038</c:v>
                      </c:pt>
                      <c:pt idx="10">
                        <c:v>0.18143804164251257</c:v>
                      </c:pt>
                      <c:pt idx="11">
                        <c:v>6.1618570374991806E-2</c:v>
                      </c:pt>
                      <c:pt idx="12">
                        <c:v>-1.3997366924498546E-2</c:v>
                      </c:pt>
                      <c:pt idx="13">
                        <c:v>-2.8512410255899553E-2</c:v>
                      </c:pt>
                      <c:pt idx="14">
                        <c:v>-0.14469809470603703</c:v>
                      </c:pt>
                      <c:pt idx="15">
                        <c:v>-0.2531588409289019</c:v>
                      </c:pt>
                      <c:pt idx="16">
                        <c:v>-0.31050532445081513</c:v>
                      </c:pt>
                      <c:pt idx="17">
                        <c:v>-0.44158300107233117</c:v>
                      </c:pt>
                      <c:pt idx="18">
                        <c:v>-0.30085543414739063</c:v>
                      </c:pt>
                      <c:pt idx="19">
                        <c:v>-0.23642231243390005</c:v>
                      </c:pt>
                      <c:pt idx="20">
                        <c:v>-0.29633204806766045</c:v>
                      </c:pt>
                      <c:pt idx="21">
                        <c:v>-0.22074124069083523</c:v>
                      </c:pt>
                      <c:pt idx="22">
                        <c:v>-0.11891479405157472</c:v>
                      </c:pt>
                      <c:pt idx="23">
                        <c:v>-6.1467790839000794E-2</c:v>
                      </c:pt>
                      <c:pt idx="24">
                        <c:v>5.794960166587728E-3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FF-49B4-9A8F-F9C1A2F82A7C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Report_table_graphs_180!$R$71</c15:sqref>
                        </c15:formulaRef>
                      </c:ext>
                    </c:extLst>
                    <c:strCache>
                      <c:ptCount val="1"/>
                      <c:pt idx="0">
                        <c:v>FST-F-LNGC-L-LNGC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Report_table_graphs_180!$R$75:$R$99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Report_table_graphs_180!$T$75:$T$99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-7.8882023517092299E-3</c:v>
                      </c:pt>
                      <c:pt idx="1">
                        <c:v>2.2807381991659836E-2</c:v>
                      </c:pt>
                      <c:pt idx="2">
                        <c:v>0.13087835186178376</c:v>
                      </c:pt>
                      <c:pt idx="3">
                        <c:v>0.26894354011425758</c:v>
                      </c:pt>
                      <c:pt idx="4">
                        <c:v>0.40363178114700959</c:v>
                      </c:pt>
                      <c:pt idx="5">
                        <c:v>0.55156804588790109</c:v>
                      </c:pt>
                      <c:pt idx="6">
                        <c:v>0.56672101418152476</c:v>
                      </c:pt>
                      <c:pt idx="7">
                        <c:v>0.59529518296378658</c:v>
                      </c:pt>
                      <c:pt idx="8">
                        <c:v>0.40982285104983301</c:v>
                      </c:pt>
                      <c:pt idx="9">
                        <c:v>0.28539533426162045</c:v>
                      </c:pt>
                      <c:pt idx="10">
                        <c:v>0.10520489415287282</c:v>
                      </c:pt>
                      <c:pt idx="11">
                        <c:v>2.2850676186784477E-2</c:v>
                      </c:pt>
                      <c:pt idx="12">
                        <c:v>-4.5025962929624583E-3</c:v>
                      </c:pt>
                      <c:pt idx="13">
                        <c:v>-5.186644575931755E-2</c:v>
                      </c:pt>
                      <c:pt idx="14">
                        <c:v>-0.11001054981170776</c:v>
                      </c:pt>
                      <c:pt idx="15">
                        <c:v>-0.21898203894042417</c:v>
                      </c:pt>
                      <c:pt idx="16">
                        <c:v>-0.23370206528280144</c:v>
                      </c:pt>
                      <c:pt idx="17">
                        <c:v>-0.16161723040027748</c:v>
                      </c:pt>
                      <c:pt idx="18">
                        <c:v>-0.26236282245531245</c:v>
                      </c:pt>
                      <c:pt idx="19">
                        <c:v>-0.29786406245751645</c:v>
                      </c:pt>
                      <c:pt idx="20">
                        <c:v>-0.27613037650494771</c:v>
                      </c:pt>
                      <c:pt idx="21">
                        <c:v>-0.17469207732791844</c:v>
                      </c:pt>
                      <c:pt idx="22">
                        <c:v>-0.14209154839906527</c:v>
                      </c:pt>
                      <c:pt idx="23">
                        <c:v>-7.5418487907121176E-2</c:v>
                      </c:pt>
                      <c:pt idx="24">
                        <c:v>-7.8882023517092299E-3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FF-49B4-9A8F-F9C1A2F82A7C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Report_table_graphs_180!$D$105:$D$129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8.1345866064066689E-3</c:v>
                      </c:pt>
                      <c:pt idx="1">
                        <c:v>3.8438299677878707E-2</c:v>
                      </c:pt>
                      <c:pt idx="2">
                        <c:v>2.5473517244153517E-3</c:v>
                      </c:pt>
                      <c:pt idx="3">
                        <c:v>-3.8399209881596119E-2</c:v>
                      </c:pt>
                      <c:pt idx="4">
                        <c:v>7.1247668691064664E-2</c:v>
                      </c:pt>
                      <c:pt idx="5">
                        <c:v>8.0238321836060028E-2</c:v>
                      </c:pt>
                      <c:pt idx="6">
                        <c:v>0.1126437629543259</c:v>
                      </c:pt>
                      <c:pt idx="7">
                        <c:v>9.325522399816201E-2</c:v>
                      </c:pt>
                      <c:pt idx="8">
                        <c:v>0.10937324999868267</c:v>
                      </c:pt>
                      <c:pt idx="9">
                        <c:v>0.11455916297217275</c:v>
                      </c:pt>
                      <c:pt idx="10">
                        <c:v>8.2648859273486322E-2</c:v>
                      </c:pt>
                      <c:pt idx="11">
                        <c:v>9.4310648497791891E-3</c:v>
                      </c:pt>
                      <c:pt idx="12">
                        <c:v>-9.3607032164705305E-3</c:v>
                      </c:pt>
                      <c:pt idx="13">
                        <c:v>-5.8348035917810456E-3</c:v>
                      </c:pt>
                      <c:pt idx="14">
                        <c:v>-3.7135306468459091E-2</c:v>
                      </c:pt>
                      <c:pt idx="15">
                        <c:v>-5.793107809079618E-2</c:v>
                      </c:pt>
                      <c:pt idx="16">
                        <c:v>-7.0804650999861996E-2</c:v>
                      </c:pt>
                      <c:pt idx="17">
                        <c:v>-7.8388071478684165E-2</c:v>
                      </c:pt>
                      <c:pt idx="18">
                        <c:v>-8.0290441564436807E-2</c:v>
                      </c:pt>
                      <c:pt idx="19">
                        <c:v>-9.8389017243275298E-2</c:v>
                      </c:pt>
                      <c:pt idx="20">
                        <c:v>-0.10644151527748853</c:v>
                      </c:pt>
                      <c:pt idx="21">
                        <c:v>-7.4622421103461484E-2</c:v>
                      </c:pt>
                      <c:pt idx="22">
                        <c:v>-3.6392600339089906E-2</c:v>
                      </c:pt>
                      <c:pt idx="23">
                        <c:v>-1.9414598820352295E-2</c:v>
                      </c:pt>
                      <c:pt idx="24">
                        <c:v>8.1345866064066689E-3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FF-49B4-9A8F-F9C1A2F82A7C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Report_table_graphs_180!$L$105:$L$129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-1.075490595054952E-2</c:v>
                      </c:pt>
                      <c:pt idx="1">
                        <c:v>-7.9208957200618531E-4</c:v>
                      </c:pt>
                      <c:pt idx="2">
                        <c:v>3.4438110524960486E-2</c:v>
                      </c:pt>
                      <c:pt idx="3">
                        <c:v>8.0603159934697521E-2</c:v>
                      </c:pt>
                      <c:pt idx="4">
                        <c:v>5.0425837204539185E-2</c:v>
                      </c:pt>
                      <c:pt idx="5">
                        <c:v>3.7421964974531409E-2</c:v>
                      </c:pt>
                      <c:pt idx="6">
                        <c:v>-4.7298653501932103E-2</c:v>
                      </c:pt>
                      <c:pt idx="7">
                        <c:v>-1.0115136284724487E-2</c:v>
                      </c:pt>
                      <c:pt idx="8">
                        <c:v>-1.9623077733859434E-2</c:v>
                      </c:pt>
                      <c:pt idx="9">
                        <c:v>-4.333755414529647E-2</c:v>
                      </c:pt>
                      <c:pt idx="10">
                        <c:v>1.4202625982673828E-2</c:v>
                      </c:pt>
                      <c:pt idx="11">
                        <c:v>2.7636485971790081E-2</c:v>
                      </c:pt>
                      <c:pt idx="12">
                        <c:v>-1.0326221184650466E-3</c:v>
                      </c:pt>
                      <c:pt idx="13">
                        <c:v>-2.5590786633001281E-2</c:v>
                      </c:pt>
                      <c:pt idx="14">
                        <c:v>-7.9000478287111382E-3</c:v>
                      </c:pt>
                      <c:pt idx="15">
                        <c:v>3.8190730968088983E-2</c:v>
                      </c:pt>
                      <c:pt idx="16">
                        <c:v>8.1827973551551955E-2</c:v>
                      </c:pt>
                      <c:pt idx="17">
                        <c:v>0.10254556558132387</c:v>
                      </c:pt>
                      <c:pt idx="18">
                        <c:v>0.13772638223565353</c:v>
                      </c:pt>
                      <c:pt idx="19">
                        <c:v>0.12073535078482173</c:v>
                      </c:pt>
                      <c:pt idx="20">
                        <c:v>9.8141448533485567E-2</c:v>
                      </c:pt>
                      <c:pt idx="21">
                        <c:v>5.5259942011485964E-2</c:v>
                      </c:pt>
                      <c:pt idx="22">
                        <c:v>1.7890096765331345E-2</c:v>
                      </c:pt>
                      <c:pt idx="23">
                        <c:v>1.5818337562354154E-3</c:v>
                      </c:pt>
                      <c:pt idx="24">
                        <c:v>-1.075490595054952E-2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8FF-49B4-9A8F-F9C1A2F82A7C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Report_table_graphs_180!$R$101</c15:sqref>
                        </c15:formulaRef>
                      </c:ext>
                    </c:extLst>
                    <c:strCache>
                      <c:ptCount val="1"/>
                      <c:pt idx="0">
                        <c:v>FST-L-LNGC-F-LNGC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Report_table_graphs_180!$R$105:$R$129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Report_table_graphs_180!$T$105:$T$129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1.0264631405744586E-3</c:v>
                      </c:pt>
                      <c:pt idx="1">
                        <c:v>6.4708694496465172E-2</c:v>
                      </c:pt>
                      <c:pt idx="2">
                        <c:v>0.19706088047430156</c:v>
                      </c:pt>
                      <c:pt idx="3">
                        <c:v>0.38367102046576695</c:v>
                      </c:pt>
                      <c:pt idx="4">
                        <c:v>0.53363198835303971</c:v>
                      </c:pt>
                      <c:pt idx="5">
                        <c:v>0.72224637994395313</c:v>
                      </c:pt>
                      <c:pt idx="6">
                        <c:v>0.78702665485468426</c:v>
                      </c:pt>
                      <c:pt idx="7">
                        <c:v>0.69719323495085261</c:v>
                      </c:pt>
                      <c:pt idx="8">
                        <c:v>0.57049590170003039</c:v>
                      </c:pt>
                      <c:pt idx="9">
                        <c:v>0.41051367581551745</c:v>
                      </c:pt>
                      <c:pt idx="10">
                        <c:v>0.17036138595308309</c:v>
                      </c:pt>
                      <c:pt idx="11">
                        <c:v>4.6205157408703838E-2</c:v>
                      </c:pt>
                      <c:pt idx="12">
                        <c:v>2.096948235922508E-3</c:v>
                      </c:pt>
                      <c:pt idx="13">
                        <c:v>-5.7836974726929051E-2</c:v>
                      </c:pt>
                      <c:pt idx="14">
                        <c:v>-0.16889398746063006</c:v>
                      </c:pt>
                      <c:pt idx="15">
                        <c:v>-0.38116570596645694</c:v>
                      </c:pt>
                      <c:pt idx="16">
                        <c:v>-0.48853632736545888</c:v>
                      </c:pt>
                      <c:pt idx="17">
                        <c:v>-0.55367450434752008</c:v>
                      </c:pt>
                      <c:pt idx="18">
                        <c:v>-0.55331660227619006</c:v>
                      </c:pt>
                      <c:pt idx="19">
                        <c:v>-0.47243073415560854</c:v>
                      </c:pt>
                      <c:pt idx="20">
                        <c:v>-0.42053493381275764</c:v>
                      </c:pt>
                      <c:pt idx="21">
                        <c:v>-0.31337905365655366</c:v>
                      </c:pt>
                      <c:pt idx="22">
                        <c:v>-0.20615159308608375</c:v>
                      </c:pt>
                      <c:pt idx="23">
                        <c:v>-7.9096357763931438E-2</c:v>
                      </c:pt>
                      <c:pt idx="24">
                        <c:v>1.0264631405744586E-3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8FF-49B4-9A8F-F9C1A2F82A7C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56688361347362"/>
          <c:y val="0.27659312117235346"/>
          <c:w val="0.19163020525337468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Cmz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Report_table_graphs_180!$B$2</c:f>
              <c:strCache>
                <c:ptCount val="1"/>
                <c:pt idx="0">
                  <c:v>FST-F-1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Report_table_graphs_180!$B$6:$B$36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Report_table_graphs_180!$H$6:$H$36</c:f>
              <c:numCache>
                <c:formatCode>0.000</c:formatCode>
                <c:ptCount val="31"/>
                <c:pt idx="0">
                  <c:v>2.9774159144277542E-3</c:v>
                </c:pt>
                <c:pt idx="1">
                  <c:v>-8.6423673159709904E-3</c:v>
                </c:pt>
                <c:pt idx="2">
                  <c:v>2.5573349562040362E-4</c:v>
                </c:pt>
                <c:pt idx="3">
                  <c:v>-1.7191383307892265E-2</c:v>
                </c:pt>
                <c:pt idx="4">
                  <c:v>-4.0460429134179132E-2</c:v>
                </c:pt>
                <c:pt idx="5">
                  <c:v>-4.6110640852977676E-2</c:v>
                </c:pt>
                <c:pt idx="6">
                  <c:v>-5.6428418774261975E-2</c:v>
                </c:pt>
                <c:pt idx="7">
                  <c:v>-4.4513841888969397E-2</c:v>
                </c:pt>
                <c:pt idx="8">
                  <c:v>-1.8544977506613134E-2</c:v>
                </c:pt>
                <c:pt idx="9">
                  <c:v>-1.7265081721615724E-3</c:v>
                </c:pt>
                <c:pt idx="10">
                  <c:v>8.384422867938883E-3</c:v>
                </c:pt>
                <c:pt idx="11">
                  <c:v>1.2813697532718785E-2</c:v>
                </c:pt>
                <c:pt idx="12">
                  <c:v>3.1027032177576349E-2</c:v>
                </c:pt>
                <c:pt idx="13">
                  <c:v>6.1292514080010289E-2</c:v>
                </c:pt>
                <c:pt idx="14">
                  <c:v>8.6914995917866292E-2</c:v>
                </c:pt>
                <c:pt idx="15">
                  <c:v>8.259135564609002E-2</c:v>
                </c:pt>
                <c:pt idx="16">
                  <c:v>6.0137905598342756E-2</c:v>
                </c:pt>
                <c:pt idx="17">
                  <c:v>3.8593402653184831E-2</c:v>
                </c:pt>
                <c:pt idx="18">
                  <c:v>7.7776392616157345E-3</c:v>
                </c:pt>
                <c:pt idx="19">
                  <c:v>-1.8323882265442754E-2</c:v>
                </c:pt>
                <c:pt idx="20">
                  <c:v>-2.8693249076333475E-2</c:v>
                </c:pt>
                <c:pt idx="21">
                  <c:v>-4.5840413335991662E-2</c:v>
                </c:pt>
                <c:pt idx="22">
                  <c:v>-5.878676801341267E-2</c:v>
                </c:pt>
                <c:pt idx="23">
                  <c:v>1.0123705431812521E-4</c:v>
                </c:pt>
                <c:pt idx="24">
                  <c:v>-8.8806588536768406E-3</c:v>
                </c:pt>
                <c:pt idx="25">
                  <c:v>5.3455916087415789E-2</c:v>
                </c:pt>
                <c:pt idx="26">
                  <c:v>8.4974271023148529E-2</c:v>
                </c:pt>
                <c:pt idx="27">
                  <c:v>7.7457032823355684E-2</c:v>
                </c:pt>
                <c:pt idx="28">
                  <c:v>5.2915461053443753E-2</c:v>
                </c:pt>
                <c:pt idx="29">
                  <c:v>2.2443623592584127E-2</c:v>
                </c:pt>
                <c:pt idx="30">
                  <c:v>2.9774159144277542E-3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8C2-4958-90F4-2A28C2BD3B23}"/>
            </c:ext>
          </c:extLst>
        </c:ser>
        <c:ser>
          <c:idx val="7"/>
          <c:order val="1"/>
          <c:tx>
            <c:strRef>
              <c:f>Report_table_graphs_180!$J$2</c:f>
              <c:strCache>
                <c:ptCount val="1"/>
                <c:pt idx="0">
                  <c:v>FST-F-2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Report_table_graphs_180!$J$6:$J$36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Report_table_graphs_180!$P$6:$P$36</c:f>
              <c:numCache>
                <c:formatCode>0.000</c:formatCode>
                <c:ptCount val="31"/>
                <c:pt idx="0">
                  <c:v>5.6035360567736857E-3</c:v>
                </c:pt>
                <c:pt idx="1">
                  <c:v>-9.83628161829103E-3</c:v>
                </c:pt>
                <c:pt idx="2">
                  <c:v>-6.3405201940082787E-3</c:v>
                </c:pt>
                <c:pt idx="3">
                  <c:v>-2.2443623592584127E-2</c:v>
                </c:pt>
                <c:pt idx="4">
                  <c:v>-5.2915461053443753E-2</c:v>
                </c:pt>
                <c:pt idx="5">
                  <c:v>-7.7457032823355684E-2</c:v>
                </c:pt>
                <c:pt idx="6">
                  <c:v>-8.4974271023148529E-2</c:v>
                </c:pt>
                <c:pt idx="7">
                  <c:v>-5.3455916087415789E-2</c:v>
                </c:pt>
                <c:pt idx="8">
                  <c:v>-1.9955073822521988E-2</c:v>
                </c:pt>
                <c:pt idx="9">
                  <c:v>-1.0123705431812521E-4</c:v>
                </c:pt>
                <c:pt idx="10">
                  <c:v>8.8806588536768406E-3</c:v>
                </c:pt>
                <c:pt idx="11">
                  <c:v>2.6359465975090597E-2</c:v>
                </c:pt>
                <c:pt idx="12">
                  <c:v>4.188526513283268E-2</c:v>
                </c:pt>
                <c:pt idx="13">
                  <c:v>5.4094635673019101E-2</c:v>
                </c:pt>
                <c:pt idx="14">
                  <c:v>5.878676801341267E-2</c:v>
                </c:pt>
                <c:pt idx="15">
                  <c:v>4.5840413335991662E-2</c:v>
                </c:pt>
                <c:pt idx="16">
                  <c:v>2.8693249076333475E-2</c:v>
                </c:pt>
                <c:pt idx="17">
                  <c:v>1.8323882265442754E-2</c:v>
                </c:pt>
                <c:pt idx="18">
                  <c:v>5.2325873743656074E-3</c:v>
                </c:pt>
                <c:pt idx="19">
                  <c:v>-3.8593402653184831E-2</c:v>
                </c:pt>
                <c:pt idx="20">
                  <c:v>-6.0137905598342756E-2</c:v>
                </c:pt>
                <c:pt idx="21">
                  <c:v>-8.259135564609002E-2</c:v>
                </c:pt>
                <c:pt idx="22">
                  <c:v>-8.6914995917866292E-2</c:v>
                </c:pt>
                <c:pt idx="23">
                  <c:v>1.7265081721615724E-3</c:v>
                </c:pt>
                <c:pt idx="24">
                  <c:v>-8.384422867938883E-3</c:v>
                </c:pt>
                <c:pt idx="25">
                  <c:v>4.4513841888969397E-2</c:v>
                </c:pt>
                <c:pt idx="26">
                  <c:v>5.6428418774261975E-2</c:v>
                </c:pt>
                <c:pt idx="27">
                  <c:v>4.6110640852977676E-2</c:v>
                </c:pt>
                <c:pt idx="28">
                  <c:v>4.0460429134179132E-2</c:v>
                </c:pt>
                <c:pt idx="29">
                  <c:v>1.7191383307892265E-2</c:v>
                </c:pt>
                <c:pt idx="30">
                  <c:v>5.6035360567736857E-3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8C2-4958-90F4-2A28C2BD3B23}"/>
            </c:ext>
          </c:extLst>
        </c:ser>
        <c:ser>
          <c:idx val="8"/>
          <c:order val="2"/>
          <c:tx>
            <c:strRef>
              <c:f>Report_table_graphs_180!$B$39</c:f>
              <c:strCache>
                <c:ptCount val="1"/>
                <c:pt idx="0">
                  <c:v>FST-L-1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Report_table_graphs_180!$B$43:$B$69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Report_table_graphs_180!$H$43:$H$69</c:f>
              <c:numCache>
                <c:formatCode>0.000</c:formatCode>
                <c:ptCount val="27"/>
                <c:pt idx="0">
                  <c:v>-5.4230250149637817E-3</c:v>
                </c:pt>
                <c:pt idx="1">
                  <c:v>-3.2678263478307886E-3</c:v>
                </c:pt>
                <c:pt idx="2">
                  <c:v>-5.3255825220348968E-3</c:v>
                </c:pt>
                <c:pt idx="3">
                  <c:v>-6.4070031298338985E-3</c:v>
                </c:pt>
                <c:pt idx="4">
                  <c:v>-1.3973126110194406E-2</c:v>
                </c:pt>
                <c:pt idx="5">
                  <c:v>-1.7730712438824625E-2</c:v>
                </c:pt>
                <c:pt idx="6">
                  <c:v>-1.8074627119750105E-2</c:v>
                </c:pt>
                <c:pt idx="7">
                  <c:v>-1.4062289175619531E-2</c:v>
                </c:pt>
                <c:pt idx="8">
                  <c:v>7.7126051592732118E-3</c:v>
                </c:pt>
                <c:pt idx="9">
                  <c:v>2.2908539023869318E-2</c:v>
                </c:pt>
                <c:pt idx="10">
                  <c:v>3.309223485349596E-2</c:v>
                </c:pt>
                <c:pt idx="11">
                  <c:v>3.6130147868337681E-2</c:v>
                </c:pt>
                <c:pt idx="12">
                  <c:v>2.8614975211077243E-2</c:v>
                </c:pt>
                <c:pt idx="13">
                  <c:v>1.462274272972031E-2</c:v>
                </c:pt>
                <c:pt idx="14">
                  <c:v>9.9735257468388521E-5</c:v>
                </c:pt>
                <c:pt idx="15">
                  <c:v>-6.6235420030091993E-3</c:v>
                </c:pt>
                <c:pt idx="16">
                  <c:v>-1.3985863690969425E-2</c:v>
                </c:pt>
                <c:pt idx="17">
                  <c:v>-1.7724343648437117E-2</c:v>
                </c:pt>
                <c:pt idx="18">
                  <c:v>-1.8068258329362593E-2</c:v>
                </c:pt>
                <c:pt idx="19">
                  <c:v>-1.4036814014069495E-2</c:v>
                </c:pt>
                <c:pt idx="20">
                  <c:v>7.6680236265606501E-3</c:v>
                </c:pt>
                <c:pt idx="21">
                  <c:v>2.2921276604644335E-2</c:v>
                </c:pt>
                <c:pt idx="22">
                  <c:v>3.3079497272720942E-2</c:v>
                </c:pt>
                <c:pt idx="23">
                  <c:v>3.6136516658725186E-2</c:v>
                </c:pt>
                <c:pt idx="24">
                  <c:v>2.8634081582239769E-2</c:v>
                </c:pt>
                <c:pt idx="25">
                  <c:v>1.4934813458708243E-2</c:v>
                </c:pt>
                <c:pt idx="26">
                  <c:v>-5.4230250149637817E-3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8C2-4958-90F4-2A28C2BD3B23}"/>
            </c:ext>
          </c:extLst>
        </c:ser>
        <c:ser>
          <c:idx val="9"/>
          <c:order val="3"/>
          <c:tx>
            <c:strRef>
              <c:f>Report_table_graphs_180!$J$39</c:f>
              <c:strCache>
                <c:ptCount val="1"/>
                <c:pt idx="0">
                  <c:v>FST-L-2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Report_table_graphs_180!$J$43:$J$69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Report_table_graphs_180!$P$43:$P$69</c:f>
              <c:numCache>
                <c:formatCode>0.000</c:formatCode>
                <c:ptCount val="27"/>
                <c:pt idx="0">
                  <c:v>-6.961087893547168E-3</c:v>
                </c:pt>
                <c:pt idx="1">
                  <c:v>-5.5962561135040221E-3</c:v>
                </c:pt>
                <c:pt idx="2">
                  <c:v>-1.8170158975562737E-2</c:v>
                </c:pt>
                <c:pt idx="3">
                  <c:v>-1.4934813458708243E-2</c:v>
                </c:pt>
                <c:pt idx="4">
                  <c:v>-2.8634081582239769E-2</c:v>
                </c:pt>
                <c:pt idx="5">
                  <c:v>-3.6136516658725186E-2</c:v>
                </c:pt>
                <c:pt idx="6">
                  <c:v>-3.3079497272720942E-2</c:v>
                </c:pt>
                <c:pt idx="7">
                  <c:v>-2.2921276604644335E-2</c:v>
                </c:pt>
                <c:pt idx="8">
                  <c:v>-7.6680236265606501E-3</c:v>
                </c:pt>
                <c:pt idx="9">
                  <c:v>1.4036814014069495E-2</c:v>
                </c:pt>
                <c:pt idx="10">
                  <c:v>1.8068258329362593E-2</c:v>
                </c:pt>
                <c:pt idx="11">
                  <c:v>1.7724343648437117E-2</c:v>
                </c:pt>
                <c:pt idx="12">
                  <c:v>1.3985863690969425E-2</c:v>
                </c:pt>
                <c:pt idx="13">
                  <c:v>6.6235420030091993E-3</c:v>
                </c:pt>
                <c:pt idx="14">
                  <c:v>2.1125277715366839E-4</c:v>
                </c:pt>
                <c:pt idx="15">
                  <c:v>-1.462274272972031E-2</c:v>
                </c:pt>
                <c:pt idx="16">
                  <c:v>-2.8614975211077243E-2</c:v>
                </c:pt>
                <c:pt idx="17">
                  <c:v>-3.6130147868337681E-2</c:v>
                </c:pt>
                <c:pt idx="18">
                  <c:v>-3.309223485349596E-2</c:v>
                </c:pt>
                <c:pt idx="19">
                  <c:v>-2.2908539023869318E-2</c:v>
                </c:pt>
                <c:pt idx="20">
                  <c:v>-7.7126051592732118E-3</c:v>
                </c:pt>
                <c:pt idx="21">
                  <c:v>1.4062289175619531E-2</c:v>
                </c:pt>
                <c:pt idx="22">
                  <c:v>1.8074627119750105E-2</c:v>
                </c:pt>
                <c:pt idx="23">
                  <c:v>1.7730712438824625E-2</c:v>
                </c:pt>
                <c:pt idx="24">
                  <c:v>1.3973126110194406E-2</c:v>
                </c:pt>
                <c:pt idx="25">
                  <c:v>6.4070031298338985E-3</c:v>
                </c:pt>
                <c:pt idx="26">
                  <c:v>-6.961087893547168E-3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8C2-4958-90F4-2A28C2BD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Report_table_graphs_180!$P$75:$P$99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-2.3490141067457248E-4</c:v>
                      </c:pt>
                      <c:pt idx="1">
                        <c:v>-1.7220862673381649E-2</c:v>
                      </c:pt>
                      <c:pt idx="2">
                        <c:v>-5.6010794429829043E-2</c:v>
                      </c:pt>
                      <c:pt idx="3">
                        <c:v>-6.971869938239246E-2</c:v>
                      </c:pt>
                      <c:pt idx="4">
                        <c:v>-6.8588657038632761E-2</c:v>
                      </c:pt>
                      <c:pt idx="5">
                        <c:v>-6.6967291936716647E-2</c:v>
                      </c:pt>
                      <c:pt idx="6">
                        <c:v>-4.1320243960952824E-2</c:v>
                      </c:pt>
                      <c:pt idx="7">
                        <c:v>-8.7357186400207048E-3</c:v>
                      </c:pt>
                      <c:pt idx="8">
                        <c:v>2.7538640594665945E-2</c:v>
                      </c:pt>
                      <c:pt idx="9">
                        <c:v>1.5331726668270309E-2</c:v>
                      </c:pt>
                      <c:pt idx="10">
                        <c:v>1.2300265250445351E-2</c:v>
                      </c:pt>
                      <c:pt idx="11">
                        <c:v>8.9224212881201352E-3</c:v>
                      </c:pt>
                      <c:pt idx="12">
                        <c:v>6.0432699253236593E-3</c:v>
                      </c:pt>
                      <c:pt idx="13">
                        <c:v>-1.873904999608491E-2</c:v>
                      </c:pt>
                      <c:pt idx="14">
                        <c:v>-2.8668682938425654E-2</c:v>
                      </c:pt>
                      <c:pt idx="15">
                        <c:v>-2.3988833666985992E-2</c:v>
                      </c:pt>
                      <c:pt idx="16">
                        <c:v>-2.4185362770248547E-2</c:v>
                      </c:pt>
                      <c:pt idx="17">
                        <c:v>-1.2789131394810964E-2</c:v>
                      </c:pt>
                      <c:pt idx="18">
                        <c:v>2.1097399235235605E-2</c:v>
                      </c:pt>
                      <c:pt idx="19">
                        <c:v>3.2672963417400273E-2</c:v>
                      </c:pt>
                      <c:pt idx="20">
                        <c:v>6.7802540625582525E-2</c:v>
                      </c:pt>
                      <c:pt idx="21">
                        <c:v>4.5005164647125791E-2</c:v>
                      </c:pt>
                      <c:pt idx="22">
                        <c:v>4.9377937194717704E-2</c:v>
                      </c:pt>
                      <c:pt idx="23">
                        <c:v>3.1370958108285829E-2</c:v>
                      </c:pt>
                      <c:pt idx="24">
                        <c:v>-2.3490141067457248E-4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8C2-4958-90F4-2A28C2BD3B23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Report_table_graphs_180!$H$75:$H$99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2.5499651148316906E-3</c:v>
                      </c:pt>
                      <c:pt idx="1">
                        <c:v>-3.6235053414034137E-3</c:v>
                      </c:pt>
                      <c:pt idx="2">
                        <c:v>-4.1737868305385763E-2</c:v>
                      </c:pt>
                      <c:pt idx="3">
                        <c:v>-4.6872191128120091E-2</c:v>
                      </c:pt>
                      <c:pt idx="4">
                        <c:v>-1.7284734631941981E-2</c:v>
                      </c:pt>
                      <c:pt idx="5">
                        <c:v>-1.407639702118072E-2</c:v>
                      </c:pt>
                      <c:pt idx="6">
                        <c:v>1.370544833877264E-2</c:v>
                      </c:pt>
                      <c:pt idx="7">
                        <c:v>8.789764143417908E-2</c:v>
                      </c:pt>
                      <c:pt idx="8">
                        <c:v>0.10548699617617803</c:v>
                      </c:pt>
                      <c:pt idx="9">
                        <c:v>9.283543515365085E-2</c:v>
                      </c:pt>
                      <c:pt idx="10">
                        <c:v>6.4166752215225192E-2</c:v>
                      </c:pt>
                      <c:pt idx="11">
                        <c:v>3.530154017353699E-2</c:v>
                      </c:pt>
                      <c:pt idx="12">
                        <c:v>9.995961514691858E-3</c:v>
                      </c:pt>
                      <c:pt idx="13">
                        <c:v>-3.4883915829104051E-2</c:v>
                      </c:pt>
                      <c:pt idx="14">
                        <c:v>-6.6328572351113335E-2</c:v>
                      </c:pt>
                      <c:pt idx="15">
                        <c:v>-8.7602847779285245E-2</c:v>
                      </c:pt>
                      <c:pt idx="16">
                        <c:v>-9.3965477497410563E-2</c:v>
                      </c:pt>
                      <c:pt idx="17">
                        <c:v>-5.5470339395857007E-2</c:v>
                      </c:pt>
                      <c:pt idx="18">
                        <c:v>-1.4528413958684603E-3</c:v>
                      </c:pt>
                      <c:pt idx="19">
                        <c:v>2.5352254320869988E-2</c:v>
                      </c:pt>
                      <c:pt idx="20">
                        <c:v>5.2497836709010814E-2</c:v>
                      </c:pt>
                      <c:pt idx="21">
                        <c:v>3.9182989962972509E-2</c:v>
                      </c:pt>
                      <c:pt idx="22">
                        <c:v>2.7907132663283242E-2</c:v>
                      </c:pt>
                      <c:pt idx="23">
                        <c:v>2.3664560646602769E-2</c:v>
                      </c:pt>
                      <c:pt idx="24">
                        <c:v>2.5499651148316906E-3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C2-4958-90F4-2A28C2BD3B23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Report_table_graphs_180!$R$71</c15:sqref>
                        </c15:formulaRef>
                      </c:ext>
                    </c:extLst>
                    <c:strCache>
                      <c:ptCount val="1"/>
                      <c:pt idx="0">
                        <c:v>FST-F-LNGC-L-LNGC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Report_table_graphs_180!$R$75:$R$99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Report_table_graphs_180!$X$75:$X$99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-2.0590425681311373E-3</c:v>
                      </c:pt>
                      <c:pt idx="1">
                        <c:v>-1.7757958000275669E-2</c:v>
                      </c:pt>
                      <c:pt idx="2">
                        <c:v>-2.716527294091757E-2</c:v>
                      </c:pt>
                      <c:pt idx="3">
                        <c:v>-2.3643033337557108E-2</c:v>
                      </c:pt>
                      <c:pt idx="4">
                        <c:v>-3.4107020159207149E-2</c:v>
                      </c:pt>
                      <c:pt idx="5">
                        <c:v>-4.5539622871781319E-3</c:v>
                      </c:pt>
                      <c:pt idx="6">
                        <c:v>9.6347929150256001E-3</c:v>
                      </c:pt>
                      <c:pt idx="7">
                        <c:v>3.1098440498003421E-2</c:v>
                      </c:pt>
                      <c:pt idx="8">
                        <c:v>4.6654998746178802E-2</c:v>
                      </c:pt>
                      <c:pt idx="9">
                        <c:v>6.3444340855530343E-2</c:v>
                      </c:pt>
                      <c:pt idx="10">
                        <c:v>3.75412037724836E-2</c:v>
                      </c:pt>
                      <c:pt idx="11">
                        <c:v>1.6950778091172229E-2</c:v>
                      </c:pt>
                      <c:pt idx="12">
                        <c:v>-3.0907652519488065E-3</c:v>
                      </c:pt>
                      <c:pt idx="13">
                        <c:v>-2.3100021398705702E-2</c:v>
                      </c:pt>
                      <c:pt idx="14">
                        <c:v>-3.4092344160859815E-2</c:v>
                      </c:pt>
                      <c:pt idx="15">
                        <c:v>-3.8509819663407732E-2</c:v>
                      </c:pt>
                      <c:pt idx="16">
                        <c:v>-3.3050348278199013E-2</c:v>
                      </c:pt>
                      <c:pt idx="17">
                        <c:v>-2.9366672693017862E-2</c:v>
                      </c:pt>
                      <c:pt idx="18">
                        <c:v>-1.9665837785429251E-2</c:v>
                      </c:pt>
                      <c:pt idx="19">
                        <c:v>-2.3070669402011034E-2</c:v>
                      </c:pt>
                      <c:pt idx="20">
                        <c:v>1.5556558248175378E-3</c:v>
                      </c:pt>
                      <c:pt idx="21">
                        <c:v>2.8412732800441071E-2</c:v>
                      </c:pt>
                      <c:pt idx="22">
                        <c:v>2.4391509253271208E-2</c:v>
                      </c:pt>
                      <c:pt idx="23">
                        <c:v>1.6833370104393546E-2</c:v>
                      </c:pt>
                      <c:pt idx="24">
                        <c:v>-2.0590425681311373E-3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C2-4958-90F4-2A28C2BD3B23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Report_table_graphs_180!$H$104:$H$128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 formatCode="General">
                        <c:v>0</c:v>
                      </c:pt>
                      <c:pt idx="1">
                        <c:v>6.251604644378683E-4</c:v>
                      </c:pt>
                      <c:pt idx="2">
                        <c:v>-8.0819950017487242E-3</c:v>
                      </c:pt>
                      <c:pt idx="3">
                        <c:v>-1.7316741063636551E-2</c:v>
                      </c:pt>
                      <c:pt idx="4">
                        <c:v>-1.5909238387997095E-2</c:v>
                      </c:pt>
                      <c:pt idx="5">
                        <c:v>1.9666824716627316E-2</c:v>
                      </c:pt>
                      <c:pt idx="6">
                        <c:v>4.4301305935511527E-3</c:v>
                      </c:pt>
                      <c:pt idx="7">
                        <c:v>1.3992232481356934E-2</c:v>
                      </c:pt>
                      <c:pt idx="8">
                        <c:v>4.6867928461677595E-2</c:v>
                      </c:pt>
                      <c:pt idx="9">
                        <c:v>5.88985735036818E-2</c:v>
                      </c:pt>
                      <c:pt idx="10">
                        <c:v>4.4103873433498753E-2</c:v>
                      </c:pt>
                      <c:pt idx="11">
                        <c:v>3.1601937902818893E-2</c:v>
                      </c:pt>
                      <c:pt idx="12">
                        <c:v>2.6793501160249714E-2</c:v>
                      </c:pt>
                      <c:pt idx="13">
                        <c:v>8.7125052501121E-3</c:v>
                      </c:pt>
                      <c:pt idx="14">
                        <c:v>-1.6692599605660684E-2</c:v>
                      </c:pt>
                      <c:pt idx="15">
                        <c:v>-3.7856090063352575E-2</c:v>
                      </c:pt>
                      <c:pt idx="16">
                        <c:v>-5.135155689448382E-2</c:v>
                      </c:pt>
                      <c:pt idx="17">
                        <c:v>-5.2752690779735767E-2</c:v>
                      </c:pt>
                      <c:pt idx="18">
                        <c:v>-4.1709208247795428E-2</c:v>
                      </c:pt>
                      <c:pt idx="19">
                        <c:v>-2.582544502134837E-2</c:v>
                      </c:pt>
                      <c:pt idx="20">
                        <c:v>2.4558055734234108E-4</c:v>
                      </c:pt>
                      <c:pt idx="21">
                        <c:v>5.836359511113106E-3</c:v>
                      </c:pt>
                      <c:pt idx="22">
                        <c:v>1.0387497122026928E-2</c:v>
                      </c:pt>
                      <c:pt idx="23">
                        <c:v>1.0897000353027635E-2</c:v>
                      </c:pt>
                      <c:pt idx="24">
                        <c:v>8.3685905691866236E-3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C2-4958-90F4-2A28C2BD3B23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Report_table_graphs_180!$P$105:$P$129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-2.7812507622251128E-3</c:v>
                      </c:pt>
                      <c:pt idx="1">
                        <c:v>-2.0927845213354068E-2</c:v>
                      </c:pt>
                      <c:pt idx="2">
                        <c:v>-3.8677664023341218E-2</c:v>
                      </c:pt>
                      <c:pt idx="3">
                        <c:v>-3.768413272288984E-2</c:v>
                      </c:pt>
                      <c:pt idx="4">
                        <c:v>-3.8429281198228374E-2</c:v>
                      </c:pt>
                      <c:pt idx="5">
                        <c:v>-3.3321511307446282E-2</c:v>
                      </c:pt>
                      <c:pt idx="6">
                        <c:v>-1.9271959712601767E-2</c:v>
                      </c:pt>
                      <c:pt idx="7">
                        <c:v>-2.3443517416420059E-2</c:v>
                      </c:pt>
                      <c:pt idx="8">
                        <c:v>-4.3441519233197836E-3</c:v>
                      </c:pt>
                      <c:pt idx="9">
                        <c:v>-2.9060790538202861E-3</c:v>
                      </c:pt>
                      <c:pt idx="10">
                        <c:v>1.4164189821819673E-3</c:v>
                      </c:pt>
                      <c:pt idx="11">
                        <c:v>1.9685931087789843E-3</c:v>
                      </c:pt>
                      <c:pt idx="12">
                        <c:v>4.0677464205018995E-3</c:v>
                      </c:pt>
                      <c:pt idx="13">
                        <c:v>-3.1722944920181558E-3</c:v>
                      </c:pt>
                      <c:pt idx="14">
                        <c:v>3.2531781299395187E-5</c:v>
                      </c:pt>
                      <c:pt idx="15">
                        <c:v>-2.8831514084252542E-3</c:v>
                      </c:pt>
                      <c:pt idx="16">
                        <c:v>1.8743350110438533E-3</c:v>
                      </c:pt>
                      <c:pt idx="17">
                        <c:v>5.470154063831347E-3</c:v>
                      </c:pt>
                      <c:pt idx="18">
                        <c:v>1.4915707087545716E-2</c:v>
                      </c:pt>
                      <c:pt idx="19">
                        <c:v>3.0022477886716699E-2</c:v>
                      </c:pt>
                      <c:pt idx="20">
                        <c:v>3.4665326079210648E-2</c:v>
                      </c:pt>
                      <c:pt idx="21">
                        <c:v>3.3034915740008379E-2</c:v>
                      </c:pt>
                      <c:pt idx="22">
                        <c:v>2.2086965063880675E-2</c:v>
                      </c:pt>
                      <c:pt idx="23">
                        <c:v>9.3748594504130204E-3</c:v>
                      </c:pt>
                      <c:pt idx="24">
                        <c:v>-2.7812507622251128E-3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C2-4958-90F4-2A28C2BD3B23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Report_table_graphs_180!$R$101</c15:sqref>
                        </c15:formulaRef>
                      </c:ext>
                    </c:extLst>
                    <c:strCache>
                      <c:ptCount val="1"/>
                      <c:pt idx="0">
                        <c:v>FST-L-LNGC-F-LNGC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Report_table_graphs_180!$R$105:$R$129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Report_table_graphs_180!$X$105:$X$129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-1.1109522939555488E-3</c:v>
                      </c:pt>
                      <c:pt idx="1">
                        <c:v>-2.0224500098546466E-2</c:v>
                      </c:pt>
                      <c:pt idx="2">
                        <c:v>-2.8510842970356446E-2</c:v>
                      </c:pt>
                      <c:pt idx="3">
                        <c:v>-1.8647304529973558E-2</c:v>
                      </c:pt>
                      <c:pt idx="4">
                        <c:v>-2.534431955960622E-2</c:v>
                      </c:pt>
                      <c:pt idx="5">
                        <c:v>8.4743931126782886E-4</c:v>
                      </c:pt>
                      <c:pt idx="6">
                        <c:v>1.6184452988278936E-2</c:v>
                      </c:pt>
                      <c:pt idx="7">
                        <c:v>3.2684345090272453E-2</c:v>
                      </c:pt>
                      <c:pt idx="8">
                        <c:v>6.9833366866966687E-2</c:v>
                      </c:pt>
                      <c:pt idx="9">
                        <c:v>7.9757566675371608E-2</c:v>
                      </c:pt>
                      <c:pt idx="10">
                        <c:v>5.0094157712596496E-2</c:v>
                      </c:pt>
                      <c:pt idx="11">
                        <c:v>2.5696155494134024E-2</c:v>
                      </c:pt>
                      <c:pt idx="12">
                        <c:v>-1.6135923893861308E-3</c:v>
                      </c:pt>
                      <c:pt idx="13">
                        <c:v>-2.7382541525146596E-2</c:v>
                      </c:pt>
                      <c:pt idx="14">
                        <c:v>-5.3284945670555535E-2</c:v>
                      </c:pt>
                      <c:pt idx="15">
                        <c:v>-6.7928599911074777E-2</c:v>
                      </c:pt>
                      <c:pt idx="16">
                        <c:v>-7.0949536038572125E-2</c:v>
                      </c:pt>
                      <c:pt idx="17">
                        <c:v>-5.1222459157806349E-2</c:v>
                      </c:pt>
                      <c:pt idx="18">
                        <c:v>-1.9909060984831885E-2</c:v>
                      </c:pt>
                      <c:pt idx="19">
                        <c:v>8.7449428140565638E-3</c:v>
                      </c:pt>
                      <c:pt idx="20">
                        <c:v>3.0197229001369019E-2</c:v>
                      </c:pt>
                      <c:pt idx="21">
                        <c:v>3.4771096150230454E-2</c:v>
                      </c:pt>
                      <c:pt idx="22">
                        <c:v>3.002737717090732E-2</c:v>
                      </c:pt>
                      <c:pt idx="23">
                        <c:v>1.7567532179181333E-2</c:v>
                      </c:pt>
                      <c:pt idx="24">
                        <c:v>-1.1109522939555488E-3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C2-4958-90F4-2A28C2BD3B23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29441828279059"/>
          <c:y val="0.28353756561679794"/>
          <c:w val="0.18490267058405774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6"/>
          <c:tx>
            <c:strRef>
              <c:f>Report_table_graphs_180!$R$71</c:f>
              <c:strCache>
                <c:ptCount val="1"/>
                <c:pt idx="0">
                  <c:v>FST-F-LNGC-L-LNGC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Report_table_graphs_180!$R$75:$R$99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Report_table_graphs_180!$T$75:$T$99</c:f>
              <c:numCache>
                <c:formatCode>0.000</c:formatCode>
                <c:ptCount val="25"/>
                <c:pt idx="0">
                  <c:v>-7.8882023517092299E-3</c:v>
                </c:pt>
                <c:pt idx="1">
                  <c:v>2.2807381991659836E-2</c:v>
                </c:pt>
                <c:pt idx="2">
                  <c:v>0.13087835186178376</c:v>
                </c:pt>
                <c:pt idx="3">
                  <c:v>0.26894354011425758</c:v>
                </c:pt>
                <c:pt idx="4">
                  <c:v>0.40363178114700959</c:v>
                </c:pt>
                <c:pt idx="5">
                  <c:v>0.55156804588790109</c:v>
                </c:pt>
                <c:pt idx="6">
                  <c:v>0.56672101418152476</c:v>
                </c:pt>
                <c:pt idx="7">
                  <c:v>0.59529518296378658</c:v>
                </c:pt>
                <c:pt idx="8">
                  <c:v>0.40982285104983301</c:v>
                </c:pt>
                <c:pt idx="9">
                  <c:v>0.28539533426162045</c:v>
                </c:pt>
                <c:pt idx="10">
                  <c:v>0.10520489415287282</c:v>
                </c:pt>
                <c:pt idx="11">
                  <c:v>2.2850676186784477E-2</c:v>
                </c:pt>
                <c:pt idx="12">
                  <c:v>-4.5025962929624583E-3</c:v>
                </c:pt>
                <c:pt idx="13">
                  <c:v>-5.186644575931755E-2</c:v>
                </c:pt>
                <c:pt idx="14">
                  <c:v>-0.11001054981170776</c:v>
                </c:pt>
                <c:pt idx="15">
                  <c:v>-0.21898203894042417</c:v>
                </c:pt>
                <c:pt idx="16">
                  <c:v>-0.23370206528280144</c:v>
                </c:pt>
                <c:pt idx="17">
                  <c:v>-0.16161723040027748</c:v>
                </c:pt>
                <c:pt idx="18">
                  <c:v>-0.26236282245531245</c:v>
                </c:pt>
                <c:pt idx="19">
                  <c:v>-0.29786406245751645</c:v>
                </c:pt>
                <c:pt idx="20">
                  <c:v>-0.27613037650494771</c:v>
                </c:pt>
                <c:pt idx="21">
                  <c:v>-0.17469207732791844</c:v>
                </c:pt>
                <c:pt idx="22">
                  <c:v>-0.14209154839906527</c:v>
                </c:pt>
                <c:pt idx="23">
                  <c:v>-7.5418487907121176E-2</c:v>
                </c:pt>
                <c:pt idx="24">
                  <c:v>-7.8882023517092299E-3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227B-4A42-A40C-8718E93F98BF}"/>
            </c:ext>
          </c:extLst>
        </c:ser>
        <c:ser>
          <c:idx val="5"/>
          <c:order val="9"/>
          <c:tx>
            <c:strRef>
              <c:f>Report_table_graphs_180!$R$101</c:f>
              <c:strCache>
                <c:ptCount val="1"/>
                <c:pt idx="0">
                  <c:v>FST-L-LNGC-F-LNGC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Report_table_graphs_180!$R$105:$R$129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Report_table_graphs_180!$T$105:$T$129</c:f>
              <c:numCache>
                <c:formatCode>0.000</c:formatCode>
                <c:ptCount val="25"/>
                <c:pt idx="0">
                  <c:v>1.0264631405744586E-3</c:v>
                </c:pt>
                <c:pt idx="1">
                  <c:v>6.4708694496465172E-2</c:v>
                </c:pt>
                <c:pt idx="2">
                  <c:v>0.19706088047430156</c:v>
                </c:pt>
                <c:pt idx="3">
                  <c:v>0.38367102046576695</c:v>
                </c:pt>
                <c:pt idx="4">
                  <c:v>0.53363198835303971</c:v>
                </c:pt>
                <c:pt idx="5">
                  <c:v>0.72224637994395313</c:v>
                </c:pt>
                <c:pt idx="6">
                  <c:v>0.78702665485468426</c:v>
                </c:pt>
                <c:pt idx="7">
                  <c:v>0.69719323495085261</c:v>
                </c:pt>
                <c:pt idx="8">
                  <c:v>0.57049590170003039</c:v>
                </c:pt>
                <c:pt idx="9">
                  <c:v>0.41051367581551745</c:v>
                </c:pt>
                <c:pt idx="10">
                  <c:v>0.17036138595308309</c:v>
                </c:pt>
                <c:pt idx="11">
                  <c:v>4.6205157408703838E-2</c:v>
                </c:pt>
                <c:pt idx="12">
                  <c:v>2.096948235922508E-3</c:v>
                </c:pt>
                <c:pt idx="13">
                  <c:v>-5.7836974726929051E-2</c:v>
                </c:pt>
                <c:pt idx="14">
                  <c:v>-0.16889398746063006</c:v>
                </c:pt>
                <c:pt idx="15">
                  <c:v>-0.38116570596645694</c:v>
                </c:pt>
                <c:pt idx="16">
                  <c:v>-0.48853632736545888</c:v>
                </c:pt>
                <c:pt idx="17">
                  <c:v>-0.55367450434752008</c:v>
                </c:pt>
                <c:pt idx="18">
                  <c:v>-0.55331660227619006</c:v>
                </c:pt>
                <c:pt idx="19">
                  <c:v>-0.47243073415560854</c:v>
                </c:pt>
                <c:pt idx="20">
                  <c:v>-0.42053493381275764</c:v>
                </c:pt>
                <c:pt idx="21">
                  <c:v>-0.31337905365655366</c:v>
                </c:pt>
                <c:pt idx="22">
                  <c:v>-0.20615159308608375</c:v>
                </c:pt>
                <c:pt idx="23">
                  <c:v>-7.9096357763931438E-2</c:v>
                </c:pt>
                <c:pt idx="24">
                  <c:v>1.0264631405744586E-3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27B-4A42-A40C-8718E93F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Report_table_graphs_180!$B$2</c15:sqref>
                        </c15:formulaRef>
                      </c:ext>
                    </c:extLst>
                    <c:strCache>
                      <c:ptCount val="1"/>
                      <c:pt idx="0">
                        <c:v>FST-F-1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Report_table_graphs_180!$B$6:$B$20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Report_table_graphs_180!$D$6:$D$20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-2.2993879238628672E-3</c:v>
                      </c:pt>
                      <c:pt idx="1">
                        <c:v>1.7897530922132612E-2</c:v>
                      </c:pt>
                      <c:pt idx="2">
                        <c:v>-1.8927857751404494E-4</c:v>
                      </c:pt>
                      <c:pt idx="3">
                        <c:v>4.1464372397527108E-2</c:v>
                      </c:pt>
                      <c:pt idx="4">
                        <c:v>0.14434627578872469</c:v>
                      </c:pt>
                      <c:pt idx="5">
                        <c:v>0.23461295800200793</c:v>
                      </c:pt>
                      <c:pt idx="6">
                        <c:v>0.31764222248772284</c:v>
                      </c:pt>
                      <c:pt idx="7">
                        <c:v>0.33468031005470672</c:v>
                      </c:pt>
                      <c:pt idx="8">
                        <c:v>0.27984681879931023</c:v>
                      </c:pt>
                      <c:pt idx="9">
                        <c:v>0.33111186103625284</c:v>
                      </c:pt>
                      <c:pt idx="10">
                        <c:v>0.34608929494469298</c:v>
                      </c:pt>
                      <c:pt idx="11">
                        <c:v>0.35327645282693099</c:v>
                      </c:pt>
                      <c:pt idx="12">
                        <c:v>0.32638743557520128</c:v>
                      </c:pt>
                      <c:pt idx="13">
                        <c:v>0.35890555550392861</c:v>
                      </c:pt>
                      <c:pt idx="14">
                        <c:v>0.35986049256520497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7B-4A42-A40C-8718E93F98BF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Report_table_graphs_180!$J$2</c15:sqref>
                        </c15:formulaRef>
                      </c:ext>
                    </c:extLst>
                    <c:strCache>
                      <c:ptCount val="1"/>
                      <c:pt idx="0">
                        <c:v>FST-F-2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Report_table_graphs_180!$J$6:$J$20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Report_table_graphs_180!$L$6:$L$20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1.1569816395043323E-2</c:v>
                      </c:pt>
                      <c:pt idx="1">
                        <c:v>-5.6944404759270561E-4</c:v>
                      </c:pt>
                      <c:pt idx="2">
                        <c:v>6.0613373468385086E-2</c:v>
                      </c:pt>
                      <c:pt idx="3">
                        <c:v>8.0114193456555419E-2</c:v>
                      </c:pt>
                      <c:pt idx="4">
                        <c:v>0.20460783033979743</c:v>
                      </c:pt>
                      <c:pt idx="5">
                        <c:v>0.30970116692552979</c:v>
                      </c:pt>
                      <c:pt idx="6">
                        <c:v>0.36327816204766783</c:v>
                      </c:pt>
                      <c:pt idx="7">
                        <c:v>0.38122092683059772</c:v>
                      </c:pt>
                      <c:pt idx="8">
                        <c:v>0.35805113813331291</c:v>
                      </c:pt>
                      <c:pt idx="9">
                        <c:v>0.38629717120896168</c:v>
                      </c:pt>
                      <c:pt idx="10">
                        <c:v>0.38473911600372124</c:v>
                      </c:pt>
                      <c:pt idx="11">
                        <c:v>0.3894132816194425</c:v>
                      </c:pt>
                      <c:pt idx="12">
                        <c:v>0.34830072813922774</c:v>
                      </c:pt>
                      <c:pt idx="13">
                        <c:v>0.37534052492694847</c:v>
                      </c:pt>
                      <c:pt idx="14">
                        <c:v>0.3383492787638212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7B-4A42-A40C-8718E93F98BF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Report_table_graphs_180!$B$39</c15:sqref>
                        </c15:formulaRef>
                      </c:ext>
                    </c:extLst>
                    <c:strCache>
                      <c:ptCount val="1"/>
                      <c:pt idx="0">
                        <c:v>FST-L-1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Report_table_graphs_180!$B$43:$B$57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Report_table_graphs_180!$D$43:$D$57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1.1277406227526788E-2</c:v>
                      </c:pt>
                      <c:pt idx="1">
                        <c:v>6.2582763848424219E-3</c:v>
                      </c:pt>
                      <c:pt idx="2">
                        <c:v>1.3186291279326526E-2</c:v>
                      </c:pt>
                      <c:pt idx="3">
                        <c:v>2.2072704967568316E-2</c:v>
                      </c:pt>
                      <c:pt idx="4">
                        <c:v>7.2055524480904826E-2</c:v>
                      </c:pt>
                      <c:pt idx="5">
                        <c:v>0.12262469093848018</c:v>
                      </c:pt>
                      <c:pt idx="6">
                        <c:v>0.16899821926172434</c:v>
                      </c:pt>
                      <c:pt idx="7">
                        <c:v>0.1889340153658445</c:v>
                      </c:pt>
                      <c:pt idx="8">
                        <c:v>0.20600322640924149</c:v>
                      </c:pt>
                      <c:pt idx="9">
                        <c:v>0.20600322640924149</c:v>
                      </c:pt>
                      <c:pt idx="10">
                        <c:v>0.18606743030512132</c:v>
                      </c:pt>
                      <c:pt idx="11">
                        <c:v>0.14945332112043008</c:v>
                      </c:pt>
                      <c:pt idx="12">
                        <c:v>9.5313953269045001E-2</c:v>
                      </c:pt>
                      <c:pt idx="13">
                        <c:v>3.5128696925952878E-2</c:v>
                      </c:pt>
                      <c:pt idx="14">
                        <c:v>-2.4743841046878526E-4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7B-4A42-A40C-8718E93F98BF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Report_table_graphs_180!$J$39</c15:sqref>
                        </c15:formulaRef>
                      </c:ext>
                    </c:extLst>
                    <c:strCache>
                      <c:ptCount val="1"/>
                      <c:pt idx="0">
                        <c:v>FST-L-2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Report_table_graphs_180!$J$43:$J$57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Report_table_graphs_180!$L$43:$L$57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-1.6430744370781371E-2</c:v>
                      </c:pt>
                      <c:pt idx="1">
                        <c:v>8.6531779037556777E-3</c:v>
                      </c:pt>
                      <c:pt idx="2">
                        <c:v>-3.9285245264001458E-3</c:v>
                      </c:pt>
                      <c:pt idx="3">
                        <c:v>3.4372960864489502E-2</c:v>
                      </c:pt>
                      <c:pt idx="4">
                        <c:v>9.5287893404856605E-2</c:v>
                      </c:pt>
                      <c:pt idx="5">
                        <c:v>0.14945332112043008</c:v>
                      </c:pt>
                      <c:pt idx="6">
                        <c:v>0.18619772962606329</c:v>
                      </c:pt>
                      <c:pt idx="7">
                        <c:v>0.20600322640924149</c:v>
                      </c:pt>
                      <c:pt idx="8">
                        <c:v>0.20613352573018345</c:v>
                      </c:pt>
                      <c:pt idx="9">
                        <c:v>0.18906431468678644</c:v>
                      </c:pt>
                      <c:pt idx="10">
                        <c:v>0.16899821926172434</c:v>
                      </c:pt>
                      <c:pt idx="11">
                        <c:v>0.12266378073476276</c:v>
                      </c:pt>
                      <c:pt idx="12">
                        <c:v>7.2055524480904826E-2</c:v>
                      </c:pt>
                      <c:pt idx="13">
                        <c:v>2.2333303609452237E-2</c:v>
                      </c:pt>
                      <c:pt idx="14">
                        <c:v>3.9558873837979578E-4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7B-4A42-A40C-8718E93F98B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Report_table_graphs_180!$L$75:$L$99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1.2047284925681513E-4</c:v>
                      </c:pt>
                      <c:pt idx="1">
                        <c:v>8.4134981082982285E-2</c:v>
                      </c:pt>
                      <c:pt idx="2">
                        <c:v>0.17188867102974875</c:v>
                      </c:pt>
                      <c:pt idx="3">
                        <c:v>0.29623152837699973</c:v>
                      </c:pt>
                      <c:pt idx="4">
                        <c:v>0.35267333468296697</c:v>
                      </c:pt>
                      <c:pt idx="5">
                        <c:v>0.29030086662802013</c:v>
                      </c:pt>
                      <c:pt idx="6">
                        <c:v>0.14007418893564613</c:v>
                      </c:pt>
                      <c:pt idx="7">
                        <c:v>0.27637888947151706</c:v>
                      </c:pt>
                      <c:pt idx="8">
                        <c:v>0.22923515455166202</c:v>
                      </c:pt>
                      <c:pt idx="9">
                        <c:v>0.15766513480126371</c:v>
                      </c:pt>
                      <c:pt idx="10">
                        <c:v>0.12444337703791167</c:v>
                      </c:pt>
                      <c:pt idx="11">
                        <c:v>5.0611664247648243E-2</c:v>
                      </c:pt>
                      <c:pt idx="12">
                        <c:v>1.3736015728780799E-2</c:v>
                      </c:pt>
                      <c:pt idx="13">
                        <c:v>-4.7676489280356629E-2</c:v>
                      </c:pt>
                      <c:pt idx="14">
                        <c:v>-0.11921635312355673</c:v>
                      </c:pt>
                      <c:pt idx="15">
                        <c:v>-0.156961496966639</c:v>
                      </c:pt>
                      <c:pt idx="16">
                        <c:v>-0.18621272694889449</c:v>
                      </c:pt>
                      <c:pt idx="17">
                        <c:v>-0.20154197977464694</c:v>
                      </c:pt>
                      <c:pt idx="18">
                        <c:v>-0.26341184937629042</c:v>
                      </c:pt>
                      <c:pt idx="19">
                        <c:v>-0.1978730110655324</c:v>
                      </c:pt>
                      <c:pt idx="20">
                        <c:v>-0.21636863414709601</c:v>
                      </c:pt>
                      <c:pt idx="21">
                        <c:v>-0.18520753004228777</c:v>
                      </c:pt>
                      <c:pt idx="22">
                        <c:v>-8.6899272576150752E-2</c:v>
                      </c:pt>
                      <c:pt idx="23">
                        <c:v>3.6795232766338908E-3</c:v>
                      </c:pt>
                      <c:pt idx="24">
                        <c:v>1.2047284925681513E-4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7B-4A42-A40C-8718E93F98B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Report_table_graphs_180!$D$75:$D$99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5.794960166587728E-3</c:v>
                      </c:pt>
                      <c:pt idx="1">
                        <c:v>3.5895581534925891E-2</c:v>
                      </c:pt>
                      <c:pt idx="2">
                        <c:v>0.11504478596113886</c:v>
                      </c:pt>
                      <c:pt idx="3">
                        <c:v>0.13595288161855859</c:v>
                      </c:pt>
                      <c:pt idx="4">
                        <c:v>0.18028206519991485</c:v>
                      </c:pt>
                      <c:pt idx="5">
                        <c:v>0.34427994051280086</c:v>
                      </c:pt>
                      <c:pt idx="6">
                        <c:v>0.29824192219021317</c:v>
                      </c:pt>
                      <c:pt idx="7">
                        <c:v>0.29949841832347157</c:v>
                      </c:pt>
                      <c:pt idx="8">
                        <c:v>0.31176182058407353</c:v>
                      </c:pt>
                      <c:pt idx="9">
                        <c:v>0.26939277097060038</c:v>
                      </c:pt>
                      <c:pt idx="10">
                        <c:v>0.18143804164251257</c:v>
                      </c:pt>
                      <c:pt idx="11">
                        <c:v>6.1618570374991806E-2</c:v>
                      </c:pt>
                      <c:pt idx="12">
                        <c:v>-1.3997366924498546E-2</c:v>
                      </c:pt>
                      <c:pt idx="13">
                        <c:v>-2.8512410255899553E-2</c:v>
                      </c:pt>
                      <c:pt idx="14">
                        <c:v>-0.14469809470603703</c:v>
                      </c:pt>
                      <c:pt idx="15">
                        <c:v>-0.2531588409289019</c:v>
                      </c:pt>
                      <c:pt idx="16">
                        <c:v>-0.31050532445081513</c:v>
                      </c:pt>
                      <c:pt idx="17">
                        <c:v>-0.44158300107233117</c:v>
                      </c:pt>
                      <c:pt idx="18">
                        <c:v>-0.30085543414739063</c:v>
                      </c:pt>
                      <c:pt idx="19">
                        <c:v>-0.23642231243390005</c:v>
                      </c:pt>
                      <c:pt idx="20">
                        <c:v>-0.29633204806766045</c:v>
                      </c:pt>
                      <c:pt idx="21">
                        <c:v>-0.22074124069083523</c:v>
                      </c:pt>
                      <c:pt idx="22">
                        <c:v>-0.11891479405157472</c:v>
                      </c:pt>
                      <c:pt idx="23">
                        <c:v>-6.1467790839000794E-2</c:v>
                      </c:pt>
                      <c:pt idx="24">
                        <c:v>5.794960166587728E-3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7B-4A42-A40C-8718E93F98BF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Report_table_graphs_180!$D$105:$D$129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8.1345866064066689E-3</c:v>
                      </c:pt>
                      <c:pt idx="1">
                        <c:v>3.8438299677878707E-2</c:v>
                      </c:pt>
                      <c:pt idx="2">
                        <c:v>2.5473517244153517E-3</c:v>
                      </c:pt>
                      <c:pt idx="3">
                        <c:v>-3.8399209881596119E-2</c:v>
                      </c:pt>
                      <c:pt idx="4">
                        <c:v>7.1247668691064664E-2</c:v>
                      </c:pt>
                      <c:pt idx="5">
                        <c:v>8.0238321836060028E-2</c:v>
                      </c:pt>
                      <c:pt idx="6">
                        <c:v>0.1126437629543259</c:v>
                      </c:pt>
                      <c:pt idx="7">
                        <c:v>9.325522399816201E-2</c:v>
                      </c:pt>
                      <c:pt idx="8">
                        <c:v>0.10937324999868267</c:v>
                      </c:pt>
                      <c:pt idx="9">
                        <c:v>0.11455916297217275</c:v>
                      </c:pt>
                      <c:pt idx="10">
                        <c:v>8.2648859273486322E-2</c:v>
                      </c:pt>
                      <c:pt idx="11">
                        <c:v>9.4310648497791891E-3</c:v>
                      </c:pt>
                      <c:pt idx="12">
                        <c:v>-9.3607032164705305E-3</c:v>
                      </c:pt>
                      <c:pt idx="13">
                        <c:v>-5.8348035917810456E-3</c:v>
                      </c:pt>
                      <c:pt idx="14">
                        <c:v>-3.7135306468459091E-2</c:v>
                      </c:pt>
                      <c:pt idx="15">
                        <c:v>-5.793107809079618E-2</c:v>
                      </c:pt>
                      <c:pt idx="16">
                        <c:v>-7.0804650999861996E-2</c:v>
                      </c:pt>
                      <c:pt idx="17">
                        <c:v>-7.8388071478684165E-2</c:v>
                      </c:pt>
                      <c:pt idx="18">
                        <c:v>-8.0290441564436807E-2</c:v>
                      </c:pt>
                      <c:pt idx="19">
                        <c:v>-9.8389017243275298E-2</c:v>
                      </c:pt>
                      <c:pt idx="20">
                        <c:v>-0.10644151527748853</c:v>
                      </c:pt>
                      <c:pt idx="21">
                        <c:v>-7.4622421103461484E-2</c:v>
                      </c:pt>
                      <c:pt idx="22">
                        <c:v>-3.6392600339089906E-2</c:v>
                      </c:pt>
                      <c:pt idx="23">
                        <c:v>-1.9414598820352295E-2</c:v>
                      </c:pt>
                      <c:pt idx="24">
                        <c:v>8.1345866064066689E-3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7B-4A42-A40C-8718E93F98BF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Report_table_graphs_180!$L$105:$L$129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-1.075490595054952E-2</c:v>
                      </c:pt>
                      <c:pt idx="1">
                        <c:v>-7.9208957200618531E-4</c:v>
                      </c:pt>
                      <c:pt idx="2">
                        <c:v>3.4438110524960486E-2</c:v>
                      </c:pt>
                      <c:pt idx="3">
                        <c:v>8.0603159934697521E-2</c:v>
                      </c:pt>
                      <c:pt idx="4">
                        <c:v>5.0425837204539185E-2</c:v>
                      </c:pt>
                      <c:pt idx="5">
                        <c:v>3.7421964974531409E-2</c:v>
                      </c:pt>
                      <c:pt idx="6">
                        <c:v>-4.7298653501932103E-2</c:v>
                      </c:pt>
                      <c:pt idx="7">
                        <c:v>-1.0115136284724487E-2</c:v>
                      </c:pt>
                      <c:pt idx="8">
                        <c:v>-1.9623077733859434E-2</c:v>
                      </c:pt>
                      <c:pt idx="9">
                        <c:v>-4.333755414529647E-2</c:v>
                      </c:pt>
                      <c:pt idx="10">
                        <c:v>1.4202625982673828E-2</c:v>
                      </c:pt>
                      <c:pt idx="11">
                        <c:v>2.7636485971790081E-2</c:v>
                      </c:pt>
                      <c:pt idx="12">
                        <c:v>-1.0326221184650466E-3</c:v>
                      </c:pt>
                      <c:pt idx="13">
                        <c:v>-2.5590786633001281E-2</c:v>
                      </c:pt>
                      <c:pt idx="14">
                        <c:v>-7.9000478287111382E-3</c:v>
                      </c:pt>
                      <c:pt idx="15">
                        <c:v>3.8190730968088983E-2</c:v>
                      </c:pt>
                      <c:pt idx="16">
                        <c:v>8.1827973551551955E-2</c:v>
                      </c:pt>
                      <c:pt idx="17">
                        <c:v>0.10254556558132387</c:v>
                      </c:pt>
                      <c:pt idx="18">
                        <c:v>0.13772638223565353</c:v>
                      </c:pt>
                      <c:pt idx="19">
                        <c:v>0.12073535078482173</c:v>
                      </c:pt>
                      <c:pt idx="20">
                        <c:v>9.8141448533485567E-2</c:v>
                      </c:pt>
                      <c:pt idx="21">
                        <c:v>5.5259942011485964E-2</c:v>
                      </c:pt>
                      <c:pt idx="22">
                        <c:v>1.7890096765331345E-2</c:v>
                      </c:pt>
                      <c:pt idx="23">
                        <c:v>1.5818337562354154E-3</c:v>
                      </c:pt>
                      <c:pt idx="24">
                        <c:v>-1.075490595054952E-2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27B-4A42-A40C-8718E93F98BF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213294227795672"/>
          <c:y val="0.287009776937308"/>
          <c:w val="0.33406423155438908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Report_table_graphs_180!$B$2</c:f>
              <c:strCache>
                <c:ptCount val="1"/>
                <c:pt idx="0">
                  <c:v>FST-F-1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Report_table_graphs_180!$B$6:$B$36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Report_table_graphs_180!$D$6:$D$36</c:f>
              <c:numCache>
                <c:formatCode>0.000</c:formatCode>
                <c:ptCount val="31"/>
                <c:pt idx="0">
                  <c:v>-2.2993879238628672E-3</c:v>
                </c:pt>
                <c:pt idx="1">
                  <c:v>1.7897530922132612E-2</c:v>
                </c:pt>
                <c:pt idx="2">
                  <c:v>-1.8927857751404494E-4</c:v>
                </c:pt>
                <c:pt idx="3">
                  <c:v>4.1464372397527108E-2</c:v>
                </c:pt>
                <c:pt idx="4">
                  <c:v>0.14434627578872469</c:v>
                </c:pt>
                <c:pt idx="5">
                  <c:v>0.23461295800200793</c:v>
                </c:pt>
                <c:pt idx="6">
                  <c:v>0.31764222248772284</c:v>
                </c:pt>
                <c:pt idx="7">
                  <c:v>0.33468031005470672</c:v>
                </c:pt>
                <c:pt idx="8">
                  <c:v>0.27984681879931023</c:v>
                </c:pt>
                <c:pt idx="9">
                  <c:v>0.33111186103625284</c:v>
                </c:pt>
                <c:pt idx="10">
                  <c:v>0.34608929494469298</c:v>
                </c:pt>
                <c:pt idx="11">
                  <c:v>0.35327645282693099</c:v>
                </c:pt>
                <c:pt idx="12">
                  <c:v>0.32638743557520128</c:v>
                </c:pt>
                <c:pt idx="13">
                  <c:v>0.35890555550392861</c:v>
                </c:pt>
                <c:pt idx="14">
                  <c:v>0.35986049256520497</c:v>
                </c:pt>
                <c:pt idx="15">
                  <c:v>0.30346894610456809</c:v>
                </c:pt>
                <c:pt idx="16">
                  <c:v>0.19571183771632797</c:v>
                </c:pt>
                <c:pt idx="17">
                  <c:v>4.7209072718784502E-2</c:v>
                </c:pt>
                <c:pt idx="18">
                  <c:v>-1.9355066436712351E-2</c:v>
                </c:pt>
                <c:pt idx="19">
                  <c:v>-7.0112484235818576E-2</c:v>
                </c:pt>
                <c:pt idx="20">
                  <c:v>-0.12821286543768687</c:v>
                </c:pt>
                <c:pt idx="21">
                  <c:v>-0.23566841475394501</c:v>
                </c:pt>
                <c:pt idx="22">
                  <c:v>-0.3383492787638212</c:v>
                </c:pt>
                <c:pt idx="23">
                  <c:v>-0.38629717120896168</c:v>
                </c:pt>
                <c:pt idx="24">
                  <c:v>-0.38473911600372124</c:v>
                </c:pt>
                <c:pt idx="25">
                  <c:v>-0.38122092683059772</c:v>
                </c:pt>
                <c:pt idx="26">
                  <c:v>-0.36327816204766783</c:v>
                </c:pt>
                <c:pt idx="27">
                  <c:v>-0.30970116692552979</c:v>
                </c:pt>
                <c:pt idx="28">
                  <c:v>-0.20460783033979743</c:v>
                </c:pt>
                <c:pt idx="29">
                  <c:v>-8.0114193456555419E-2</c:v>
                </c:pt>
                <c:pt idx="30">
                  <c:v>-2.2993879238628672E-3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039-41E3-8F83-F634016E1D2F}"/>
            </c:ext>
          </c:extLst>
        </c:ser>
        <c:ser>
          <c:idx val="7"/>
          <c:order val="1"/>
          <c:tx>
            <c:strRef>
              <c:f>Report_table_graphs_180!$J$2</c:f>
              <c:strCache>
                <c:ptCount val="1"/>
                <c:pt idx="0">
                  <c:v>FST-F-2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Report_table_graphs_180!$J$6:$J$36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165</c:v>
                </c:pt>
                <c:pt idx="18">
                  <c:v>180</c:v>
                </c:pt>
                <c:pt idx="19">
                  <c:v>195</c:v>
                </c:pt>
                <c:pt idx="20">
                  <c:v>210</c:v>
                </c:pt>
                <c:pt idx="21">
                  <c:v>225</c:v>
                </c:pt>
                <c:pt idx="22">
                  <c:v>240</c:v>
                </c:pt>
                <c:pt idx="23">
                  <c:v>255</c:v>
                </c:pt>
                <c:pt idx="24">
                  <c:v>270</c:v>
                </c:pt>
                <c:pt idx="25">
                  <c:v>285</c:v>
                </c:pt>
                <c:pt idx="26">
                  <c:v>300</c:v>
                </c:pt>
                <c:pt idx="27">
                  <c:v>315</c:v>
                </c:pt>
                <c:pt idx="28">
                  <c:v>330</c:v>
                </c:pt>
                <c:pt idx="29">
                  <c:v>345</c:v>
                </c:pt>
                <c:pt idx="30">
                  <c:v>360</c:v>
                </c:pt>
              </c:numCache>
            </c:numRef>
          </c:xVal>
          <c:yVal>
            <c:numRef>
              <c:f>Report_table_graphs_180!$L$6:$L$36</c:f>
              <c:numCache>
                <c:formatCode>0.000</c:formatCode>
                <c:ptCount val="31"/>
                <c:pt idx="0">
                  <c:v>1.1569816395043323E-2</c:v>
                </c:pt>
                <c:pt idx="1">
                  <c:v>-5.6944404759270561E-4</c:v>
                </c:pt>
                <c:pt idx="2">
                  <c:v>6.0613373468385086E-2</c:v>
                </c:pt>
                <c:pt idx="3">
                  <c:v>8.0114193456555419E-2</c:v>
                </c:pt>
                <c:pt idx="4">
                  <c:v>0.20460783033979743</c:v>
                </c:pt>
                <c:pt idx="5">
                  <c:v>0.30970116692552979</c:v>
                </c:pt>
                <c:pt idx="6">
                  <c:v>0.36327816204766783</c:v>
                </c:pt>
                <c:pt idx="7">
                  <c:v>0.38122092683059772</c:v>
                </c:pt>
                <c:pt idx="8">
                  <c:v>0.35805113813331291</c:v>
                </c:pt>
                <c:pt idx="9">
                  <c:v>0.38629717120896168</c:v>
                </c:pt>
                <c:pt idx="10">
                  <c:v>0.38473911600372124</c:v>
                </c:pt>
                <c:pt idx="11">
                  <c:v>0.3894132816194425</c:v>
                </c:pt>
                <c:pt idx="12">
                  <c:v>0.34830072813922774</c:v>
                </c:pt>
                <c:pt idx="13">
                  <c:v>0.37534052492694847</c:v>
                </c:pt>
                <c:pt idx="14">
                  <c:v>0.3383492787638212</c:v>
                </c:pt>
                <c:pt idx="15">
                  <c:v>0.23566841475394501</c:v>
                </c:pt>
                <c:pt idx="16">
                  <c:v>0.12821286543768687</c:v>
                </c:pt>
                <c:pt idx="17">
                  <c:v>7.0112484235818576E-2</c:v>
                </c:pt>
                <c:pt idx="18">
                  <c:v>1.8395103390902938E-2</c:v>
                </c:pt>
                <c:pt idx="19">
                  <c:v>-4.7209072718784502E-2</c:v>
                </c:pt>
                <c:pt idx="20">
                  <c:v>-0.19571183771632797</c:v>
                </c:pt>
                <c:pt idx="21">
                  <c:v>-0.30346894610456809</c:v>
                </c:pt>
                <c:pt idx="22">
                  <c:v>-0.35986049256520497</c:v>
                </c:pt>
                <c:pt idx="23">
                  <c:v>-0.33111186103625284</c:v>
                </c:pt>
                <c:pt idx="24">
                  <c:v>-0.34608929494469298</c:v>
                </c:pt>
                <c:pt idx="25">
                  <c:v>-0.33468031005470672</c:v>
                </c:pt>
                <c:pt idx="26">
                  <c:v>-0.31764222248772284</c:v>
                </c:pt>
                <c:pt idx="27">
                  <c:v>-0.23461295800200793</c:v>
                </c:pt>
                <c:pt idx="28">
                  <c:v>-0.14434627578872469</c:v>
                </c:pt>
                <c:pt idx="29">
                  <c:v>-4.1464372397527108E-2</c:v>
                </c:pt>
                <c:pt idx="30">
                  <c:v>1.1569816395043323E-2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039-41E3-8F83-F634016E1D2F}"/>
            </c:ext>
          </c:extLst>
        </c:ser>
        <c:ser>
          <c:idx val="4"/>
          <c:order val="4"/>
          <c:tx>
            <c:strRef>
              <c:f>Report_table_graphs_180!$B$71</c:f>
              <c:strCache>
                <c:ptCount val="1"/>
                <c:pt idx="0">
                  <c:v>FST-F-LNGC-L-1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Report_table_graphs_180!$B$75:$B$99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Report_table_graphs_180!$D$75:$D$99</c:f>
              <c:numCache>
                <c:formatCode>0.000</c:formatCode>
                <c:ptCount val="25"/>
                <c:pt idx="0">
                  <c:v>5.794960166587728E-3</c:v>
                </c:pt>
                <c:pt idx="1">
                  <c:v>3.5895581534925891E-2</c:v>
                </c:pt>
                <c:pt idx="2">
                  <c:v>0.11504478596113886</c:v>
                </c:pt>
                <c:pt idx="3">
                  <c:v>0.13595288161855859</c:v>
                </c:pt>
                <c:pt idx="4">
                  <c:v>0.18028206519991485</c:v>
                </c:pt>
                <c:pt idx="5">
                  <c:v>0.34427994051280086</c:v>
                </c:pt>
                <c:pt idx="6">
                  <c:v>0.29824192219021317</c:v>
                </c:pt>
                <c:pt idx="7">
                  <c:v>0.29949841832347157</c:v>
                </c:pt>
                <c:pt idx="8">
                  <c:v>0.31176182058407353</c:v>
                </c:pt>
                <c:pt idx="9">
                  <c:v>0.26939277097060038</c:v>
                </c:pt>
                <c:pt idx="10">
                  <c:v>0.18143804164251257</c:v>
                </c:pt>
                <c:pt idx="11">
                  <c:v>6.1618570374991806E-2</c:v>
                </c:pt>
                <c:pt idx="12">
                  <c:v>-1.3997366924498546E-2</c:v>
                </c:pt>
                <c:pt idx="13">
                  <c:v>-2.8512410255899553E-2</c:v>
                </c:pt>
                <c:pt idx="14">
                  <c:v>-0.14469809470603703</c:v>
                </c:pt>
                <c:pt idx="15">
                  <c:v>-0.2531588409289019</c:v>
                </c:pt>
                <c:pt idx="16">
                  <c:v>-0.31050532445081513</c:v>
                </c:pt>
                <c:pt idx="17">
                  <c:v>-0.44158300107233117</c:v>
                </c:pt>
                <c:pt idx="18">
                  <c:v>-0.30085543414739063</c:v>
                </c:pt>
                <c:pt idx="19">
                  <c:v>-0.23642231243390005</c:v>
                </c:pt>
                <c:pt idx="20">
                  <c:v>-0.29633204806766045</c:v>
                </c:pt>
                <c:pt idx="21">
                  <c:v>-0.22074124069083523</c:v>
                </c:pt>
                <c:pt idx="22">
                  <c:v>-0.11891479405157472</c:v>
                </c:pt>
                <c:pt idx="23">
                  <c:v>-6.1467790839000794E-2</c:v>
                </c:pt>
                <c:pt idx="24">
                  <c:v>5.794960166587728E-3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039-41E3-8F83-F634016E1D2F}"/>
            </c:ext>
          </c:extLst>
        </c:ser>
        <c:ser>
          <c:idx val="3"/>
          <c:order val="5"/>
          <c:tx>
            <c:strRef>
              <c:f>Report_table_graphs_180!$J$71</c:f>
              <c:strCache>
                <c:ptCount val="1"/>
                <c:pt idx="0">
                  <c:v>FST-F-LNGC-L-2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Report_table_graphs_180!$B$75:$B$99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Report_table_graphs_180!$L$75:$L$99</c:f>
              <c:numCache>
                <c:formatCode>0.000</c:formatCode>
                <c:ptCount val="25"/>
                <c:pt idx="0">
                  <c:v>1.2047284925681513E-4</c:v>
                </c:pt>
                <c:pt idx="1">
                  <c:v>8.4134981082982285E-2</c:v>
                </c:pt>
                <c:pt idx="2">
                  <c:v>0.17188867102974875</c:v>
                </c:pt>
                <c:pt idx="3">
                  <c:v>0.29623152837699973</c:v>
                </c:pt>
                <c:pt idx="4">
                  <c:v>0.35267333468296697</c:v>
                </c:pt>
                <c:pt idx="5">
                  <c:v>0.29030086662802013</c:v>
                </c:pt>
                <c:pt idx="6">
                  <c:v>0.14007418893564613</c:v>
                </c:pt>
                <c:pt idx="7">
                  <c:v>0.27637888947151706</c:v>
                </c:pt>
                <c:pt idx="8">
                  <c:v>0.22923515455166202</c:v>
                </c:pt>
                <c:pt idx="9">
                  <c:v>0.15766513480126371</c:v>
                </c:pt>
                <c:pt idx="10">
                  <c:v>0.12444337703791167</c:v>
                </c:pt>
                <c:pt idx="11">
                  <c:v>5.0611664247648243E-2</c:v>
                </c:pt>
                <c:pt idx="12">
                  <c:v>1.3736015728780799E-2</c:v>
                </c:pt>
                <c:pt idx="13">
                  <c:v>-4.7676489280356629E-2</c:v>
                </c:pt>
                <c:pt idx="14">
                  <c:v>-0.11921635312355673</c:v>
                </c:pt>
                <c:pt idx="15">
                  <c:v>-0.156961496966639</c:v>
                </c:pt>
                <c:pt idx="16">
                  <c:v>-0.18621272694889449</c:v>
                </c:pt>
                <c:pt idx="17">
                  <c:v>-0.20154197977464694</c:v>
                </c:pt>
                <c:pt idx="18">
                  <c:v>-0.26341184937629042</c:v>
                </c:pt>
                <c:pt idx="19">
                  <c:v>-0.1978730110655324</c:v>
                </c:pt>
                <c:pt idx="20">
                  <c:v>-0.21636863414709601</c:v>
                </c:pt>
                <c:pt idx="21">
                  <c:v>-0.18520753004228777</c:v>
                </c:pt>
                <c:pt idx="22">
                  <c:v>-8.6899272576150752E-2</c:v>
                </c:pt>
                <c:pt idx="23">
                  <c:v>3.6795232766338908E-3</c:v>
                </c:pt>
                <c:pt idx="24">
                  <c:v>1.2047284925681513E-4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039-41E3-8F83-F634016E1D2F}"/>
            </c:ext>
          </c:extLst>
        </c:ser>
        <c:ser>
          <c:idx val="2"/>
          <c:order val="6"/>
          <c:tx>
            <c:strRef>
              <c:f>Report_table_graphs_180!$R$71</c:f>
              <c:strCache>
                <c:ptCount val="1"/>
                <c:pt idx="0">
                  <c:v>FST-F-LNGC-L-LNGC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Report_table_graphs_180!$R$75:$R$99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Report_table_graphs_180!$T$75:$T$99</c:f>
              <c:numCache>
                <c:formatCode>0.000</c:formatCode>
                <c:ptCount val="25"/>
                <c:pt idx="0">
                  <c:v>-7.8882023517092299E-3</c:v>
                </c:pt>
                <c:pt idx="1">
                  <c:v>2.2807381991659836E-2</c:v>
                </c:pt>
                <c:pt idx="2">
                  <c:v>0.13087835186178376</c:v>
                </c:pt>
                <c:pt idx="3">
                  <c:v>0.26894354011425758</c:v>
                </c:pt>
                <c:pt idx="4">
                  <c:v>0.40363178114700959</c:v>
                </c:pt>
                <c:pt idx="5">
                  <c:v>0.55156804588790109</c:v>
                </c:pt>
                <c:pt idx="6">
                  <c:v>0.56672101418152476</c:v>
                </c:pt>
                <c:pt idx="7">
                  <c:v>0.59529518296378658</c:v>
                </c:pt>
                <c:pt idx="8">
                  <c:v>0.40982285104983301</c:v>
                </c:pt>
                <c:pt idx="9">
                  <c:v>0.28539533426162045</c:v>
                </c:pt>
                <c:pt idx="10">
                  <c:v>0.10520489415287282</c:v>
                </c:pt>
                <c:pt idx="11">
                  <c:v>2.2850676186784477E-2</c:v>
                </c:pt>
                <c:pt idx="12">
                  <c:v>-4.5025962929624583E-3</c:v>
                </c:pt>
                <c:pt idx="13">
                  <c:v>-5.186644575931755E-2</c:v>
                </c:pt>
                <c:pt idx="14">
                  <c:v>-0.11001054981170776</c:v>
                </c:pt>
                <c:pt idx="15">
                  <c:v>-0.21898203894042417</c:v>
                </c:pt>
                <c:pt idx="16">
                  <c:v>-0.23370206528280144</c:v>
                </c:pt>
                <c:pt idx="17">
                  <c:v>-0.16161723040027748</c:v>
                </c:pt>
                <c:pt idx="18">
                  <c:v>-0.26236282245531245</c:v>
                </c:pt>
                <c:pt idx="19">
                  <c:v>-0.29786406245751645</c:v>
                </c:pt>
                <c:pt idx="20">
                  <c:v>-0.27613037650494771</c:v>
                </c:pt>
                <c:pt idx="21">
                  <c:v>-0.17469207732791844</c:v>
                </c:pt>
                <c:pt idx="22">
                  <c:v>-0.14209154839906527</c:v>
                </c:pt>
                <c:pt idx="23">
                  <c:v>-7.5418487907121176E-2</c:v>
                </c:pt>
                <c:pt idx="24">
                  <c:v>-7.8882023517092299E-3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B039-41E3-8F83-F634016E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Report_table_graphs_180!$B$39</c15:sqref>
                        </c15:formulaRef>
                      </c:ext>
                    </c:extLst>
                    <c:strCache>
                      <c:ptCount val="1"/>
                      <c:pt idx="0">
                        <c:v>FST-L-1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Report_table_graphs_180!$B$43:$B$69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  <c:pt idx="15">
                        <c:v>195</c:v>
                      </c:pt>
                      <c:pt idx="16">
                        <c:v>210</c:v>
                      </c:pt>
                      <c:pt idx="17">
                        <c:v>225</c:v>
                      </c:pt>
                      <c:pt idx="18">
                        <c:v>240</c:v>
                      </c:pt>
                      <c:pt idx="19">
                        <c:v>255</c:v>
                      </c:pt>
                      <c:pt idx="20">
                        <c:v>270</c:v>
                      </c:pt>
                      <c:pt idx="21">
                        <c:v>285</c:v>
                      </c:pt>
                      <c:pt idx="22">
                        <c:v>300</c:v>
                      </c:pt>
                      <c:pt idx="23">
                        <c:v>315</c:v>
                      </c:pt>
                      <c:pt idx="24">
                        <c:v>330</c:v>
                      </c:pt>
                      <c:pt idx="25">
                        <c:v>345</c:v>
                      </c:pt>
                      <c:pt idx="26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Report_table_graphs_180!$D$43:$D$69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1.1277406227526788E-2</c:v>
                      </c:pt>
                      <c:pt idx="1">
                        <c:v>6.2582763848424219E-3</c:v>
                      </c:pt>
                      <c:pt idx="2">
                        <c:v>1.3186291279326526E-2</c:v>
                      </c:pt>
                      <c:pt idx="3">
                        <c:v>2.2072704967568316E-2</c:v>
                      </c:pt>
                      <c:pt idx="4">
                        <c:v>7.2055524480904826E-2</c:v>
                      </c:pt>
                      <c:pt idx="5">
                        <c:v>0.12262469093848018</c:v>
                      </c:pt>
                      <c:pt idx="6">
                        <c:v>0.16899821926172434</c:v>
                      </c:pt>
                      <c:pt idx="7">
                        <c:v>0.1889340153658445</c:v>
                      </c:pt>
                      <c:pt idx="8">
                        <c:v>0.20600322640924149</c:v>
                      </c:pt>
                      <c:pt idx="9">
                        <c:v>0.20600322640924149</c:v>
                      </c:pt>
                      <c:pt idx="10">
                        <c:v>0.18606743030512132</c:v>
                      </c:pt>
                      <c:pt idx="11">
                        <c:v>0.14945332112043008</c:v>
                      </c:pt>
                      <c:pt idx="12">
                        <c:v>9.5313953269045001E-2</c:v>
                      </c:pt>
                      <c:pt idx="13">
                        <c:v>3.5128696925952878E-2</c:v>
                      </c:pt>
                      <c:pt idx="14">
                        <c:v>-2.4743841046878526E-4</c:v>
                      </c:pt>
                      <c:pt idx="15">
                        <c:v>-2.2333303609452237E-2</c:v>
                      </c:pt>
                      <c:pt idx="16">
                        <c:v>-7.2055524480904826E-2</c:v>
                      </c:pt>
                      <c:pt idx="17">
                        <c:v>-0.12266378073476276</c:v>
                      </c:pt>
                      <c:pt idx="18">
                        <c:v>-0.16899821926172434</c:v>
                      </c:pt>
                      <c:pt idx="19">
                        <c:v>-0.18906431468678644</c:v>
                      </c:pt>
                      <c:pt idx="20">
                        <c:v>-0.20613352573018345</c:v>
                      </c:pt>
                      <c:pt idx="21">
                        <c:v>-0.20600322640924149</c:v>
                      </c:pt>
                      <c:pt idx="22">
                        <c:v>-0.18619772962606329</c:v>
                      </c:pt>
                      <c:pt idx="23">
                        <c:v>-0.14945332112043008</c:v>
                      </c:pt>
                      <c:pt idx="24">
                        <c:v>-9.5287893404856605E-2</c:v>
                      </c:pt>
                      <c:pt idx="25">
                        <c:v>-3.4372960864489502E-2</c:v>
                      </c:pt>
                      <c:pt idx="26">
                        <c:v>1.1277406227526788E-2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039-41E3-8F83-F634016E1D2F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Report_table_graphs_180!$J$39</c15:sqref>
                        </c15:formulaRef>
                      </c:ext>
                    </c:extLst>
                    <c:strCache>
                      <c:ptCount val="1"/>
                      <c:pt idx="0">
                        <c:v>FST-L-2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Report_table_graphs_180!$J$43:$J$69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90</c:v>
                      </c:pt>
                      <c:pt idx="9">
                        <c:v>105</c:v>
                      </c:pt>
                      <c:pt idx="10">
                        <c:v>120</c:v>
                      </c:pt>
                      <c:pt idx="11">
                        <c:v>135</c:v>
                      </c:pt>
                      <c:pt idx="12">
                        <c:v>150</c:v>
                      </c:pt>
                      <c:pt idx="13">
                        <c:v>165</c:v>
                      </c:pt>
                      <c:pt idx="14">
                        <c:v>180</c:v>
                      </c:pt>
                      <c:pt idx="15">
                        <c:v>195</c:v>
                      </c:pt>
                      <c:pt idx="16">
                        <c:v>210</c:v>
                      </c:pt>
                      <c:pt idx="17">
                        <c:v>225</c:v>
                      </c:pt>
                      <c:pt idx="18">
                        <c:v>240</c:v>
                      </c:pt>
                      <c:pt idx="19">
                        <c:v>255</c:v>
                      </c:pt>
                      <c:pt idx="20">
                        <c:v>270</c:v>
                      </c:pt>
                      <c:pt idx="21">
                        <c:v>285</c:v>
                      </c:pt>
                      <c:pt idx="22">
                        <c:v>300</c:v>
                      </c:pt>
                      <c:pt idx="23">
                        <c:v>315</c:v>
                      </c:pt>
                      <c:pt idx="24">
                        <c:v>330</c:v>
                      </c:pt>
                      <c:pt idx="25">
                        <c:v>345</c:v>
                      </c:pt>
                      <c:pt idx="26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Report_table_graphs_180!$L$43:$L$69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-1.6430744370781371E-2</c:v>
                      </c:pt>
                      <c:pt idx="1">
                        <c:v>8.6531779037556777E-3</c:v>
                      </c:pt>
                      <c:pt idx="2">
                        <c:v>-3.9285245264001458E-3</c:v>
                      </c:pt>
                      <c:pt idx="3">
                        <c:v>3.4372960864489502E-2</c:v>
                      </c:pt>
                      <c:pt idx="4">
                        <c:v>9.5287893404856605E-2</c:v>
                      </c:pt>
                      <c:pt idx="5">
                        <c:v>0.14945332112043008</c:v>
                      </c:pt>
                      <c:pt idx="6">
                        <c:v>0.18619772962606329</c:v>
                      </c:pt>
                      <c:pt idx="7">
                        <c:v>0.20600322640924149</c:v>
                      </c:pt>
                      <c:pt idx="8">
                        <c:v>0.20613352573018345</c:v>
                      </c:pt>
                      <c:pt idx="9">
                        <c:v>0.18906431468678644</c:v>
                      </c:pt>
                      <c:pt idx="10">
                        <c:v>0.16899821926172434</c:v>
                      </c:pt>
                      <c:pt idx="11">
                        <c:v>0.12266378073476276</c:v>
                      </c:pt>
                      <c:pt idx="12">
                        <c:v>7.2055524480904826E-2</c:v>
                      </c:pt>
                      <c:pt idx="13">
                        <c:v>2.2333303609452237E-2</c:v>
                      </c:pt>
                      <c:pt idx="14">
                        <c:v>3.9558873837979578E-4</c:v>
                      </c:pt>
                      <c:pt idx="15">
                        <c:v>-3.5128696925952878E-2</c:v>
                      </c:pt>
                      <c:pt idx="16">
                        <c:v>-9.5313953269045001E-2</c:v>
                      </c:pt>
                      <c:pt idx="17">
                        <c:v>-0.14945332112043008</c:v>
                      </c:pt>
                      <c:pt idx="18">
                        <c:v>-0.18606743030512132</c:v>
                      </c:pt>
                      <c:pt idx="19">
                        <c:v>-0.20600322640924149</c:v>
                      </c:pt>
                      <c:pt idx="20">
                        <c:v>-0.20600322640924149</c:v>
                      </c:pt>
                      <c:pt idx="21">
                        <c:v>-0.1889340153658445</c:v>
                      </c:pt>
                      <c:pt idx="22">
                        <c:v>-0.16899821926172434</c:v>
                      </c:pt>
                      <c:pt idx="23">
                        <c:v>-0.12262469093848018</c:v>
                      </c:pt>
                      <c:pt idx="24">
                        <c:v>-7.2055524480904826E-2</c:v>
                      </c:pt>
                      <c:pt idx="25">
                        <c:v>-2.2072704967568316E-2</c:v>
                      </c:pt>
                      <c:pt idx="26">
                        <c:v>-1.6430744370781371E-2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39-41E3-8F83-F634016E1D2F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Report_table_graphs_180!$B$101</c15:sqref>
                        </c15:formulaRef>
                      </c:ext>
                    </c:extLst>
                    <c:strCache>
                      <c:ptCount val="1"/>
                      <c:pt idx="0">
                        <c:v>FST-L-LNGC-F-1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Report_table_graphs_180!$B$105:$B$129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Report_table_graphs_180!$D$105:$D$129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8.1345866064066689E-3</c:v>
                      </c:pt>
                      <c:pt idx="1">
                        <c:v>3.8438299677878707E-2</c:v>
                      </c:pt>
                      <c:pt idx="2">
                        <c:v>2.5473517244153517E-3</c:v>
                      </c:pt>
                      <c:pt idx="3">
                        <c:v>-3.8399209881596119E-2</c:v>
                      </c:pt>
                      <c:pt idx="4">
                        <c:v>7.1247668691064664E-2</c:v>
                      </c:pt>
                      <c:pt idx="5">
                        <c:v>8.0238321836060028E-2</c:v>
                      </c:pt>
                      <c:pt idx="6">
                        <c:v>0.1126437629543259</c:v>
                      </c:pt>
                      <c:pt idx="7">
                        <c:v>9.325522399816201E-2</c:v>
                      </c:pt>
                      <c:pt idx="8">
                        <c:v>0.10937324999868267</c:v>
                      </c:pt>
                      <c:pt idx="9">
                        <c:v>0.11455916297217275</c:v>
                      </c:pt>
                      <c:pt idx="10">
                        <c:v>8.2648859273486322E-2</c:v>
                      </c:pt>
                      <c:pt idx="11">
                        <c:v>9.4310648497791891E-3</c:v>
                      </c:pt>
                      <c:pt idx="12">
                        <c:v>-9.3607032164705305E-3</c:v>
                      </c:pt>
                      <c:pt idx="13">
                        <c:v>-5.8348035917810456E-3</c:v>
                      </c:pt>
                      <c:pt idx="14">
                        <c:v>-3.7135306468459091E-2</c:v>
                      </c:pt>
                      <c:pt idx="15">
                        <c:v>-5.793107809079618E-2</c:v>
                      </c:pt>
                      <c:pt idx="16">
                        <c:v>-7.0804650999861996E-2</c:v>
                      </c:pt>
                      <c:pt idx="17">
                        <c:v>-7.8388071478684165E-2</c:v>
                      </c:pt>
                      <c:pt idx="18">
                        <c:v>-8.0290441564436807E-2</c:v>
                      </c:pt>
                      <c:pt idx="19">
                        <c:v>-9.8389017243275298E-2</c:v>
                      </c:pt>
                      <c:pt idx="20">
                        <c:v>-0.10644151527748853</c:v>
                      </c:pt>
                      <c:pt idx="21">
                        <c:v>-7.4622421103461484E-2</c:v>
                      </c:pt>
                      <c:pt idx="22">
                        <c:v>-3.6392600339089906E-2</c:v>
                      </c:pt>
                      <c:pt idx="23">
                        <c:v>-1.9414598820352295E-2</c:v>
                      </c:pt>
                      <c:pt idx="24">
                        <c:v>8.1345866064066689E-3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39-41E3-8F83-F634016E1D2F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Report_table_graphs_180!$J$101</c15:sqref>
                        </c15:formulaRef>
                      </c:ext>
                    </c:extLst>
                    <c:strCache>
                      <c:ptCount val="1"/>
                      <c:pt idx="0">
                        <c:v>FST-L-LNGC-F-2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Report_table_graphs_180!$J$105:$J$129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Report_table_graphs_180!$L$105:$L$129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-1.075490595054952E-2</c:v>
                      </c:pt>
                      <c:pt idx="1">
                        <c:v>-7.9208957200618531E-4</c:v>
                      </c:pt>
                      <c:pt idx="2">
                        <c:v>3.4438110524960486E-2</c:v>
                      </c:pt>
                      <c:pt idx="3">
                        <c:v>8.0603159934697521E-2</c:v>
                      </c:pt>
                      <c:pt idx="4">
                        <c:v>5.0425837204539185E-2</c:v>
                      </c:pt>
                      <c:pt idx="5">
                        <c:v>3.7421964974531409E-2</c:v>
                      </c:pt>
                      <c:pt idx="6">
                        <c:v>-4.7298653501932103E-2</c:v>
                      </c:pt>
                      <c:pt idx="7">
                        <c:v>-1.0115136284724487E-2</c:v>
                      </c:pt>
                      <c:pt idx="8">
                        <c:v>-1.9623077733859434E-2</c:v>
                      </c:pt>
                      <c:pt idx="9">
                        <c:v>-4.333755414529647E-2</c:v>
                      </c:pt>
                      <c:pt idx="10">
                        <c:v>1.4202625982673828E-2</c:v>
                      </c:pt>
                      <c:pt idx="11">
                        <c:v>2.7636485971790081E-2</c:v>
                      </c:pt>
                      <c:pt idx="12">
                        <c:v>-1.0326221184650466E-3</c:v>
                      </c:pt>
                      <c:pt idx="13">
                        <c:v>-2.5590786633001281E-2</c:v>
                      </c:pt>
                      <c:pt idx="14">
                        <c:v>-7.9000478287111382E-3</c:v>
                      </c:pt>
                      <c:pt idx="15">
                        <c:v>3.8190730968088983E-2</c:v>
                      </c:pt>
                      <c:pt idx="16">
                        <c:v>8.1827973551551955E-2</c:v>
                      </c:pt>
                      <c:pt idx="17">
                        <c:v>0.10254556558132387</c:v>
                      </c:pt>
                      <c:pt idx="18">
                        <c:v>0.13772638223565353</c:v>
                      </c:pt>
                      <c:pt idx="19">
                        <c:v>0.12073535078482173</c:v>
                      </c:pt>
                      <c:pt idx="20">
                        <c:v>9.8141448533485567E-2</c:v>
                      </c:pt>
                      <c:pt idx="21">
                        <c:v>5.5259942011485964E-2</c:v>
                      </c:pt>
                      <c:pt idx="22">
                        <c:v>1.7890096765331345E-2</c:v>
                      </c:pt>
                      <c:pt idx="23">
                        <c:v>1.5818337562354154E-3</c:v>
                      </c:pt>
                      <c:pt idx="24">
                        <c:v>-1.075490595054952E-2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39-41E3-8F83-F634016E1D2F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Report_table_graphs_180!$R$101</c15:sqref>
                        </c15:formulaRef>
                      </c:ext>
                    </c:extLst>
                    <c:strCache>
                      <c:ptCount val="1"/>
                      <c:pt idx="0">
                        <c:v>FST-L-LNGC-F-LNGC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Report_table_graphs_180!$R$105:$R$129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Report_table_graphs_180!$T$105:$T$129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1.0264631405744586E-3</c:v>
                      </c:pt>
                      <c:pt idx="1">
                        <c:v>6.4708694496465172E-2</c:v>
                      </c:pt>
                      <c:pt idx="2">
                        <c:v>0.19706088047430156</c:v>
                      </c:pt>
                      <c:pt idx="3">
                        <c:v>0.38367102046576695</c:v>
                      </c:pt>
                      <c:pt idx="4">
                        <c:v>0.53363198835303971</c:v>
                      </c:pt>
                      <c:pt idx="5">
                        <c:v>0.72224637994395313</c:v>
                      </c:pt>
                      <c:pt idx="6">
                        <c:v>0.78702665485468426</c:v>
                      </c:pt>
                      <c:pt idx="7">
                        <c:v>0.69719323495085261</c:v>
                      </c:pt>
                      <c:pt idx="8">
                        <c:v>0.57049590170003039</c:v>
                      </c:pt>
                      <c:pt idx="9">
                        <c:v>0.41051367581551745</c:v>
                      </c:pt>
                      <c:pt idx="10">
                        <c:v>0.17036138595308309</c:v>
                      </c:pt>
                      <c:pt idx="11">
                        <c:v>4.6205157408703838E-2</c:v>
                      </c:pt>
                      <c:pt idx="12">
                        <c:v>2.096948235922508E-3</c:v>
                      </c:pt>
                      <c:pt idx="13">
                        <c:v>-5.7836974726929051E-2</c:v>
                      </c:pt>
                      <c:pt idx="14">
                        <c:v>-0.16889398746063006</c:v>
                      </c:pt>
                      <c:pt idx="15">
                        <c:v>-0.38116570596645694</c:v>
                      </c:pt>
                      <c:pt idx="16">
                        <c:v>-0.48853632736545888</c:v>
                      </c:pt>
                      <c:pt idx="17">
                        <c:v>-0.55367450434752008</c:v>
                      </c:pt>
                      <c:pt idx="18">
                        <c:v>-0.55331660227619006</c:v>
                      </c:pt>
                      <c:pt idx="19">
                        <c:v>-0.47243073415560854</c:v>
                      </c:pt>
                      <c:pt idx="20">
                        <c:v>-0.42053493381275764</c:v>
                      </c:pt>
                      <c:pt idx="21">
                        <c:v>-0.31337905365655366</c:v>
                      </c:pt>
                      <c:pt idx="22">
                        <c:v>-0.20615159308608375</c:v>
                      </c:pt>
                      <c:pt idx="23">
                        <c:v>-7.9096357763931438E-2</c:v>
                      </c:pt>
                      <c:pt idx="24">
                        <c:v>1.0264631405744586E-3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39-41E3-8F83-F634016E1D2F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26254009915426"/>
          <c:y val="0.27659312117235346"/>
          <c:w val="0.26693460192475937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8"/>
          <c:order val="2"/>
          <c:tx>
            <c:strRef>
              <c:f>Report_table_graphs_180!$B$39</c:f>
              <c:strCache>
                <c:ptCount val="1"/>
                <c:pt idx="0">
                  <c:v>FST-L-1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Report_table_graphs_180!$B$43:$B$69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Report_table_graphs_180!$D$43:$D$69</c:f>
              <c:numCache>
                <c:formatCode>0.000</c:formatCode>
                <c:ptCount val="27"/>
                <c:pt idx="0">
                  <c:v>1.1277406227526788E-2</c:v>
                </c:pt>
                <c:pt idx="1">
                  <c:v>6.2582763848424219E-3</c:v>
                </c:pt>
                <c:pt idx="2">
                  <c:v>1.3186291279326526E-2</c:v>
                </c:pt>
                <c:pt idx="3">
                  <c:v>2.2072704967568316E-2</c:v>
                </c:pt>
                <c:pt idx="4">
                  <c:v>7.2055524480904826E-2</c:v>
                </c:pt>
                <c:pt idx="5">
                  <c:v>0.12262469093848018</c:v>
                </c:pt>
                <c:pt idx="6">
                  <c:v>0.16899821926172434</c:v>
                </c:pt>
                <c:pt idx="7">
                  <c:v>0.1889340153658445</c:v>
                </c:pt>
                <c:pt idx="8">
                  <c:v>0.20600322640924149</c:v>
                </c:pt>
                <c:pt idx="9">
                  <c:v>0.20600322640924149</c:v>
                </c:pt>
                <c:pt idx="10">
                  <c:v>0.18606743030512132</c:v>
                </c:pt>
                <c:pt idx="11">
                  <c:v>0.14945332112043008</c:v>
                </c:pt>
                <c:pt idx="12">
                  <c:v>9.5313953269045001E-2</c:v>
                </c:pt>
                <c:pt idx="13">
                  <c:v>3.5128696925952878E-2</c:v>
                </c:pt>
                <c:pt idx="14">
                  <c:v>-2.4743841046878526E-4</c:v>
                </c:pt>
                <c:pt idx="15">
                  <c:v>-2.2333303609452237E-2</c:v>
                </c:pt>
                <c:pt idx="16">
                  <c:v>-7.2055524480904826E-2</c:v>
                </c:pt>
                <c:pt idx="17">
                  <c:v>-0.12266378073476276</c:v>
                </c:pt>
                <c:pt idx="18">
                  <c:v>-0.16899821926172434</c:v>
                </c:pt>
                <c:pt idx="19">
                  <c:v>-0.18906431468678644</c:v>
                </c:pt>
                <c:pt idx="20">
                  <c:v>-0.20613352573018345</c:v>
                </c:pt>
                <c:pt idx="21">
                  <c:v>-0.20600322640924149</c:v>
                </c:pt>
                <c:pt idx="22">
                  <c:v>-0.18619772962606329</c:v>
                </c:pt>
                <c:pt idx="23">
                  <c:v>-0.14945332112043008</c:v>
                </c:pt>
                <c:pt idx="24">
                  <c:v>-9.5287893404856605E-2</c:v>
                </c:pt>
                <c:pt idx="25">
                  <c:v>-3.4372960864489502E-2</c:v>
                </c:pt>
                <c:pt idx="26">
                  <c:v>1.1277406227526788E-2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A08-4127-8A06-19D6360076C4}"/>
            </c:ext>
          </c:extLst>
        </c:ser>
        <c:ser>
          <c:idx val="9"/>
          <c:order val="3"/>
          <c:tx>
            <c:strRef>
              <c:f>Report_table_graphs_180!$J$39</c:f>
              <c:strCache>
                <c:ptCount val="1"/>
                <c:pt idx="0">
                  <c:v>FST-L-2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Report_table_graphs_180!$J$43:$J$69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105</c:v>
                </c:pt>
                <c:pt idx="10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210</c:v>
                </c:pt>
                <c:pt idx="17">
                  <c:v>225</c:v>
                </c:pt>
                <c:pt idx="18">
                  <c:v>240</c:v>
                </c:pt>
                <c:pt idx="19">
                  <c:v>255</c:v>
                </c:pt>
                <c:pt idx="20">
                  <c:v>270</c:v>
                </c:pt>
                <c:pt idx="21">
                  <c:v>285</c:v>
                </c:pt>
                <c:pt idx="22">
                  <c:v>300</c:v>
                </c:pt>
                <c:pt idx="23">
                  <c:v>315</c:v>
                </c:pt>
                <c:pt idx="24">
                  <c:v>330</c:v>
                </c:pt>
                <c:pt idx="25">
                  <c:v>345</c:v>
                </c:pt>
                <c:pt idx="26">
                  <c:v>360</c:v>
                </c:pt>
              </c:numCache>
            </c:numRef>
          </c:xVal>
          <c:yVal>
            <c:numRef>
              <c:f>Report_table_graphs_180!$L$43:$L$69</c:f>
              <c:numCache>
                <c:formatCode>0.000</c:formatCode>
                <c:ptCount val="27"/>
                <c:pt idx="0">
                  <c:v>-1.6430744370781371E-2</c:v>
                </c:pt>
                <c:pt idx="1">
                  <c:v>8.6531779037556777E-3</c:v>
                </c:pt>
                <c:pt idx="2">
                  <c:v>-3.9285245264001458E-3</c:v>
                </c:pt>
                <c:pt idx="3">
                  <c:v>3.4372960864489502E-2</c:v>
                </c:pt>
                <c:pt idx="4">
                  <c:v>9.5287893404856605E-2</c:v>
                </c:pt>
                <c:pt idx="5">
                  <c:v>0.14945332112043008</c:v>
                </c:pt>
                <c:pt idx="6">
                  <c:v>0.18619772962606329</c:v>
                </c:pt>
                <c:pt idx="7">
                  <c:v>0.20600322640924149</c:v>
                </c:pt>
                <c:pt idx="8">
                  <c:v>0.20613352573018345</c:v>
                </c:pt>
                <c:pt idx="9">
                  <c:v>0.18906431468678644</c:v>
                </c:pt>
                <c:pt idx="10">
                  <c:v>0.16899821926172434</c:v>
                </c:pt>
                <c:pt idx="11">
                  <c:v>0.12266378073476276</c:v>
                </c:pt>
                <c:pt idx="12">
                  <c:v>7.2055524480904826E-2</c:v>
                </c:pt>
                <c:pt idx="13">
                  <c:v>2.2333303609452237E-2</c:v>
                </c:pt>
                <c:pt idx="14">
                  <c:v>3.9558873837979578E-4</c:v>
                </c:pt>
                <c:pt idx="15">
                  <c:v>-3.5128696925952878E-2</c:v>
                </c:pt>
                <c:pt idx="16">
                  <c:v>-9.5313953269045001E-2</c:v>
                </c:pt>
                <c:pt idx="17">
                  <c:v>-0.14945332112043008</c:v>
                </c:pt>
                <c:pt idx="18">
                  <c:v>-0.18606743030512132</c:v>
                </c:pt>
                <c:pt idx="19">
                  <c:v>-0.20600322640924149</c:v>
                </c:pt>
                <c:pt idx="20">
                  <c:v>-0.20600322640924149</c:v>
                </c:pt>
                <c:pt idx="21">
                  <c:v>-0.1889340153658445</c:v>
                </c:pt>
                <c:pt idx="22">
                  <c:v>-0.16899821926172434</c:v>
                </c:pt>
                <c:pt idx="23">
                  <c:v>-0.12262469093848018</c:v>
                </c:pt>
                <c:pt idx="24">
                  <c:v>-7.2055524480904826E-2</c:v>
                </c:pt>
                <c:pt idx="25">
                  <c:v>-2.2072704967568316E-2</c:v>
                </c:pt>
                <c:pt idx="26">
                  <c:v>-1.6430744370781371E-2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A08-4127-8A06-19D6360076C4}"/>
            </c:ext>
          </c:extLst>
        </c:ser>
        <c:ser>
          <c:idx val="0"/>
          <c:order val="7"/>
          <c:tx>
            <c:strRef>
              <c:f>Report_table_graphs_180!$B$101</c:f>
              <c:strCache>
                <c:ptCount val="1"/>
                <c:pt idx="0">
                  <c:v>FST-L-LNGC-F-1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Report_table_graphs_180!$B$105:$B$129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Report_table_graphs_180!$D$105:$D$129</c:f>
              <c:numCache>
                <c:formatCode>0.000</c:formatCode>
                <c:ptCount val="25"/>
                <c:pt idx="0">
                  <c:v>8.1345866064066689E-3</c:v>
                </c:pt>
                <c:pt idx="1">
                  <c:v>3.8438299677878707E-2</c:v>
                </c:pt>
                <c:pt idx="2">
                  <c:v>2.5473517244153517E-3</c:v>
                </c:pt>
                <c:pt idx="3">
                  <c:v>-3.8399209881596119E-2</c:v>
                </c:pt>
                <c:pt idx="4">
                  <c:v>7.1247668691064664E-2</c:v>
                </c:pt>
                <c:pt idx="5">
                  <c:v>8.0238321836060028E-2</c:v>
                </c:pt>
                <c:pt idx="6">
                  <c:v>0.1126437629543259</c:v>
                </c:pt>
                <c:pt idx="7">
                  <c:v>9.325522399816201E-2</c:v>
                </c:pt>
                <c:pt idx="8">
                  <c:v>0.10937324999868267</c:v>
                </c:pt>
                <c:pt idx="9">
                  <c:v>0.11455916297217275</c:v>
                </c:pt>
                <c:pt idx="10">
                  <c:v>8.2648859273486322E-2</c:v>
                </c:pt>
                <c:pt idx="11">
                  <c:v>9.4310648497791891E-3</c:v>
                </c:pt>
                <c:pt idx="12">
                  <c:v>-9.3607032164705305E-3</c:v>
                </c:pt>
                <c:pt idx="13">
                  <c:v>-5.8348035917810456E-3</c:v>
                </c:pt>
                <c:pt idx="14">
                  <c:v>-3.7135306468459091E-2</c:v>
                </c:pt>
                <c:pt idx="15">
                  <c:v>-5.793107809079618E-2</c:v>
                </c:pt>
                <c:pt idx="16">
                  <c:v>-7.0804650999861996E-2</c:v>
                </c:pt>
                <c:pt idx="17">
                  <c:v>-7.8388071478684165E-2</c:v>
                </c:pt>
                <c:pt idx="18">
                  <c:v>-8.0290441564436807E-2</c:v>
                </c:pt>
                <c:pt idx="19">
                  <c:v>-9.8389017243275298E-2</c:v>
                </c:pt>
                <c:pt idx="20">
                  <c:v>-0.10644151527748853</c:v>
                </c:pt>
                <c:pt idx="21">
                  <c:v>-7.4622421103461484E-2</c:v>
                </c:pt>
                <c:pt idx="22">
                  <c:v>-3.6392600339089906E-2</c:v>
                </c:pt>
                <c:pt idx="23">
                  <c:v>-1.9414598820352295E-2</c:v>
                </c:pt>
                <c:pt idx="24">
                  <c:v>8.1345866064066689E-3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CA08-4127-8A06-19D6360076C4}"/>
            </c:ext>
          </c:extLst>
        </c:ser>
        <c:ser>
          <c:idx val="1"/>
          <c:order val="8"/>
          <c:tx>
            <c:strRef>
              <c:f>Report_table_graphs_180!$J$101</c:f>
              <c:strCache>
                <c:ptCount val="1"/>
                <c:pt idx="0">
                  <c:v>FST-L-LNGC-F-2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Report_table_graphs_180!$J$105:$J$129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Report_table_graphs_180!$L$105:$L$129</c:f>
              <c:numCache>
                <c:formatCode>0.000</c:formatCode>
                <c:ptCount val="25"/>
                <c:pt idx="0">
                  <c:v>-1.075490595054952E-2</c:v>
                </c:pt>
                <c:pt idx="1">
                  <c:v>-7.9208957200618531E-4</c:v>
                </c:pt>
                <c:pt idx="2">
                  <c:v>3.4438110524960486E-2</c:v>
                </c:pt>
                <c:pt idx="3">
                  <c:v>8.0603159934697521E-2</c:v>
                </c:pt>
                <c:pt idx="4">
                  <c:v>5.0425837204539185E-2</c:v>
                </c:pt>
                <c:pt idx="5">
                  <c:v>3.7421964974531409E-2</c:v>
                </c:pt>
                <c:pt idx="6">
                  <c:v>-4.7298653501932103E-2</c:v>
                </c:pt>
                <c:pt idx="7">
                  <c:v>-1.0115136284724487E-2</c:v>
                </c:pt>
                <c:pt idx="8">
                  <c:v>-1.9623077733859434E-2</c:v>
                </c:pt>
                <c:pt idx="9">
                  <c:v>-4.333755414529647E-2</c:v>
                </c:pt>
                <c:pt idx="10">
                  <c:v>1.4202625982673828E-2</c:v>
                </c:pt>
                <c:pt idx="11">
                  <c:v>2.7636485971790081E-2</c:v>
                </c:pt>
                <c:pt idx="12">
                  <c:v>-1.0326221184650466E-3</c:v>
                </c:pt>
                <c:pt idx="13">
                  <c:v>-2.5590786633001281E-2</c:v>
                </c:pt>
                <c:pt idx="14">
                  <c:v>-7.9000478287111382E-3</c:v>
                </c:pt>
                <c:pt idx="15">
                  <c:v>3.8190730968088983E-2</c:v>
                </c:pt>
                <c:pt idx="16">
                  <c:v>8.1827973551551955E-2</c:v>
                </c:pt>
                <c:pt idx="17">
                  <c:v>0.10254556558132387</c:v>
                </c:pt>
                <c:pt idx="18">
                  <c:v>0.13772638223565353</c:v>
                </c:pt>
                <c:pt idx="19">
                  <c:v>0.12073535078482173</c:v>
                </c:pt>
                <c:pt idx="20">
                  <c:v>9.8141448533485567E-2</c:v>
                </c:pt>
                <c:pt idx="21">
                  <c:v>5.5259942011485964E-2</c:v>
                </c:pt>
                <c:pt idx="22">
                  <c:v>1.7890096765331345E-2</c:v>
                </c:pt>
                <c:pt idx="23">
                  <c:v>1.5818337562354154E-3</c:v>
                </c:pt>
                <c:pt idx="24">
                  <c:v>-1.075490595054952E-2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CA08-4127-8A06-19D6360076C4}"/>
            </c:ext>
          </c:extLst>
        </c:ser>
        <c:ser>
          <c:idx val="5"/>
          <c:order val="9"/>
          <c:tx>
            <c:strRef>
              <c:f>Report_table_graphs_180!$R$101</c:f>
              <c:strCache>
                <c:ptCount val="1"/>
                <c:pt idx="0">
                  <c:v>FST-L-LNGC-F-LNGC</c:v>
                </c:pt>
              </c:strCache>
              <c:extLst xmlns:c15="http://schemas.microsoft.com/office/drawing/2012/chart"/>
            </c:strRef>
          </c:tx>
          <c:xVal>
            <c:numRef>
              <c:f>Report_table_graphs_180!$R$105:$R$129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  <c:extLst xmlns:c15="http://schemas.microsoft.com/office/drawing/2012/chart"/>
            </c:numRef>
          </c:xVal>
          <c:yVal>
            <c:numRef>
              <c:f>Report_table_graphs_180!$T$105:$T$129</c:f>
              <c:numCache>
                <c:formatCode>0.000</c:formatCode>
                <c:ptCount val="25"/>
                <c:pt idx="0">
                  <c:v>1.0264631405744586E-3</c:v>
                </c:pt>
                <c:pt idx="1">
                  <c:v>6.4708694496465172E-2</c:v>
                </c:pt>
                <c:pt idx="2">
                  <c:v>0.19706088047430156</c:v>
                </c:pt>
                <c:pt idx="3">
                  <c:v>0.38367102046576695</c:v>
                </c:pt>
                <c:pt idx="4">
                  <c:v>0.53363198835303971</c:v>
                </c:pt>
                <c:pt idx="5">
                  <c:v>0.72224637994395313</c:v>
                </c:pt>
                <c:pt idx="6">
                  <c:v>0.78702665485468426</c:v>
                </c:pt>
                <c:pt idx="7">
                  <c:v>0.69719323495085261</c:v>
                </c:pt>
                <c:pt idx="8">
                  <c:v>0.57049590170003039</c:v>
                </c:pt>
                <c:pt idx="9">
                  <c:v>0.41051367581551745</c:v>
                </c:pt>
                <c:pt idx="10">
                  <c:v>0.17036138595308309</c:v>
                </c:pt>
                <c:pt idx="11">
                  <c:v>4.6205157408703838E-2</c:v>
                </c:pt>
                <c:pt idx="12">
                  <c:v>2.096948235922508E-3</c:v>
                </c:pt>
                <c:pt idx="13">
                  <c:v>-5.7836974726929051E-2</c:v>
                </c:pt>
                <c:pt idx="14">
                  <c:v>-0.16889398746063006</c:v>
                </c:pt>
                <c:pt idx="15">
                  <c:v>-0.38116570596645694</c:v>
                </c:pt>
                <c:pt idx="16">
                  <c:v>-0.48853632736545888</c:v>
                </c:pt>
                <c:pt idx="17">
                  <c:v>-0.55367450434752008</c:v>
                </c:pt>
                <c:pt idx="18">
                  <c:v>-0.55331660227619006</c:v>
                </c:pt>
                <c:pt idx="19">
                  <c:v>-0.47243073415560854</c:v>
                </c:pt>
                <c:pt idx="20">
                  <c:v>-0.42053493381275764</c:v>
                </c:pt>
                <c:pt idx="21">
                  <c:v>-0.31337905365655366</c:v>
                </c:pt>
                <c:pt idx="22">
                  <c:v>-0.20615159308608375</c:v>
                </c:pt>
                <c:pt idx="23">
                  <c:v>-7.9096357763931438E-2</c:v>
                </c:pt>
                <c:pt idx="24">
                  <c:v>1.0264631405744586E-3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CA08-4127-8A06-19D63600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0616"/>
        <c:axId val="6119699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Report_table_graphs_180!$B$2</c15:sqref>
                        </c15:formulaRef>
                      </c:ext>
                    </c:extLst>
                    <c:strCache>
                      <c:ptCount val="1"/>
                      <c:pt idx="0">
                        <c:v>FST-F-1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Report_table_graphs_180!$B$6:$B$32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165</c:v>
                      </c:pt>
                      <c:pt idx="18">
                        <c:v>180</c:v>
                      </c:pt>
                      <c:pt idx="19">
                        <c:v>195</c:v>
                      </c:pt>
                      <c:pt idx="20">
                        <c:v>210</c:v>
                      </c:pt>
                      <c:pt idx="21">
                        <c:v>225</c:v>
                      </c:pt>
                      <c:pt idx="22">
                        <c:v>240</c:v>
                      </c:pt>
                      <c:pt idx="23">
                        <c:v>255</c:v>
                      </c:pt>
                      <c:pt idx="24">
                        <c:v>270</c:v>
                      </c:pt>
                      <c:pt idx="25">
                        <c:v>285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Report_table_graphs_180!$D$6:$D$32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-2.2993879238628672E-3</c:v>
                      </c:pt>
                      <c:pt idx="1">
                        <c:v>1.7897530922132612E-2</c:v>
                      </c:pt>
                      <c:pt idx="2">
                        <c:v>-1.8927857751404494E-4</c:v>
                      </c:pt>
                      <c:pt idx="3">
                        <c:v>4.1464372397527108E-2</c:v>
                      </c:pt>
                      <c:pt idx="4">
                        <c:v>0.14434627578872469</c:v>
                      </c:pt>
                      <c:pt idx="5">
                        <c:v>0.23461295800200793</c:v>
                      </c:pt>
                      <c:pt idx="6">
                        <c:v>0.31764222248772284</c:v>
                      </c:pt>
                      <c:pt idx="7">
                        <c:v>0.33468031005470672</c:v>
                      </c:pt>
                      <c:pt idx="8">
                        <c:v>0.27984681879931023</c:v>
                      </c:pt>
                      <c:pt idx="9">
                        <c:v>0.33111186103625284</c:v>
                      </c:pt>
                      <c:pt idx="10">
                        <c:v>0.34608929494469298</c:v>
                      </c:pt>
                      <c:pt idx="11">
                        <c:v>0.35327645282693099</c:v>
                      </c:pt>
                      <c:pt idx="12">
                        <c:v>0.32638743557520128</c:v>
                      </c:pt>
                      <c:pt idx="13">
                        <c:v>0.35890555550392861</c:v>
                      </c:pt>
                      <c:pt idx="14">
                        <c:v>0.35986049256520497</c:v>
                      </c:pt>
                      <c:pt idx="15">
                        <c:v>0.30346894610456809</c:v>
                      </c:pt>
                      <c:pt idx="16">
                        <c:v>0.19571183771632797</c:v>
                      </c:pt>
                      <c:pt idx="17">
                        <c:v>4.7209072718784502E-2</c:v>
                      </c:pt>
                      <c:pt idx="18">
                        <c:v>-1.9355066436712351E-2</c:v>
                      </c:pt>
                      <c:pt idx="19">
                        <c:v>-7.0112484235818576E-2</c:v>
                      </c:pt>
                      <c:pt idx="20">
                        <c:v>-0.12821286543768687</c:v>
                      </c:pt>
                      <c:pt idx="21">
                        <c:v>-0.23566841475394501</c:v>
                      </c:pt>
                      <c:pt idx="22">
                        <c:v>-0.3383492787638212</c:v>
                      </c:pt>
                      <c:pt idx="23">
                        <c:v>-0.38629717120896168</c:v>
                      </c:pt>
                      <c:pt idx="24">
                        <c:v>-0.38473911600372124</c:v>
                      </c:pt>
                      <c:pt idx="25">
                        <c:v>-0.38122092683059772</c:v>
                      </c:pt>
                      <c:pt idx="26">
                        <c:v>-0.36327816204766783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A08-4127-8A06-19D6360076C4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Report_table_graphs_180!$J$2</c15:sqref>
                        </c15:formulaRef>
                      </c:ext>
                    </c:extLst>
                    <c:strCache>
                      <c:ptCount val="1"/>
                      <c:pt idx="0">
                        <c:v>FST-F-2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Report_table_graphs_180!$J$6:$J$32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45</c:v>
                      </c:pt>
                      <c:pt idx="6">
                        <c:v>60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85</c:v>
                      </c:pt>
                      <c:pt idx="10">
                        <c:v>90</c:v>
                      </c:pt>
                      <c:pt idx="11">
                        <c:v>95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165</c:v>
                      </c:pt>
                      <c:pt idx="18">
                        <c:v>180</c:v>
                      </c:pt>
                      <c:pt idx="19">
                        <c:v>195</c:v>
                      </c:pt>
                      <c:pt idx="20">
                        <c:v>210</c:v>
                      </c:pt>
                      <c:pt idx="21">
                        <c:v>225</c:v>
                      </c:pt>
                      <c:pt idx="22">
                        <c:v>240</c:v>
                      </c:pt>
                      <c:pt idx="23">
                        <c:v>255</c:v>
                      </c:pt>
                      <c:pt idx="24">
                        <c:v>270</c:v>
                      </c:pt>
                      <c:pt idx="25">
                        <c:v>285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Report_table_graphs_180!$L$6:$L$32</c15:sqref>
                        </c15:formulaRef>
                      </c:ext>
                    </c:extLst>
                    <c:numCache>
                      <c:formatCode>0.000</c:formatCode>
                      <c:ptCount val="27"/>
                      <c:pt idx="0">
                        <c:v>1.1569816395043323E-2</c:v>
                      </c:pt>
                      <c:pt idx="1">
                        <c:v>-5.6944404759270561E-4</c:v>
                      </c:pt>
                      <c:pt idx="2">
                        <c:v>6.0613373468385086E-2</c:v>
                      </c:pt>
                      <c:pt idx="3">
                        <c:v>8.0114193456555419E-2</c:v>
                      </c:pt>
                      <c:pt idx="4">
                        <c:v>0.20460783033979743</c:v>
                      </c:pt>
                      <c:pt idx="5">
                        <c:v>0.30970116692552979</c:v>
                      </c:pt>
                      <c:pt idx="6">
                        <c:v>0.36327816204766783</c:v>
                      </c:pt>
                      <c:pt idx="7">
                        <c:v>0.38122092683059772</c:v>
                      </c:pt>
                      <c:pt idx="8">
                        <c:v>0.35805113813331291</c:v>
                      </c:pt>
                      <c:pt idx="9">
                        <c:v>0.38629717120896168</c:v>
                      </c:pt>
                      <c:pt idx="10">
                        <c:v>0.38473911600372124</c:v>
                      </c:pt>
                      <c:pt idx="11">
                        <c:v>0.3894132816194425</c:v>
                      </c:pt>
                      <c:pt idx="12">
                        <c:v>0.34830072813922774</c:v>
                      </c:pt>
                      <c:pt idx="13">
                        <c:v>0.37534052492694847</c:v>
                      </c:pt>
                      <c:pt idx="14">
                        <c:v>0.3383492787638212</c:v>
                      </c:pt>
                      <c:pt idx="15">
                        <c:v>0.23566841475394501</c:v>
                      </c:pt>
                      <c:pt idx="16">
                        <c:v>0.12821286543768687</c:v>
                      </c:pt>
                      <c:pt idx="17">
                        <c:v>7.0112484235818576E-2</c:v>
                      </c:pt>
                      <c:pt idx="18">
                        <c:v>1.8395103390902938E-2</c:v>
                      </c:pt>
                      <c:pt idx="19">
                        <c:v>-4.7209072718784502E-2</c:v>
                      </c:pt>
                      <c:pt idx="20">
                        <c:v>-0.19571183771632797</c:v>
                      </c:pt>
                      <c:pt idx="21">
                        <c:v>-0.30346894610456809</c:v>
                      </c:pt>
                      <c:pt idx="22">
                        <c:v>-0.35986049256520497</c:v>
                      </c:pt>
                      <c:pt idx="23">
                        <c:v>-0.33111186103625284</c:v>
                      </c:pt>
                      <c:pt idx="24">
                        <c:v>-0.34608929494469298</c:v>
                      </c:pt>
                      <c:pt idx="25">
                        <c:v>-0.33468031005470672</c:v>
                      </c:pt>
                      <c:pt idx="26">
                        <c:v>-0.31764222248772284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08-4127-8A06-19D6360076C4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Report_table_graphs_180!$J$71</c15:sqref>
                        </c15:formulaRef>
                      </c:ext>
                    </c:extLst>
                    <c:strCache>
                      <c:ptCount val="1"/>
                      <c:pt idx="0">
                        <c:v>FST-F-LNGC-L-2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Report_table_graphs_180!$L$75:$L$99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1.2047284925681513E-4</c:v>
                      </c:pt>
                      <c:pt idx="1">
                        <c:v>8.4134981082982285E-2</c:v>
                      </c:pt>
                      <c:pt idx="2">
                        <c:v>0.17188867102974875</c:v>
                      </c:pt>
                      <c:pt idx="3">
                        <c:v>0.29623152837699973</c:v>
                      </c:pt>
                      <c:pt idx="4">
                        <c:v>0.35267333468296697</c:v>
                      </c:pt>
                      <c:pt idx="5">
                        <c:v>0.29030086662802013</c:v>
                      </c:pt>
                      <c:pt idx="6">
                        <c:v>0.14007418893564613</c:v>
                      </c:pt>
                      <c:pt idx="7">
                        <c:v>0.27637888947151706</c:v>
                      </c:pt>
                      <c:pt idx="8">
                        <c:v>0.22923515455166202</c:v>
                      </c:pt>
                      <c:pt idx="9">
                        <c:v>0.15766513480126371</c:v>
                      </c:pt>
                      <c:pt idx="10">
                        <c:v>0.12444337703791167</c:v>
                      </c:pt>
                      <c:pt idx="11">
                        <c:v>5.0611664247648243E-2</c:v>
                      </c:pt>
                      <c:pt idx="12">
                        <c:v>1.3736015728780799E-2</c:v>
                      </c:pt>
                      <c:pt idx="13">
                        <c:v>-4.7676489280356629E-2</c:v>
                      </c:pt>
                      <c:pt idx="14">
                        <c:v>-0.11921635312355673</c:v>
                      </c:pt>
                      <c:pt idx="15">
                        <c:v>-0.156961496966639</c:v>
                      </c:pt>
                      <c:pt idx="16">
                        <c:v>-0.18621272694889449</c:v>
                      </c:pt>
                      <c:pt idx="17">
                        <c:v>-0.20154197977464694</c:v>
                      </c:pt>
                      <c:pt idx="18">
                        <c:v>-0.26341184937629042</c:v>
                      </c:pt>
                      <c:pt idx="19">
                        <c:v>-0.1978730110655324</c:v>
                      </c:pt>
                      <c:pt idx="20">
                        <c:v>-0.21636863414709601</c:v>
                      </c:pt>
                      <c:pt idx="21">
                        <c:v>-0.18520753004228777</c:v>
                      </c:pt>
                      <c:pt idx="22">
                        <c:v>-8.6899272576150752E-2</c:v>
                      </c:pt>
                      <c:pt idx="23">
                        <c:v>3.6795232766338908E-3</c:v>
                      </c:pt>
                      <c:pt idx="24">
                        <c:v>1.2047284925681513E-4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08-4127-8A06-19D6360076C4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Report_table_graphs_180!$B$71</c15:sqref>
                        </c15:formulaRef>
                      </c:ext>
                    </c:extLst>
                    <c:strCache>
                      <c:ptCount val="1"/>
                      <c:pt idx="0">
                        <c:v>FST-F-LNGC-L-1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Report_table_graphs_180!$B$75:$B$99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Report_table_graphs_180!$D$75:$D$99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5.794960166587728E-3</c:v>
                      </c:pt>
                      <c:pt idx="1">
                        <c:v>3.5895581534925891E-2</c:v>
                      </c:pt>
                      <c:pt idx="2">
                        <c:v>0.11504478596113886</c:v>
                      </c:pt>
                      <c:pt idx="3">
                        <c:v>0.13595288161855859</c:v>
                      </c:pt>
                      <c:pt idx="4">
                        <c:v>0.18028206519991485</c:v>
                      </c:pt>
                      <c:pt idx="5">
                        <c:v>0.34427994051280086</c:v>
                      </c:pt>
                      <c:pt idx="6">
                        <c:v>0.29824192219021317</c:v>
                      </c:pt>
                      <c:pt idx="7">
                        <c:v>0.29949841832347157</c:v>
                      </c:pt>
                      <c:pt idx="8">
                        <c:v>0.31176182058407353</c:v>
                      </c:pt>
                      <c:pt idx="9">
                        <c:v>0.26939277097060038</c:v>
                      </c:pt>
                      <c:pt idx="10">
                        <c:v>0.18143804164251257</c:v>
                      </c:pt>
                      <c:pt idx="11">
                        <c:v>6.1618570374991806E-2</c:v>
                      </c:pt>
                      <c:pt idx="12">
                        <c:v>-1.3997366924498546E-2</c:v>
                      </c:pt>
                      <c:pt idx="13">
                        <c:v>-2.8512410255899553E-2</c:v>
                      </c:pt>
                      <c:pt idx="14">
                        <c:v>-0.14469809470603703</c:v>
                      </c:pt>
                      <c:pt idx="15">
                        <c:v>-0.2531588409289019</c:v>
                      </c:pt>
                      <c:pt idx="16">
                        <c:v>-0.31050532445081513</c:v>
                      </c:pt>
                      <c:pt idx="17">
                        <c:v>-0.44158300107233117</c:v>
                      </c:pt>
                      <c:pt idx="18">
                        <c:v>-0.30085543414739063</c:v>
                      </c:pt>
                      <c:pt idx="19">
                        <c:v>-0.23642231243390005</c:v>
                      </c:pt>
                      <c:pt idx="20">
                        <c:v>-0.29633204806766045</c:v>
                      </c:pt>
                      <c:pt idx="21">
                        <c:v>-0.22074124069083523</c:v>
                      </c:pt>
                      <c:pt idx="22">
                        <c:v>-0.11891479405157472</c:v>
                      </c:pt>
                      <c:pt idx="23">
                        <c:v>-6.1467790839000794E-2</c:v>
                      </c:pt>
                      <c:pt idx="24">
                        <c:v>5.794960166587728E-3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08-4127-8A06-19D6360076C4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Report_table_graphs_180!$R$71</c15:sqref>
                        </c15:formulaRef>
                      </c:ext>
                    </c:extLst>
                    <c:strCache>
                      <c:ptCount val="1"/>
                      <c:pt idx="0">
                        <c:v>FST-F-LNGC-L-LNGC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Report_table_graphs_180!$R$75:$R$99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Report_table_graphs_180!$T$75:$T$99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-7.8882023517092299E-3</c:v>
                      </c:pt>
                      <c:pt idx="1">
                        <c:v>2.2807381991659836E-2</c:v>
                      </c:pt>
                      <c:pt idx="2">
                        <c:v>0.13087835186178376</c:v>
                      </c:pt>
                      <c:pt idx="3">
                        <c:v>0.26894354011425758</c:v>
                      </c:pt>
                      <c:pt idx="4">
                        <c:v>0.40363178114700959</c:v>
                      </c:pt>
                      <c:pt idx="5">
                        <c:v>0.55156804588790109</c:v>
                      </c:pt>
                      <c:pt idx="6">
                        <c:v>0.56672101418152476</c:v>
                      </c:pt>
                      <c:pt idx="7">
                        <c:v>0.59529518296378658</c:v>
                      </c:pt>
                      <c:pt idx="8">
                        <c:v>0.40982285104983301</c:v>
                      </c:pt>
                      <c:pt idx="9">
                        <c:v>0.28539533426162045</c:v>
                      </c:pt>
                      <c:pt idx="10">
                        <c:v>0.10520489415287282</c:v>
                      </c:pt>
                      <c:pt idx="11">
                        <c:v>2.2850676186784477E-2</c:v>
                      </c:pt>
                      <c:pt idx="12">
                        <c:v>-4.5025962929624583E-3</c:v>
                      </c:pt>
                      <c:pt idx="13">
                        <c:v>-5.186644575931755E-2</c:v>
                      </c:pt>
                      <c:pt idx="14">
                        <c:v>-0.11001054981170776</c:v>
                      </c:pt>
                      <c:pt idx="15">
                        <c:v>-0.21898203894042417</c:v>
                      </c:pt>
                      <c:pt idx="16">
                        <c:v>-0.23370206528280144</c:v>
                      </c:pt>
                      <c:pt idx="17">
                        <c:v>-0.16161723040027748</c:v>
                      </c:pt>
                      <c:pt idx="18">
                        <c:v>-0.26236282245531245</c:v>
                      </c:pt>
                      <c:pt idx="19">
                        <c:v>-0.29786406245751645</c:v>
                      </c:pt>
                      <c:pt idx="20">
                        <c:v>-0.27613037650494771</c:v>
                      </c:pt>
                      <c:pt idx="21">
                        <c:v>-0.17469207732791844</c:v>
                      </c:pt>
                      <c:pt idx="22">
                        <c:v>-0.14209154839906527</c:v>
                      </c:pt>
                      <c:pt idx="23">
                        <c:v>-7.5418487907121176E-2</c:v>
                      </c:pt>
                      <c:pt idx="24">
                        <c:v>-7.8882023517092299E-3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A08-4127-8A06-19D6360076C4}"/>
                  </c:ext>
                </c:extLst>
              </c15:ser>
            </c15:filteredScatterSeries>
          </c:ext>
        </c:extLst>
      </c:scatterChart>
      <c:valAx>
        <c:axId val="6119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69960"/>
        <c:crosses val="autoZero"/>
        <c:crossBetween val="midCat"/>
      </c:valAx>
      <c:valAx>
        <c:axId val="611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1513821725324"/>
          <c:y val="0.27659312117235346"/>
          <c:w val="0.2530457591582384"/>
          <c:h val="0.25767001950592106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701040</xdr:colOff>
      <xdr:row>25</xdr:row>
      <xdr:rowOff>154422</xdr:rowOff>
    </xdr:to>
    <xdr:pic>
      <xdr:nvPicPr>
        <xdr:cNvPr id="3" name="Picture 4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4861560" cy="216610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701040</xdr:colOff>
      <xdr:row>25</xdr:row>
      <xdr:rowOff>154422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4872990" cy="224992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701040</xdr:colOff>
      <xdr:row>25</xdr:row>
      <xdr:rowOff>154422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4872990" cy="224992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701040</xdr:colOff>
      <xdr:row>25</xdr:row>
      <xdr:rowOff>154422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4872990" cy="2249922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1</xdr:rowOff>
    </xdr:from>
    <xdr:to>
      <xdr:col>24</xdr:col>
      <xdr:colOff>70758</xdr:colOff>
      <xdr:row>14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53</xdr:col>
      <xdr:colOff>587828</xdr:colOff>
      <xdr:row>14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33</xdr:col>
      <xdr:colOff>587829</xdr:colOff>
      <xdr:row>14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43</xdr:col>
      <xdr:colOff>587828</xdr:colOff>
      <xdr:row>14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70758</xdr:colOff>
      <xdr:row>29</xdr:row>
      <xdr:rowOff>89807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70758</xdr:colOff>
      <xdr:row>43</xdr:row>
      <xdr:rowOff>62593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15</xdr:row>
      <xdr:rowOff>0</xdr:rowOff>
    </xdr:from>
    <xdr:to>
      <xdr:col>53</xdr:col>
      <xdr:colOff>587828</xdr:colOff>
      <xdr:row>29</xdr:row>
      <xdr:rowOff>89807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33</xdr:col>
      <xdr:colOff>587829</xdr:colOff>
      <xdr:row>29</xdr:row>
      <xdr:rowOff>89807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15</xdr:row>
      <xdr:rowOff>0</xdr:rowOff>
    </xdr:from>
    <xdr:to>
      <xdr:col>43</xdr:col>
      <xdr:colOff>587828</xdr:colOff>
      <xdr:row>29</xdr:row>
      <xdr:rowOff>89807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30</xdr:row>
      <xdr:rowOff>0</xdr:rowOff>
    </xdr:from>
    <xdr:to>
      <xdr:col>53</xdr:col>
      <xdr:colOff>587828</xdr:colOff>
      <xdr:row>43</xdr:row>
      <xdr:rowOff>62593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33</xdr:col>
      <xdr:colOff>587829</xdr:colOff>
      <xdr:row>43</xdr:row>
      <xdr:rowOff>62593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43</xdr:col>
      <xdr:colOff>587828</xdr:colOff>
      <xdr:row>43</xdr:row>
      <xdr:rowOff>62593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15</xdr:row>
      <xdr:rowOff>0</xdr:rowOff>
    </xdr:from>
    <xdr:to>
      <xdr:col>63</xdr:col>
      <xdr:colOff>587827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0</xdr:colOff>
      <xdr:row>1</xdr:row>
      <xdr:rowOff>0</xdr:rowOff>
    </xdr:from>
    <xdr:to>
      <xdr:col>73</xdr:col>
      <xdr:colOff>587828</xdr:colOff>
      <xdr:row>14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0</xdr:colOff>
      <xdr:row>15</xdr:row>
      <xdr:rowOff>0</xdr:rowOff>
    </xdr:from>
    <xdr:to>
      <xdr:col>73</xdr:col>
      <xdr:colOff>587828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73</xdr:col>
      <xdr:colOff>587828</xdr:colOff>
      <xdr:row>43</xdr:row>
      <xdr:rowOff>67917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49306</xdr:rowOff>
    </xdr:from>
    <xdr:to>
      <xdr:col>8</xdr:col>
      <xdr:colOff>257736</xdr:colOff>
      <xdr:row>48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257736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8</xdr:col>
      <xdr:colOff>302559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8</xdr:col>
      <xdr:colOff>302559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D354-DEDC-4C7C-9FD5-53F6BBF0A0E3}">
  <dimension ref="B1:L38"/>
  <sheetViews>
    <sheetView topLeftCell="A3" zoomScale="85" zoomScaleNormal="85" workbookViewId="0">
      <selection activeCell="B11" sqref="B11"/>
    </sheetView>
  </sheetViews>
  <sheetFormatPr defaultRowHeight="15" x14ac:dyDescent="0.25"/>
  <cols>
    <col min="2" max="2" width="31.7109375" customWidth="1"/>
    <col min="4" max="4" width="7.7109375" style="60" customWidth="1"/>
    <col min="5" max="5" width="8.7109375" customWidth="1"/>
    <col min="6" max="6" width="7.7109375" customWidth="1"/>
    <col min="7" max="7" width="8.7109375" customWidth="1"/>
    <col min="8" max="8" width="30.85546875" customWidth="1"/>
    <col min="9" max="9" width="37.28515625" customWidth="1"/>
    <col min="10" max="10" width="11.28515625" customWidth="1"/>
  </cols>
  <sheetData>
    <row r="1" spans="2:12" x14ac:dyDescent="0.25">
      <c r="B1" s="81" t="s">
        <v>99</v>
      </c>
      <c r="C1" s="82" t="s">
        <v>95</v>
      </c>
      <c r="D1" s="82"/>
      <c r="E1" s="82" t="s">
        <v>96</v>
      </c>
      <c r="F1" s="82"/>
      <c r="G1" s="84" t="s">
        <v>103</v>
      </c>
      <c r="H1" s="81" t="s">
        <v>94</v>
      </c>
      <c r="I1" s="81" t="s">
        <v>102</v>
      </c>
      <c r="J1" s="78" t="s">
        <v>106</v>
      </c>
      <c r="L1" s="59"/>
    </row>
    <row r="2" spans="2:12" ht="30" x14ac:dyDescent="0.25">
      <c r="B2" s="79"/>
      <c r="C2" s="61" t="s">
        <v>108</v>
      </c>
      <c r="D2" s="62" t="s">
        <v>111</v>
      </c>
      <c r="E2" s="62" t="s">
        <v>111</v>
      </c>
      <c r="F2" s="62" t="s">
        <v>109</v>
      </c>
      <c r="G2" s="85"/>
      <c r="H2" s="79"/>
      <c r="I2" s="79"/>
      <c r="J2" s="79"/>
      <c r="L2" s="59"/>
    </row>
    <row r="3" spans="2:12" x14ac:dyDescent="0.25">
      <c r="B3" s="63" t="s">
        <v>86</v>
      </c>
      <c r="C3" s="64"/>
      <c r="D3" s="64" t="s">
        <v>97</v>
      </c>
      <c r="E3" s="64" t="s">
        <v>104</v>
      </c>
      <c r="F3" s="64" t="s">
        <v>104</v>
      </c>
      <c r="G3" s="64" t="s">
        <v>104</v>
      </c>
      <c r="H3" s="65" t="s">
        <v>98</v>
      </c>
      <c r="I3" s="65"/>
      <c r="J3" s="64" t="s">
        <v>104</v>
      </c>
    </row>
    <row r="4" spans="2:12" x14ac:dyDescent="0.25">
      <c r="B4" s="63" t="s">
        <v>87</v>
      </c>
      <c r="C4" s="64"/>
      <c r="D4" s="64" t="s">
        <v>101</v>
      </c>
      <c r="E4" s="64" t="s">
        <v>104</v>
      </c>
      <c r="F4" s="64" t="s">
        <v>104</v>
      </c>
      <c r="G4" s="64" t="s">
        <v>104</v>
      </c>
      <c r="H4" s="65" t="s">
        <v>98</v>
      </c>
      <c r="I4" s="65"/>
      <c r="J4" s="64" t="s">
        <v>104</v>
      </c>
    </row>
    <row r="5" spans="2:12" x14ac:dyDescent="0.25">
      <c r="B5" s="63" t="s">
        <v>88</v>
      </c>
      <c r="C5" s="64" t="s">
        <v>104</v>
      </c>
      <c r="D5" s="64"/>
      <c r="E5" s="64" t="s">
        <v>97</v>
      </c>
      <c r="F5" s="64" t="s">
        <v>104</v>
      </c>
      <c r="G5" s="64" t="s">
        <v>104</v>
      </c>
      <c r="H5" s="65" t="s">
        <v>98</v>
      </c>
      <c r="I5" s="65"/>
      <c r="J5" s="64" t="s">
        <v>104</v>
      </c>
    </row>
    <row r="6" spans="2:12" x14ac:dyDescent="0.25">
      <c r="B6" s="63" t="s">
        <v>89</v>
      </c>
      <c r="C6" s="64" t="s">
        <v>104</v>
      </c>
      <c r="D6" s="64"/>
      <c r="E6" s="64" t="s">
        <v>101</v>
      </c>
      <c r="F6" s="64" t="s">
        <v>104</v>
      </c>
      <c r="G6" s="64" t="s">
        <v>104</v>
      </c>
      <c r="H6" s="65" t="s">
        <v>98</v>
      </c>
      <c r="I6" s="65"/>
      <c r="J6" s="64" t="s">
        <v>104</v>
      </c>
    </row>
    <row r="7" spans="2:12" x14ac:dyDescent="0.25">
      <c r="B7" s="63" t="s">
        <v>91</v>
      </c>
      <c r="C7" s="64" t="s">
        <v>104</v>
      </c>
      <c r="D7" s="64"/>
      <c r="E7" s="64" t="s">
        <v>104</v>
      </c>
      <c r="F7" s="64"/>
      <c r="G7" s="64" t="s">
        <v>104</v>
      </c>
      <c r="H7" s="65" t="s">
        <v>100</v>
      </c>
      <c r="I7" s="65"/>
      <c r="J7" s="64" t="s">
        <v>104</v>
      </c>
    </row>
    <row r="8" spans="2:12" x14ac:dyDescent="0.25">
      <c r="B8" s="63" t="s">
        <v>77</v>
      </c>
      <c r="C8" s="64">
        <v>1</v>
      </c>
      <c r="D8" s="64" t="s">
        <v>97</v>
      </c>
      <c r="E8" s="64" t="s">
        <v>104</v>
      </c>
      <c r="F8" s="64" t="s">
        <v>104</v>
      </c>
      <c r="G8" s="64">
        <v>0.4</v>
      </c>
      <c r="H8" s="65" t="s">
        <v>118</v>
      </c>
      <c r="I8" s="64" t="s">
        <v>104</v>
      </c>
      <c r="J8" s="66" t="s">
        <v>105</v>
      </c>
    </row>
    <row r="9" spans="2:12" ht="28.5" x14ac:dyDescent="0.25">
      <c r="B9" s="63" t="s">
        <v>90</v>
      </c>
      <c r="C9" s="64">
        <v>1</v>
      </c>
      <c r="D9" s="64" t="s">
        <v>97</v>
      </c>
      <c r="E9" s="64" t="s">
        <v>104</v>
      </c>
      <c r="F9" s="64" t="s">
        <v>104</v>
      </c>
      <c r="G9" s="67">
        <v>1</v>
      </c>
      <c r="H9" s="65" t="s">
        <v>118</v>
      </c>
      <c r="I9" s="68" t="s">
        <v>107</v>
      </c>
      <c r="J9" s="64" t="s">
        <v>104</v>
      </c>
    </row>
    <row r="10" spans="2:12" x14ac:dyDescent="0.25">
      <c r="B10" s="63" t="s">
        <v>78</v>
      </c>
      <c r="C10" s="64">
        <v>2</v>
      </c>
      <c r="D10" s="64" t="s">
        <v>97</v>
      </c>
      <c r="E10" s="64" t="s">
        <v>104</v>
      </c>
      <c r="F10" s="64" t="s">
        <v>104</v>
      </c>
      <c r="G10" s="64">
        <v>0.4</v>
      </c>
      <c r="H10" s="65" t="s">
        <v>118</v>
      </c>
      <c r="I10" s="64" t="s">
        <v>104</v>
      </c>
      <c r="J10" s="66" t="s">
        <v>105</v>
      </c>
    </row>
    <row r="11" spans="2:12" x14ac:dyDescent="0.25">
      <c r="B11" s="63" t="s">
        <v>76</v>
      </c>
      <c r="C11" s="64">
        <v>1</v>
      </c>
      <c r="D11" s="64" t="s">
        <v>101</v>
      </c>
      <c r="E11" s="64" t="s">
        <v>104</v>
      </c>
      <c r="F11" s="64" t="s">
        <v>104</v>
      </c>
      <c r="G11" s="64">
        <v>0.4</v>
      </c>
      <c r="H11" s="65" t="s">
        <v>118</v>
      </c>
      <c r="I11" s="64" t="s">
        <v>104</v>
      </c>
      <c r="J11" s="66" t="s">
        <v>105</v>
      </c>
    </row>
    <row r="12" spans="2:12" x14ac:dyDescent="0.25">
      <c r="B12" s="63" t="s">
        <v>79</v>
      </c>
      <c r="C12" s="64">
        <v>2</v>
      </c>
      <c r="D12" s="64" t="s">
        <v>101</v>
      </c>
      <c r="E12" s="64" t="s">
        <v>104</v>
      </c>
      <c r="F12" s="64" t="s">
        <v>104</v>
      </c>
      <c r="G12" s="64">
        <v>0.4</v>
      </c>
      <c r="H12" s="65" t="s">
        <v>118</v>
      </c>
      <c r="I12" s="64" t="s">
        <v>104</v>
      </c>
      <c r="J12" s="66" t="s">
        <v>105</v>
      </c>
    </row>
    <row r="13" spans="2:12" ht="28.5" x14ac:dyDescent="0.25">
      <c r="B13" s="63" t="s">
        <v>80</v>
      </c>
      <c r="C13" s="64">
        <v>1</v>
      </c>
      <c r="D13" s="64" t="s">
        <v>97</v>
      </c>
      <c r="E13" s="64" t="s">
        <v>101</v>
      </c>
      <c r="F13" s="64" t="s">
        <v>105</v>
      </c>
      <c r="G13" s="64">
        <v>0.4</v>
      </c>
      <c r="H13" s="65" t="s">
        <v>117</v>
      </c>
      <c r="I13" s="69" t="s">
        <v>114</v>
      </c>
      <c r="J13" s="66" t="s">
        <v>105</v>
      </c>
    </row>
    <row r="14" spans="2:12" ht="32.25" customHeight="1" x14ac:dyDescent="0.25">
      <c r="B14" s="63" t="s">
        <v>81</v>
      </c>
      <c r="C14" s="64">
        <v>2</v>
      </c>
      <c r="D14" s="64" t="s">
        <v>97</v>
      </c>
      <c r="E14" s="64" t="s">
        <v>101</v>
      </c>
      <c r="F14" s="64" t="s">
        <v>105</v>
      </c>
      <c r="G14" s="64">
        <v>0.4</v>
      </c>
      <c r="H14" s="65" t="s">
        <v>117</v>
      </c>
      <c r="I14" s="70" t="str">
        <f>I13</f>
        <v>Reversal of FST coeffcient, Cy with and without LNGC</v>
      </c>
      <c r="J14" s="66" t="s">
        <v>105</v>
      </c>
    </row>
    <row r="15" spans="2:12" x14ac:dyDescent="0.25">
      <c r="B15" s="63" t="s">
        <v>82</v>
      </c>
      <c r="C15" s="64" t="s">
        <v>104</v>
      </c>
      <c r="D15" s="64" t="s">
        <v>97</v>
      </c>
      <c r="E15" s="64" t="s">
        <v>101</v>
      </c>
      <c r="F15" s="64" t="s">
        <v>105</v>
      </c>
      <c r="G15" s="64">
        <v>0.4</v>
      </c>
      <c r="H15" s="65" t="s">
        <v>117</v>
      </c>
      <c r="I15" s="64" t="s">
        <v>104</v>
      </c>
      <c r="J15" s="66" t="s">
        <v>105</v>
      </c>
    </row>
    <row r="16" spans="2:12" ht="42.75" x14ac:dyDescent="0.25">
      <c r="B16" s="63" t="s">
        <v>92</v>
      </c>
      <c r="C16" s="64" t="s">
        <v>104</v>
      </c>
      <c r="D16" s="64" t="s">
        <v>97</v>
      </c>
      <c r="E16" s="64" t="s">
        <v>101</v>
      </c>
      <c r="F16" s="64" t="s">
        <v>110</v>
      </c>
      <c r="G16" s="64">
        <v>0.4</v>
      </c>
      <c r="H16" s="65" t="s">
        <v>117</v>
      </c>
      <c r="I16" s="69" t="s">
        <v>112</v>
      </c>
      <c r="J16" s="64" t="s">
        <v>104</v>
      </c>
    </row>
    <row r="17" spans="2:10" ht="28.5" x14ac:dyDescent="0.25">
      <c r="B17" s="63" t="s">
        <v>83</v>
      </c>
      <c r="C17" s="64">
        <v>1</v>
      </c>
      <c r="D17" s="64" t="s">
        <v>101</v>
      </c>
      <c r="E17" s="64" t="s">
        <v>97</v>
      </c>
      <c r="F17" s="64" t="s">
        <v>105</v>
      </c>
      <c r="G17" s="64">
        <v>0.4</v>
      </c>
      <c r="H17" s="65" t="s">
        <v>117</v>
      </c>
      <c r="I17" s="70" t="str">
        <f>I14</f>
        <v>Reversal of FST coeffcient, Cy with and without LNGC</v>
      </c>
      <c r="J17" s="66" t="s">
        <v>105</v>
      </c>
    </row>
    <row r="18" spans="2:10" ht="31.5" customHeight="1" x14ac:dyDescent="0.25">
      <c r="B18" s="63" t="s">
        <v>84</v>
      </c>
      <c r="C18" s="64">
        <v>2</v>
      </c>
      <c r="D18" s="64" t="s">
        <v>101</v>
      </c>
      <c r="E18" s="64" t="s">
        <v>97</v>
      </c>
      <c r="F18" s="64" t="s">
        <v>105</v>
      </c>
      <c r="G18" s="64">
        <v>0.4</v>
      </c>
      <c r="H18" s="65" t="s">
        <v>117</v>
      </c>
      <c r="I18" s="70" t="str">
        <f>I17</f>
        <v>Reversal of FST coeffcient, Cy with and without LNGC</v>
      </c>
      <c r="J18" s="66" t="s">
        <v>105</v>
      </c>
    </row>
    <row r="19" spans="2:10" ht="28.5" x14ac:dyDescent="0.25">
      <c r="B19" s="63" t="s">
        <v>85</v>
      </c>
      <c r="C19" s="64" t="s">
        <v>104</v>
      </c>
      <c r="D19" s="64" t="s">
        <v>101</v>
      </c>
      <c r="E19" s="64" t="s">
        <v>97</v>
      </c>
      <c r="F19" s="64" t="s">
        <v>105</v>
      </c>
      <c r="G19" s="64">
        <v>0.4</v>
      </c>
      <c r="H19" s="65" t="s">
        <v>117</v>
      </c>
      <c r="I19" s="69" t="s">
        <v>113</v>
      </c>
      <c r="J19" s="66" t="s">
        <v>105</v>
      </c>
    </row>
    <row r="20" spans="2:10" ht="42.75" x14ac:dyDescent="0.25">
      <c r="B20" s="63" t="s">
        <v>93</v>
      </c>
      <c r="C20" s="64" t="s">
        <v>104</v>
      </c>
      <c r="D20" s="64" t="s">
        <v>101</v>
      </c>
      <c r="E20" s="64" t="s">
        <v>97</v>
      </c>
      <c r="F20" s="64" t="s">
        <v>110</v>
      </c>
      <c r="G20" s="64">
        <v>0.4</v>
      </c>
      <c r="H20" s="65" t="s">
        <v>117</v>
      </c>
      <c r="I20" s="70" t="str">
        <f>I16</f>
        <v>LNGC current coefficients, Cy are low by factor of  without Bilge Keel. For analysis utilize LNGC with bilge keel.</v>
      </c>
      <c r="J20" s="64" t="s">
        <v>104</v>
      </c>
    </row>
    <row r="22" spans="2:10" ht="18.75" x14ac:dyDescent="0.3">
      <c r="B22" s="75" t="s">
        <v>116</v>
      </c>
    </row>
    <row r="23" spans="2:10" x14ac:dyDescent="0.25">
      <c r="C23" s="80" t="s">
        <v>115</v>
      </c>
      <c r="D23" s="80"/>
      <c r="E23" s="80"/>
      <c r="F23" s="80"/>
      <c r="G23" s="80"/>
      <c r="H23" s="80"/>
    </row>
    <row r="24" spans="2:10" x14ac:dyDescent="0.25">
      <c r="B24" s="81"/>
      <c r="C24" s="82" t="s">
        <v>95</v>
      </c>
      <c r="D24" s="82"/>
      <c r="E24" s="82" t="s">
        <v>96</v>
      </c>
      <c r="F24" s="82"/>
      <c r="G24" s="83" t="s">
        <v>103</v>
      </c>
      <c r="H24" s="82" t="s">
        <v>119</v>
      </c>
      <c r="I24" s="76" t="s">
        <v>102</v>
      </c>
      <c r="J24" s="78" t="s">
        <v>106</v>
      </c>
    </row>
    <row r="25" spans="2:10" ht="30" x14ac:dyDescent="0.25">
      <c r="B25" s="79"/>
      <c r="C25" s="61" t="s">
        <v>108</v>
      </c>
      <c r="D25" s="62" t="s">
        <v>111</v>
      </c>
      <c r="E25" s="62" t="s">
        <v>111</v>
      </c>
      <c r="F25" s="62" t="s">
        <v>109</v>
      </c>
      <c r="G25" s="83"/>
      <c r="H25" s="82"/>
      <c r="I25" s="77"/>
      <c r="J25" s="79"/>
    </row>
    <row r="26" spans="2:10" x14ac:dyDescent="0.25">
      <c r="B26" s="63"/>
      <c r="C26" s="64">
        <f>C8</f>
        <v>1</v>
      </c>
      <c r="D26" s="64" t="str">
        <f t="shared" ref="D26:H26" si="0">D8</f>
        <v>Full</v>
      </c>
      <c r="E26" s="64" t="str">
        <f t="shared" si="0"/>
        <v>-</v>
      </c>
      <c r="F26" s="64" t="str">
        <f t="shared" si="0"/>
        <v>-</v>
      </c>
      <c r="G26" s="64">
        <f t="shared" si="0"/>
        <v>0.4</v>
      </c>
      <c r="H26" s="64" t="str">
        <f t="shared" si="0"/>
        <v>FST Coefficients</v>
      </c>
      <c r="I26" s="71" t="s">
        <v>104</v>
      </c>
      <c r="J26" s="66" t="s">
        <v>105</v>
      </c>
    </row>
    <row r="27" spans="2:10" ht="28.5" x14ac:dyDescent="0.25">
      <c r="B27" s="63"/>
      <c r="C27" s="64">
        <f t="shared" ref="C27:H27" si="1">C9</f>
        <v>1</v>
      </c>
      <c r="D27" s="64" t="str">
        <f t="shared" si="1"/>
        <v>Full</v>
      </c>
      <c r="E27" s="64" t="str">
        <f t="shared" si="1"/>
        <v>-</v>
      </c>
      <c r="F27" s="64" t="str">
        <f t="shared" si="1"/>
        <v>-</v>
      </c>
      <c r="G27" s="64">
        <f t="shared" si="1"/>
        <v>1</v>
      </c>
      <c r="H27" s="64" t="str">
        <f t="shared" si="1"/>
        <v>FST Coefficients</v>
      </c>
      <c r="I27" s="72" t="s">
        <v>107</v>
      </c>
      <c r="J27" s="64" t="s">
        <v>104</v>
      </c>
    </row>
    <row r="28" spans="2:10" x14ac:dyDescent="0.25">
      <c r="B28" s="63"/>
      <c r="C28" s="64">
        <f t="shared" ref="C28:H28" si="2">C10</f>
        <v>2</v>
      </c>
      <c r="D28" s="64" t="str">
        <f t="shared" si="2"/>
        <v>Full</v>
      </c>
      <c r="E28" s="64" t="str">
        <f t="shared" si="2"/>
        <v>-</v>
      </c>
      <c r="F28" s="64" t="str">
        <f t="shared" si="2"/>
        <v>-</v>
      </c>
      <c r="G28" s="64">
        <f t="shared" si="2"/>
        <v>0.4</v>
      </c>
      <c r="H28" s="64" t="str">
        <f t="shared" si="2"/>
        <v>FST Coefficients</v>
      </c>
      <c r="I28" s="71" t="s">
        <v>104</v>
      </c>
      <c r="J28" s="66" t="s">
        <v>105</v>
      </c>
    </row>
    <row r="29" spans="2:10" x14ac:dyDescent="0.25">
      <c r="B29" s="63"/>
      <c r="C29" s="64">
        <f t="shared" ref="C29:H29" si="3">C11</f>
        <v>1</v>
      </c>
      <c r="D29" s="64" t="str">
        <f t="shared" si="3"/>
        <v>Light</v>
      </c>
      <c r="E29" s="64" t="str">
        <f t="shared" si="3"/>
        <v>-</v>
      </c>
      <c r="F29" s="64" t="str">
        <f t="shared" si="3"/>
        <v>-</v>
      </c>
      <c r="G29" s="64">
        <f t="shared" si="3"/>
        <v>0.4</v>
      </c>
      <c r="H29" s="64" t="str">
        <f t="shared" si="3"/>
        <v>FST Coefficients</v>
      </c>
      <c r="I29" s="71" t="s">
        <v>104</v>
      </c>
      <c r="J29" s="66" t="s">
        <v>105</v>
      </c>
    </row>
    <row r="30" spans="2:10" x14ac:dyDescent="0.25">
      <c r="B30" s="63"/>
      <c r="C30" s="64">
        <f t="shared" ref="C30:H30" si="4">C12</f>
        <v>2</v>
      </c>
      <c r="D30" s="64" t="str">
        <f t="shared" si="4"/>
        <v>Light</v>
      </c>
      <c r="E30" s="64" t="str">
        <f t="shared" si="4"/>
        <v>-</v>
      </c>
      <c r="F30" s="64" t="str">
        <f t="shared" si="4"/>
        <v>-</v>
      </c>
      <c r="G30" s="64">
        <f t="shared" si="4"/>
        <v>0.4</v>
      </c>
      <c r="H30" s="64" t="str">
        <f t="shared" si="4"/>
        <v>FST Coefficients</v>
      </c>
      <c r="I30" s="71" t="s">
        <v>104</v>
      </c>
      <c r="J30" s="66" t="s">
        <v>105</v>
      </c>
    </row>
    <row r="31" spans="2:10" ht="28.5" x14ac:dyDescent="0.25">
      <c r="B31" s="63"/>
      <c r="C31" s="64">
        <f t="shared" ref="C31:H31" si="5">C13</f>
        <v>1</v>
      </c>
      <c r="D31" s="64" t="str">
        <f t="shared" si="5"/>
        <v>Full</v>
      </c>
      <c r="E31" s="64" t="str">
        <f t="shared" si="5"/>
        <v>Light</v>
      </c>
      <c r="F31" s="64" t="str">
        <f t="shared" si="5"/>
        <v>Yes</v>
      </c>
      <c r="G31" s="64">
        <f t="shared" si="5"/>
        <v>0.4</v>
      </c>
      <c r="H31" s="64" t="str">
        <f t="shared" si="5"/>
        <v>FST and LNGC Coefficients</v>
      </c>
      <c r="I31" s="73" t="s">
        <v>114</v>
      </c>
      <c r="J31" s="66" t="s">
        <v>105</v>
      </c>
    </row>
    <row r="32" spans="2:10" ht="28.5" x14ac:dyDescent="0.25">
      <c r="B32" s="63"/>
      <c r="C32" s="64">
        <f t="shared" ref="C32:H32" si="6">C14</f>
        <v>2</v>
      </c>
      <c r="D32" s="64" t="str">
        <f t="shared" si="6"/>
        <v>Full</v>
      </c>
      <c r="E32" s="64" t="str">
        <f t="shared" si="6"/>
        <v>Light</v>
      </c>
      <c r="F32" s="64" t="str">
        <f t="shared" si="6"/>
        <v>Yes</v>
      </c>
      <c r="G32" s="64">
        <f t="shared" si="6"/>
        <v>0.4</v>
      </c>
      <c r="H32" s="64" t="str">
        <f t="shared" si="6"/>
        <v>FST and LNGC Coefficients</v>
      </c>
      <c r="I32" s="74" t="str">
        <f>I31</f>
        <v>Reversal of FST coeffcient, Cy with and without LNGC</v>
      </c>
      <c r="J32" s="66" t="s">
        <v>105</v>
      </c>
    </row>
    <row r="33" spans="2:10" x14ac:dyDescent="0.25">
      <c r="B33" s="63"/>
      <c r="C33" s="64" t="str">
        <f t="shared" ref="C33:H33" si="7">C15</f>
        <v>-</v>
      </c>
      <c r="D33" s="64" t="str">
        <f t="shared" si="7"/>
        <v>Full</v>
      </c>
      <c r="E33" s="64" t="str">
        <f t="shared" si="7"/>
        <v>Light</v>
      </c>
      <c r="F33" s="64" t="str">
        <f t="shared" si="7"/>
        <v>Yes</v>
      </c>
      <c r="G33" s="64">
        <f t="shared" si="7"/>
        <v>0.4</v>
      </c>
      <c r="H33" s="64" t="str">
        <f t="shared" si="7"/>
        <v>FST and LNGC Coefficients</v>
      </c>
      <c r="I33" s="71" t="s">
        <v>104</v>
      </c>
      <c r="J33" s="66" t="s">
        <v>105</v>
      </c>
    </row>
    <row r="34" spans="2:10" ht="42.75" x14ac:dyDescent="0.25">
      <c r="B34" s="63"/>
      <c r="C34" s="64" t="str">
        <f t="shared" ref="C34:H34" si="8">C16</f>
        <v>-</v>
      </c>
      <c r="D34" s="64" t="str">
        <f t="shared" si="8"/>
        <v>Full</v>
      </c>
      <c r="E34" s="64" t="str">
        <f t="shared" si="8"/>
        <v>Light</v>
      </c>
      <c r="F34" s="64" t="str">
        <f t="shared" si="8"/>
        <v>No</v>
      </c>
      <c r="G34" s="64">
        <f t="shared" si="8"/>
        <v>0.4</v>
      </c>
      <c r="H34" s="64" t="str">
        <f t="shared" si="8"/>
        <v>FST and LNGC Coefficients</v>
      </c>
      <c r="I34" s="73" t="s">
        <v>112</v>
      </c>
      <c r="J34" s="64" t="s">
        <v>104</v>
      </c>
    </row>
    <row r="35" spans="2:10" ht="28.5" x14ac:dyDescent="0.25">
      <c r="B35" s="63"/>
      <c r="C35" s="64">
        <f t="shared" ref="C35:H35" si="9">C17</f>
        <v>1</v>
      </c>
      <c r="D35" s="64" t="str">
        <f t="shared" si="9"/>
        <v>Light</v>
      </c>
      <c r="E35" s="64" t="str">
        <f t="shared" si="9"/>
        <v>Full</v>
      </c>
      <c r="F35" s="64" t="str">
        <f t="shared" si="9"/>
        <v>Yes</v>
      </c>
      <c r="G35" s="64">
        <f t="shared" si="9"/>
        <v>0.4</v>
      </c>
      <c r="H35" s="64" t="str">
        <f t="shared" si="9"/>
        <v>FST and LNGC Coefficients</v>
      </c>
      <c r="I35" s="74" t="str">
        <f>I32</f>
        <v>Reversal of FST coeffcient, Cy with and without LNGC</v>
      </c>
      <c r="J35" s="66" t="s">
        <v>105</v>
      </c>
    </row>
    <row r="36" spans="2:10" ht="28.5" x14ac:dyDescent="0.25">
      <c r="B36" s="63"/>
      <c r="C36" s="64">
        <f t="shared" ref="C36:H36" si="10">C18</f>
        <v>2</v>
      </c>
      <c r="D36" s="64" t="str">
        <f t="shared" si="10"/>
        <v>Light</v>
      </c>
      <c r="E36" s="64" t="str">
        <f t="shared" si="10"/>
        <v>Full</v>
      </c>
      <c r="F36" s="64" t="str">
        <f t="shared" si="10"/>
        <v>Yes</v>
      </c>
      <c r="G36" s="64">
        <f t="shared" si="10"/>
        <v>0.4</v>
      </c>
      <c r="H36" s="64" t="str">
        <f t="shared" si="10"/>
        <v>FST and LNGC Coefficients</v>
      </c>
      <c r="I36" s="74" t="str">
        <f>I35</f>
        <v>Reversal of FST coeffcient, Cy with and without LNGC</v>
      </c>
      <c r="J36" s="66" t="s">
        <v>105</v>
      </c>
    </row>
    <row r="37" spans="2:10" ht="28.5" x14ac:dyDescent="0.25">
      <c r="B37" s="63"/>
      <c r="C37" s="64" t="str">
        <f t="shared" ref="C37:H37" si="11">C19</f>
        <v>-</v>
      </c>
      <c r="D37" s="64" t="str">
        <f t="shared" si="11"/>
        <v>Light</v>
      </c>
      <c r="E37" s="64" t="str">
        <f t="shared" si="11"/>
        <v>Full</v>
      </c>
      <c r="F37" s="64" t="str">
        <f t="shared" si="11"/>
        <v>Yes</v>
      </c>
      <c r="G37" s="64">
        <f t="shared" si="11"/>
        <v>0.4</v>
      </c>
      <c r="H37" s="64" t="str">
        <f t="shared" si="11"/>
        <v>FST and LNGC Coefficients</v>
      </c>
      <c r="I37" s="73" t="s">
        <v>113</v>
      </c>
      <c r="J37" s="66" t="s">
        <v>105</v>
      </c>
    </row>
    <row r="38" spans="2:10" ht="42.75" x14ac:dyDescent="0.25">
      <c r="B38" s="63"/>
      <c r="C38" s="64" t="str">
        <f t="shared" ref="C38:H38" si="12">C20</f>
        <v>-</v>
      </c>
      <c r="D38" s="64" t="str">
        <f t="shared" si="12"/>
        <v>Light</v>
      </c>
      <c r="E38" s="64" t="str">
        <f t="shared" si="12"/>
        <v>Full</v>
      </c>
      <c r="F38" s="64" t="str">
        <f t="shared" si="12"/>
        <v>No</v>
      </c>
      <c r="G38" s="64">
        <f t="shared" si="12"/>
        <v>0.4</v>
      </c>
      <c r="H38" s="64" t="str">
        <f t="shared" si="12"/>
        <v>FST and LNGC Coefficients</v>
      </c>
      <c r="I38" s="74" t="str">
        <f>I34</f>
        <v>LNGC current coefficients, Cy are low by factor of  without Bilge Keel. For analysis utilize LNGC with bilge keel.</v>
      </c>
      <c r="J38" s="64" t="s">
        <v>104</v>
      </c>
    </row>
  </sheetData>
  <mergeCells count="15">
    <mergeCell ref="J1:J2"/>
    <mergeCell ref="C1:D1"/>
    <mergeCell ref="E1:F1"/>
    <mergeCell ref="G1:G2"/>
    <mergeCell ref="B1:B2"/>
    <mergeCell ref="H1:H2"/>
    <mergeCell ref="I1:I2"/>
    <mergeCell ref="I24:I25"/>
    <mergeCell ref="J24:J25"/>
    <mergeCell ref="C23:H23"/>
    <mergeCell ref="B24:B25"/>
    <mergeCell ref="C24:D24"/>
    <mergeCell ref="E24:F24"/>
    <mergeCell ref="G24:G25"/>
    <mergeCell ref="H24:H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67"/>
  <sheetViews>
    <sheetView topLeftCell="A4" zoomScale="85" zoomScaleNormal="85" workbookViewId="0">
      <selection activeCell="E35" sqref="E35"/>
    </sheetView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9.42578125" style="13" bestFit="1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FSTf!Afx</f>
        <v>518</v>
      </c>
      <c r="T5" s="48">
        <f>FSTf!Afy</f>
        <v>2424</v>
      </c>
      <c r="U5" s="48">
        <f>FSTf!Afz</f>
        <v>8949</v>
      </c>
      <c r="V5" s="48">
        <f>FSTf!Amx</f>
        <v>106026</v>
      </c>
      <c r="W5" s="48">
        <f>FSTf!Amy</f>
        <v>105978</v>
      </c>
      <c r="X5" s="48">
        <f>FSTf!Amz</f>
        <v>495926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42518.310240000006</v>
      </c>
      <c r="T7" s="5">
        <f t="shared" si="1"/>
        <v>198965.99232000002</v>
      </c>
      <c r="U7" s="5">
        <f t="shared" si="1"/>
        <v>734548.95432000002</v>
      </c>
      <c r="V7" s="5">
        <f t="shared" si="1"/>
        <v>8702792.2036800012</v>
      </c>
      <c r="W7" s="5">
        <f t="shared" si="1"/>
        <v>8698852.2830400001</v>
      </c>
      <c r="X7" s="5">
        <f t="shared" si="1"/>
        <v>40706439.235680006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42518.310240000006</v>
      </c>
      <c r="T9" s="5">
        <f t="shared" ref="T9:X9" si="3">(1-T6+T6*T7)*T8</f>
        <v>198965.99232000002</v>
      </c>
      <c r="U9" s="5">
        <f t="shared" si="3"/>
        <v>734548.95432000002</v>
      </c>
      <c r="V9" s="5">
        <f t="shared" si="3"/>
        <v>8702792.2036800012</v>
      </c>
      <c r="W9" s="5">
        <f t="shared" si="3"/>
        <v>8698852.2830400001</v>
      </c>
      <c r="X9" s="5">
        <f t="shared" si="3"/>
        <v>40706439.235680006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8">
        <v>0</v>
      </c>
      <c r="D14" s="4">
        <v>14750</v>
      </c>
      <c r="E14" s="4">
        <v>2302</v>
      </c>
      <c r="F14" s="4">
        <v>-67700</v>
      </c>
      <c r="G14" s="4"/>
      <c r="H14" s="58">
        <v>0</v>
      </c>
      <c r="I14" s="4">
        <v>93760</v>
      </c>
      <c r="J14" s="4">
        <v>-4625000</v>
      </c>
      <c r="K14" s="4">
        <v>228100</v>
      </c>
      <c r="L14" s="4"/>
      <c r="N14" s="27"/>
      <c r="P14" s="28">
        <f t="shared" ref="P14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14" si="7">D14*(1-2*$N14*S$11)/S$9</f>
        <v>0.34690936485344198</v>
      </c>
      <c r="T14" s="30">
        <f t="shared" si="7"/>
        <v>1.1569816395043323E-2</v>
      </c>
      <c r="U14" s="30">
        <f t="shared" si="7"/>
        <v>-9.2165402457992027E-2</v>
      </c>
      <c r="V14" s="30">
        <f t="shared" ref="V14" si="8">(I14+F14*dy-E14*dz)*(1-2*$N14*V$11)/V$9</f>
        <v>1.0773553798096353E-2</v>
      </c>
      <c r="W14" s="30">
        <f t="shared" ref="W14" si="9">(J14+D14*dz-F14*dx)*(1-2*$N14*W$11)/W$9</f>
        <v>-0.53167933533223477</v>
      </c>
      <c r="X14" s="30">
        <f t="shared" ref="X14" si="10">(K14+E14*dx-D14*dy)*(1-2*$N14*X$11)/X$9</f>
        <v>5.6035360567736857E-3</v>
      </c>
      <c r="Y14" s="15">
        <f t="shared" ref="Y14:Y46" si="11">B14</f>
        <v>0</v>
      </c>
      <c r="Z14" s="15"/>
    </row>
    <row r="15" spans="1:26" x14ac:dyDescent="0.25">
      <c r="C15" s="58">
        <v>5</v>
      </c>
      <c r="D15" s="4">
        <v>17170</v>
      </c>
      <c r="E15" s="4">
        <v>-113.3</v>
      </c>
      <c r="F15" s="4">
        <v>-74570</v>
      </c>
      <c r="G15" s="4"/>
      <c r="H15" s="58">
        <v>5</v>
      </c>
      <c r="I15" s="4">
        <v>179300</v>
      </c>
      <c r="J15" s="4">
        <v>-4503000</v>
      </c>
      <c r="K15" s="4">
        <v>-400400</v>
      </c>
      <c r="L15" s="4"/>
      <c r="N15" s="27"/>
      <c r="P15" s="28">
        <f t="shared" ref="P15:P44" si="12">C15-2*$N15*P$11*C15</f>
        <v>5</v>
      </c>
      <c r="Q15" s="29">
        <f t="shared" ref="Q15:Q44" si="13">COS(P15*PI()/180)*$E$7</f>
        <v>0.39847787923669825</v>
      </c>
      <c r="R15" s="29">
        <f t="shared" ref="R15:R44" si="14">SIN(P15*PI()/180)*$E$7</f>
        <v>3.4862297099063265E-2</v>
      </c>
      <c r="S15" s="30">
        <f t="shared" ref="S15:S44" si="15">D15*(1-2*$N15*S$11)/S$9</f>
        <v>0.40382601996837958</v>
      </c>
      <c r="T15" s="30">
        <f t="shared" ref="T15:T44" si="16">E15*(1-2*$N15*T$11)/T$9</f>
        <v>-5.6944404759270561E-4</v>
      </c>
      <c r="U15" s="30">
        <f t="shared" ref="U15:U44" si="17">F15*(1-2*$N15*U$11)/U$9</f>
        <v>-0.10151808066901721</v>
      </c>
      <c r="V15" s="30">
        <f t="shared" ref="V15:V44" si="18">(I15+F15*dy-E15*dz)*(1-2*$N15*V$11)/V$9</f>
        <v>2.0602583148450041E-2</v>
      </c>
      <c r="W15" s="30">
        <f t="shared" ref="W15:W44" si="19">(J15+D15*dz-F15*dx)*(1-2*$N15*W$11)/W$9</f>
        <v>-0.51765449664887631</v>
      </c>
      <c r="X15" s="30">
        <f t="shared" ref="X15:X44" si="20">(K15+E15*dx-D15*dy)*(1-2*$N15*X$11)/X$9</f>
        <v>-9.83628161829103E-3</v>
      </c>
      <c r="Y15" s="15">
        <f t="shared" si="11"/>
        <v>0</v>
      </c>
    </row>
    <row r="16" spans="1:26" x14ac:dyDescent="0.25">
      <c r="C16" s="58">
        <v>10</v>
      </c>
      <c r="D16" s="4">
        <v>20490</v>
      </c>
      <c r="E16" s="4">
        <v>12060</v>
      </c>
      <c r="F16" s="4">
        <v>-93120</v>
      </c>
      <c r="G16" s="4"/>
      <c r="H16" s="58">
        <v>10</v>
      </c>
      <c r="I16" s="4">
        <v>129400</v>
      </c>
      <c r="J16" s="4">
        <v>-4392000</v>
      </c>
      <c r="K16" s="4">
        <v>-258100</v>
      </c>
      <c r="L16" s="4"/>
      <c r="N16" s="27"/>
      <c r="P16" s="28">
        <f t="shared" si="12"/>
        <v>10</v>
      </c>
      <c r="Q16" s="29">
        <f t="shared" si="13"/>
        <v>0.39392310120488322</v>
      </c>
      <c r="R16" s="29">
        <f t="shared" si="14"/>
        <v>6.9459271066772132E-2</v>
      </c>
      <c r="S16" s="30">
        <f t="shared" si="15"/>
        <v>0.48191002615912043</v>
      </c>
      <c r="T16" s="30">
        <f t="shared" si="16"/>
        <v>6.0613373468385086E-2</v>
      </c>
      <c r="U16" s="30">
        <f t="shared" si="17"/>
        <v>-0.12677167321843746</v>
      </c>
      <c r="V16" s="30">
        <f t="shared" si="18"/>
        <v>1.4868791184659428E-2</v>
      </c>
      <c r="W16" s="30">
        <f t="shared" si="19"/>
        <v>-0.50489419260090274</v>
      </c>
      <c r="X16" s="30">
        <f t="shared" si="20"/>
        <v>-6.3405201940082787E-3</v>
      </c>
      <c r="Y16" s="15">
        <f t="shared" si="11"/>
        <v>0</v>
      </c>
    </row>
    <row r="17" spans="1:26" x14ac:dyDescent="0.25">
      <c r="C17" s="58">
        <v>15</v>
      </c>
      <c r="D17" s="4">
        <v>16730</v>
      </c>
      <c r="E17" s="4">
        <v>15940</v>
      </c>
      <c r="F17" s="4">
        <v>-114000</v>
      </c>
      <c r="G17" s="4"/>
      <c r="H17" s="58">
        <v>15</v>
      </c>
      <c r="I17" s="4">
        <v>212600</v>
      </c>
      <c r="J17" s="4">
        <v>-4428000</v>
      </c>
      <c r="K17" s="4">
        <v>-913600</v>
      </c>
      <c r="L17" s="4"/>
      <c r="N17" s="27"/>
      <c r="P17" s="28">
        <f t="shared" si="12"/>
        <v>15</v>
      </c>
      <c r="Q17" s="29">
        <f t="shared" si="13"/>
        <v>0.38637033051562736</v>
      </c>
      <c r="R17" s="29">
        <f t="shared" si="14"/>
        <v>0.1035276180410083</v>
      </c>
      <c r="S17" s="30">
        <f t="shared" si="15"/>
        <v>0.39347753722020912</v>
      </c>
      <c r="T17" s="30">
        <f t="shared" si="16"/>
        <v>8.0114193456555419E-2</v>
      </c>
      <c r="U17" s="30">
        <f t="shared" si="17"/>
        <v>-0.1551972803576232</v>
      </c>
      <c r="V17" s="30">
        <f t="shared" si="18"/>
        <v>2.4428941312663016E-2</v>
      </c>
      <c r="W17" s="30">
        <f t="shared" si="19"/>
        <v>-0.50903266958943472</v>
      </c>
      <c r="X17" s="30">
        <f t="shared" si="20"/>
        <v>-2.2443623592584127E-2</v>
      </c>
      <c r="Y17" s="15">
        <f t="shared" si="11"/>
        <v>0</v>
      </c>
    </row>
    <row r="18" spans="1:26" x14ac:dyDescent="0.25">
      <c r="C18" s="58">
        <v>30</v>
      </c>
      <c r="D18" s="4">
        <v>17250</v>
      </c>
      <c r="E18" s="4">
        <v>40710</v>
      </c>
      <c r="F18" s="4">
        <v>-204700</v>
      </c>
      <c r="G18" s="4"/>
      <c r="H18" s="58">
        <v>30</v>
      </c>
      <c r="I18" s="4">
        <v>555700</v>
      </c>
      <c r="J18" s="4">
        <v>-4843000</v>
      </c>
      <c r="K18" s="4">
        <v>-2154000</v>
      </c>
      <c r="L18" s="4"/>
      <c r="N18" s="27"/>
      <c r="P18" s="28">
        <f t="shared" si="12"/>
        <v>30</v>
      </c>
      <c r="Q18" s="29">
        <f t="shared" si="13"/>
        <v>0.34641016151377552</v>
      </c>
      <c r="R18" s="29">
        <f t="shared" si="14"/>
        <v>0.19999999999999998</v>
      </c>
      <c r="S18" s="30">
        <f t="shared" si="15"/>
        <v>0.40570756228622873</v>
      </c>
      <c r="T18" s="30">
        <f t="shared" si="16"/>
        <v>0.20460783033979743</v>
      </c>
      <c r="U18" s="30">
        <f t="shared" si="17"/>
        <v>-0.27867441481759181</v>
      </c>
      <c r="V18" s="30">
        <f t="shared" si="18"/>
        <v>6.3853070025620129E-2</v>
      </c>
      <c r="W18" s="30">
        <f t="shared" si="19"/>
        <v>-0.55674011265167844</v>
      </c>
      <c r="X18" s="30">
        <f t="shared" si="20"/>
        <v>-5.2915461053443753E-2</v>
      </c>
      <c r="Y18" s="15">
        <f t="shared" si="11"/>
        <v>0</v>
      </c>
    </row>
    <row r="19" spans="1:26" x14ac:dyDescent="0.25">
      <c r="C19" s="58">
        <v>45</v>
      </c>
      <c r="D19" s="4">
        <v>18320</v>
      </c>
      <c r="E19" s="4">
        <v>61620</v>
      </c>
      <c r="F19" s="4">
        <v>-313100</v>
      </c>
      <c r="G19" s="4"/>
      <c r="H19" s="58">
        <v>45</v>
      </c>
      <c r="I19" s="4">
        <v>1083000</v>
      </c>
      <c r="J19" s="4">
        <v>-5196000</v>
      </c>
      <c r="K19" s="4">
        <v>-3153000</v>
      </c>
      <c r="L19" s="4"/>
      <c r="N19" s="27"/>
      <c r="P19" s="28">
        <f t="shared" si="12"/>
        <v>45</v>
      </c>
      <c r="Q19" s="29">
        <f t="shared" si="13"/>
        <v>0.28284271247461906</v>
      </c>
      <c r="R19" s="29">
        <f t="shared" si="14"/>
        <v>0.28284271247461901</v>
      </c>
      <c r="S19" s="30">
        <f t="shared" si="15"/>
        <v>0.4308731907874615</v>
      </c>
      <c r="T19" s="30">
        <f t="shared" si="16"/>
        <v>0.30970116692552979</v>
      </c>
      <c r="U19" s="30">
        <f t="shared" si="17"/>
        <v>-0.42624796912255986</v>
      </c>
      <c r="V19" s="30">
        <f t="shared" si="18"/>
        <v>0.12444281957485441</v>
      </c>
      <c r="W19" s="30">
        <f t="shared" si="19"/>
        <v>-0.59732017867811715</v>
      </c>
      <c r="X19" s="30">
        <f t="shared" si="20"/>
        <v>-7.7457032823355684E-2</v>
      </c>
      <c r="Y19" s="15">
        <f t="shared" si="11"/>
        <v>0</v>
      </c>
    </row>
    <row r="20" spans="1:26" x14ac:dyDescent="0.25">
      <c r="C20" s="58">
        <v>60</v>
      </c>
      <c r="D20" s="4">
        <v>11510</v>
      </c>
      <c r="E20" s="4">
        <v>72280</v>
      </c>
      <c r="F20" s="4">
        <v>-420900</v>
      </c>
      <c r="G20" s="4"/>
      <c r="H20" s="58">
        <v>60</v>
      </c>
      <c r="I20" s="4">
        <v>1641000</v>
      </c>
      <c r="J20" s="4">
        <v>-5532000</v>
      </c>
      <c r="K20" s="4">
        <v>-3459000</v>
      </c>
      <c r="L20" s="4"/>
      <c r="N20" s="27"/>
      <c r="P20" s="28">
        <f t="shared" si="12"/>
        <v>60</v>
      </c>
      <c r="Q20" s="29">
        <f t="shared" si="13"/>
        <v>0.20000000000000007</v>
      </c>
      <c r="R20" s="29">
        <f t="shared" si="14"/>
        <v>0.34641016151377546</v>
      </c>
      <c r="S20" s="30">
        <f t="shared" si="15"/>
        <v>0.27070690098055034</v>
      </c>
      <c r="T20" s="30">
        <f t="shared" si="16"/>
        <v>0.36327816204766783</v>
      </c>
      <c r="U20" s="30">
        <f t="shared" si="17"/>
        <v>-0.57300469563617196</v>
      </c>
      <c r="V20" s="30">
        <f t="shared" si="18"/>
        <v>0.18856017259680155</v>
      </c>
      <c r="W20" s="30">
        <f t="shared" si="19"/>
        <v>-0.63594596390441571</v>
      </c>
      <c r="X20" s="30">
        <f t="shared" si="20"/>
        <v>-8.4974271023148529E-2</v>
      </c>
      <c r="Y20" s="15">
        <f t="shared" si="11"/>
        <v>0</v>
      </c>
    </row>
    <row r="21" spans="1:26" x14ac:dyDescent="0.25">
      <c r="C21" s="58">
        <v>75</v>
      </c>
      <c r="D21" s="4">
        <v>5601</v>
      </c>
      <c r="E21" s="4">
        <v>75850</v>
      </c>
      <c r="F21" s="4">
        <v>-494200</v>
      </c>
      <c r="G21" s="4"/>
      <c r="H21" s="58">
        <v>75</v>
      </c>
      <c r="I21" s="4">
        <v>1945000</v>
      </c>
      <c r="J21" s="4">
        <v>-2687000</v>
      </c>
      <c r="K21" s="4">
        <v>-2176000</v>
      </c>
      <c r="L21" s="4"/>
      <c r="N21" s="27"/>
      <c r="P21" s="28">
        <f t="shared" si="12"/>
        <v>75</v>
      </c>
      <c r="Q21" s="29">
        <f t="shared" si="13"/>
        <v>0.1035276180410083</v>
      </c>
      <c r="R21" s="29">
        <f t="shared" si="14"/>
        <v>0.38637033051562736</v>
      </c>
      <c r="S21" s="30">
        <f t="shared" si="15"/>
        <v>0.13173148152841549</v>
      </c>
      <c r="T21" s="30">
        <f t="shared" si="16"/>
        <v>0.38122092683059772</v>
      </c>
      <c r="U21" s="30">
        <f t="shared" si="17"/>
        <v>-0.67279382414681921</v>
      </c>
      <c r="V21" s="30">
        <f t="shared" si="18"/>
        <v>0.22349149037219929</v>
      </c>
      <c r="W21" s="30">
        <f t="shared" si="19"/>
        <v>-0.30889132411626263</v>
      </c>
      <c r="X21" s="30">
        <f t="shared" si="20"/>
        <v>-5.3455916087415789E-2</v>
      </c>
      <c r="Y21" s="15">
        <f t="shared" si="11"/>
        <v>0</v>
      </c>
    </row>
    <row r="22" spans="1:26" x14ac:dyDescent="0.25">
      <c r="C22" s="58">
        <v>80</v>
      </c>
      <c r="D22" s="4">
        <v>4596</v>
      </c>
      <c r="E22" s="4">
        <v>71240</v>
      </c>
      <c r="F22" s="4">
        <v>-497100</v>
      </c>
      <c r="G22" s="4"/>
      <c r="H22" s="58">
        <v>80</v>
      </c>
      <c r="I22" s="4">
        <v>2078000</v>
      </c>
      <c r="J22" s="4">
        <v>-707400</v>
      </c>
      <c r="K22" s="4">
        <v>-812300</v>
      </c>
      <c r="L22" s="4"/>
      <c r="N22" s="27"/>
      <c r="P22" s="28">
        <f t="shared" si="12"/>
        <v>80</v>
      </c>
      <c r="Q22" s="29">
        <f t="shared" si="13"/>
        <v>6.9459271066772174E-2</v>
      </c>
      <c r="R22" s="29">
        <f t="shared" si="14"/>
        <v>0.39392310120488322</v>
      </c>
      <c r="S22" s="30">
        <f t="shared" si="15"/>
        <v>0.1080946061604352</v>
      </c>
      <c r="T22" s="30">
        <f t="shared" si="16"/>
        <v>0.35805113813331291</v>
      </c>
      <c r="U22" s="30">
        <f t="shared" si="17"/>
        <v>-0.67674182513837278</v>
      </c>
      <c r="V22" s="30">
        <f t="shared" si="18"/>
        <v>0.2387739418989358</v>
      </c>
      <c r="W22" s="30">
        <f t="shared" si="19"/>
        <v>-8.132107282465359E-2</v>
      </c>
      <c r="X22" s="30">
        <f t="shared" si="20"/>
        <v>-1.9955073822521988E-2</v>
      </c>
      <c r="Y22" s="15">
        <f t="shared" si="11"/>
        <v>0</v>
      </c>
    </row>
    <row r="23" spans="1:26" x14ac:dyDescent="0.25">
      <c r="C23" s="58">
        <v>85</v>
      </c>
      <c r="D23" s="4">
        <v>712.6</v>
      </c>
      <c r="E23" s="4">
        <v>76860</v>
      </c>
      <c r="F23" s="4">
        <v>-506500</v>
      </c>
      <c r="G23" s="4"/>
      <c r="H23" s="58">
        <v>85</v>
      </c>
      <c r="I23" s="4">
        <v>2061000</v>
      </c>
      <c r="J23" s="4">
        <v>-91250</v>
      </c>
      <c r="K23" s="4">
        <v>-4121</v>
      </c>
      <c r="L23" s="4"/>
      <c r="N23" s="27"/>
      <c r="P23" s="28">
        <f t="shared" si="12"/>
        <v>85</v>
      </c>
      <c r="Q23" s="29">
        <f t="shared" si="13"/>
        <v>3.4862297099063258E-2</v>
      </c>
      <c r="R23" s="29">
        <f t="shared" si="14"/>
        <v>0.39847787923669825</v>
      </c>
      <c r="S23" s="30">
        <f t="shared" si="15"/>
        <v>1.6759838196241543E-2</v>
      </c>
      <c r="T23" s="30">
        <f t="shared" si="16"/>
        <v>0.38629717120896168</v>
      </c>
      <c r="U23" s="30">
        <f t="shared" si="17"/>
        <v>-0.68953879386961536</v>
      </c>
      <c r="V23" s="30">
        <f t="shared" si="18"/>
        <v>0.23682054583912737</v>
      </c>
      <c r="W23" s="30">
        <f t="shared" si="19"/>
        <v>-1.0489889588987333E-2</v>
      </c>
      <c r="X23" s="30">
        <f t="shared" si="20"/>
        <v>-1.0123705431812521E-4</v>
      </c>
      <c r="Y23" s="15">
        <f t="shared" si="11"/>
        <v>0</v>
      </c>
    </row>
    <row r="24" spans="1:26" x14ac:dyDescent="0.25">
      <c r="C24" s="58">
        <v>90</v>
      </c>
      <c r="D24" s="4">
        <v>-3594</v>
      </c>
      <c r="E24" s="4">
        <v>76550</v>
      </c>
      <c r="F24" s="4">
        <v>-509100</v>
      </c>
      <c r="G24" s="4"/>
      <c r="H24" s="58">
        <v>90</v>
      </c>
      <c r="I24" s="4">
        <v>2059000</v>
      </c>
      <c r="J24" s="4">
        <v>63490</v>
      </c>
      <c r="K24" s="4">
        <v>361500</v>
      </c>
      <c r="L24" s="4"/>
      <c r="N24" s="27"/>
      <c r="P24" s="28">
        <f t="shared" si="12"/>
        <v>90</v>
      </c>
      <c r="Q24" s="29">
        <f t="shared" si="13"/>
        <v>2.45029690981724E-17</v>
      </c>
      <c r="R24" s="29">
        <f t="shared" si="14"/>
        <v>0.4</v>
      </c>
      <c r="S24" s="30">
        <f t="shared" si="15"/>
        <v>-8.4528288629374268E-2</v>
      </c>
      <c r="T24" s="30">
        <f t="shared" si="16"/>
        <v>0.38473911600372124</v>
      </c>
      <c r="U24" s="30">
        <f t="shared" si="17"/>
        <v>-0.69307838096549101</v>
      </c>
      <c r="V24" s="30">
        <f t="shared" si="18"/>
        <v>0.23659073453797344</v>
      </c>
      <c r="W24" s="30">
        <f t="shared" si="19"/>
        <v>7.2986640000526669E-3</v>
      </c>
      <c r="X24" s="30">
        <f t="shared" si="20"/>
        <v>8.8806588536768406E-3</v>
      </c>
      <c r="Y24" s="15">
        <f t="shared" si="11"/>
        <v>0</v>
      </c>
    </row>
    <row r="25" spans="1:26" x14ac:dyDescent="0.25">
      <c r="C25" s="58">
        <v>95</v>
      </c>
      <c r="D25" s="4">
        <v>-7272</v>
      </c>
      <c r="E25" s="4">
        <v>77480</v>
      </c>
      <c r="F25" s="4">
        <v>-499500</v>
      </c>
      <c r="G25" s="4"/>
      <c r="H25" s="58">
        <v>95</v>
      </c>
      <c r="I25" s="4">
        <v>2013000</v>
      </c>
      <c r="J25" s="4">
        <v>761300</v>
      </c>
      <c r="K25" s="4">
        <v>1073000</v>
      </c>
      <c r="L25" s="4"/>
      <c r="N25" s="27"/>
      <c r="P25" s="28">
        <f t="shared" si="12"/>
        <v>95</v>
      </c>
      <c r="Q25" s="29">
        <f t="shared" si="13"/>
        <v>-3.4862297099063293E-2</v>
      </c>
      <c r="R25" s="29">
        <f t="shared" si="14"/>
        <v>0.39847787923669825</v>
      </c>
      <c r="S25" s="30">
        <f t="shared" si="15"/>
        <v>-0.17103219669249017</v>
      </c>
      <c r="T25" s="30">
        <f t="shared" si="16"/>
        <v>0.3894132816194425</v>
      </c>
      <c r="U25" s="30">
        <f t="shared" si="17"/>
        <v>-0.68000913630379634</v>
      </c>
      <c r="V25" s="30">
        <f t="shared" si="18"/>
        <v>0.23130507461143299</v>
      </c>
      <c r="W25" s="30">
        <f t="shared" si="19"/>
        <v>8.7517292538038985E-2</v>
      </c>
      <c r="X25" s="30">
        <f t="shared" si="20"/>
        <v>2.6359465975090597E-2</v>
      </c>
      <c r="Y25" s="15">
        <f t="shared" si="11"/>
        <v>0</v>
      </c>
    </row>
    <row r="26" spans="1:26" x14ac:dyDescent="0.25">
      <c r="C26" s="58">
        <v>100</v>
      </c>
      <c r="D26" s="4">
        <v>-6271</v>
      </c>
      <c r="E26" s="4">
        <v>69300</v>
      </c>
      <c r="F26" s="4">
        <v>-487300</v>
      </c>
      <c r="G26" s="4"/>
      <c r="H26" s="58">
        <v>100</v>
      </c>
      <c r="I26" s="4">
        <v>2024000</v>
      </c>
      <c r="J26" s="4">
        <v>1442000</v>
      </c>
      <c r="K26" s="4">
        <v>1705000</v>
      </c>
      <c r="L26" s="4"/>
      <c r="N26" s="27"/>
      <c r="P26" s="28">
        <f t="shared" si="12"/>
        <v>100</v>
      </c>
      <c r="Q26" s="29">
        <f t="shared" si="13"/>
        <v>-6.9459271066772119E-2</v>
      </c>
      <c r="R26" s="29">
        <f t="shared" si="14"/>
        <v>0.39392310120488322</v>
      </c>
      <c r="S26" s="30">
        <f t="shared" si="15"/>
        <v>-0.14748939844040235</v>
      </c>
      <c r="T26" s="30">
        <f t="shared" si="16"/>
        <v>0.34830072813922774</v>
      </c>
      <c r="U26" s="30">
        <f t="shared" si="17"/>
        <v>-0.66340030454622623</v>
      </c>
      <c r="V26" s="30">
        <f t="shared" si="18"/>
        <v>0.23256903676777962</v>
      </c>
      <c r="W26" s="30">
        <f t="shared" si="19"/>
        <v>0.16576899492953134</v>
      </c>
      <c r="X26" s="30">
        <f t="shared" si="20"/>
        <v>4.188526513283268E-2</v>
      </c>
      <c r="Y26" s="15">
        <f t="shared" si="11"/>
        <v>0</v>
      </c>
    </row>
    <row r="27" spans="1:26" x14ac:dyDescent="0.25">
      <c r="C27" s="58">
        <v>105</v>
      </c>
      <c r="D27" s="4">
        <v>2542</v>
      </c>
      <c r="E27" s="4">
        <v>74680</v>
      </c>
      <c r="F27" s="4">
        <v>-486400</v>
      </c>
      <c r="G27" s="4"/>
      <c r="H27" s="58">
        <v>105</v>
      </c>
      <c r="I27" s="4">
        <v>1887000</v>
      </c>
      <c r="J27" s="4">
        <v>3237000</v>
      </c>
      <c r="K27" s="4">
        <v>2202000</v>
      </c>
      <c r="L27" s="4"/>
      <c r="N27" s="27"/>
      <c r="P27" s="28">
        <f t="shared" si="12"/>
        <v>105</v>
      </c>
      <c r="Q27" s="29">
        <f t="shared" si="13"/>
        <v>-0.10352761804100835</v>
      </c>
      <c r="R27" s="29">
        <f t="shared" si="14"/>
        <v>0.38637033051562736</v>
      </c>
      <c r="S27" s="30">
        <f t="shared" si="15"/>
        <v>5.9786007149657594E-2</v>
      </c>
      <c r="T27" s="30">
        <f t="shared" si="16"/>
        <v>0.37534052492694847</v>
      </c>
      <c r="U27" s="30">
        <f t="shared" si="17"/>
        <v>-0.66217506285919236</v>
      </c>
      <c r="V27" s="30">
        <f t="shared" si="18"/>
        <v>0.21682696263873524</v>
      </c>
      <c r="W27" s="30">
        <f t="shared" si="19"/>
        <v>0.3721180558855014</v>
      </c>
      <c r="X27" s="30">
        <f t="shared" si="20"/>
        <v>5.4094635673019101E-2</v>
      </c>
      <c r="Y27" s="15">
        <f t="shared" si="11"/>
        <v>0</v>
      </c>
    </row>
    <row r="28" spans="1:26" x14ac:dyDescent="0.25">
      <c r="C28" s="58">
        <v>120</v>
      </c>
      <c r="D28" s="4">
        <v>-4941</v>
      </c>
      <c r="E28" s="4">
        <v>67320</v>
      </c>
      <c r="F28" s="4">
        <v>-401000</v>
      </c>
      <c r="G28" s="4"/>
      <c r="H28" s="58">
        <v>120</v>
      </c>
      <c r="I28" s="4">
        <v>1551000</v>
      </c>
      <c r="J28" s="4">
        <v>3387000</v>
      </c>
      <c r="K28" s="4">
        <v>2393000</v>
      </c>
      <c r="L28" s="4"/>
      <c r="N28" s="27"/>
      <c r="P28" s="28">
        <f t="shared" si="12"/>
        <v>120</v>
      </c>
      <c r="Q28" s="29">
        <f t="shared" si="13"/>
        <v>-0.19999999999999993</v>
      </c>
      <c r="R28" s="29">
        <f t="shared" si="14"/>
        <v>0.34641016151377552</v>
      </c>
      <c r="S28" s="30">
        <f t="shared" si="15"/>
        <v>-0.11620875740615978</v>
      </c>
      <c r="T28" s="30">
        <f t="shared" si="16"/>
        <v>0.3383492787638212</v>
      </c>
      <c r="U28" s="30">
        <f t="shared" si="17"/>
        <v>-0.54591324055620094</v>
      </c>
      <c r="V28" s="30">
        <f t="shared" si="18"/>
        <v>0.1782186640448746</v>
      </c>
      <c r="W28" s="30">
        <f t="shared" si="19"/>
        <v>0.38936171000438469</v>
      </c>
      <c r="X28" s="30">
        <f t="shared" si="20"/>
        <v>5.878676801341267E-2</v>
      </c>
      <c r="Y28" s="15">
        <f t="shared" si="11"/>
        <v>0</v>
      </c>
    </row>
    <row r="29" spans="1:26" x14ac:dyDescent="0.25">
      <c r="C29" s="58">
        <v>135</v>
      </c>
      <c r="D29" s="4">
        <v>-13030</v>
      </c>
      <c r="E29" s="4">
        <v>46890</v>
      </c>
      <c r="F29" s="4">
        <v>-278300</v>
      </c>
      <c r="G29" s="4"/>
      <c r="H29" s="58">
        <v>135</v>
      </c>
      <c r="I29" s="4">
        <v>1002000</v>
      </c>
      <c r="J29" s="4">
        <v>1601000</v>
      </c>
      <c r="K29" s="4">
        <v>1866000</v>
      </c>
      <c r="L29" s="4"/>
      <c r="N29" s="27"/>
      <c r="P29" s="28">
        <f t="shared" si="12"/>
        <v>135</v>
      </c>
      <c r="Q29" s="29">
        <f t="shared" si="13"/>
        <v>-0.28284271247461901</v>
      </c>
      <c r="R29" s="29">
        <f t="shared" si="14"/>
        <v>0.28284271247461906</v>
      </c>
      <c r="S29" s="30">
        <f t="shared" si="15"/>
        <v>-0.30645620501968468</v>
      </c>
      <c r="T29" s="30">
        <f t="shared" si="16"/>
        <v>0.23566841475394501</v>
      </c>
      <c r="U29" s="30">
        <f t="shared" si="17"/>
        <v>-0.37887195722391698</v>
      </c>
      <c r="V29" s="30">
        <f t="shared" si="18"/>
        <v>0.11513546187812014</v>
      </c>
      <c r="W29" s="30">
        <f t="shared" si="19"/>
        <v>0.18404726829554763</v>
      </c>
      <c r="X29" s="30">
        <f t="shared" si="20"/>
        <v>4.5840413335991662E-2</v>
      </c>
      <c r="Y29" s="15">
        <f t="shared" si="11"/>
        <v>0</v>
      </c>
    </row>
    <row r="30" spans="1:26" x14ac:dyDescent="0.25">
      <c r="C30" s="58">
        <v>150</v>
      </c>
      <c r="D30" s="4">
        <v>-17750</v>
      </c>
      <c r="E30" s="4">
        <v>25510</v>
      </c>
      <c r="F30" s="4">
        <v>-153300</v>
      </c>
      <c r="G30" s="4"/>
      <c r="H30" s="58">
        <v>150</v>
      </c>
      <c r="I30" s="4">
        <v>526300</v>
      </c>
      <c r="J30" s="4">
        <v>417200</v>
      </c>
      <c r="K30" s="4">
        <v>1168000</v>
      </c>
      <c r="L30" s="4"/>
      <c r="N30" s="27"/>
      <c r="P30" s="28">
        <f t="shared" si="12"/>
        <v>150</v>
      </c>
      <c r="Q30" s="29">
        <f t="shared" si="13"/>
        <v>-0.34641016151377552</v>
      </c>
      <c r="R30" s="29">
        <f t="shared" si="14"/>
        <v>0.19999999999999998</v>
      </c>
      <c r="S30" s="30">
        <f t="shared" si="15"/>
        <v>-0.41746720177278612</v>
      </c>
      <c r="T30" s="30">
        <f t="shared" si="16"/>
        <v>0.12821286543768687</v>
      </c>
      <c r="U30" s="30">
        <f t="shared" si="17"/>
        <v>-0.20869950069143542</v>
      </c>
      <c r="V30" s="30">
        <f t="shared" si="18"/>
        <v>6.0474843898657316E-2</v>
      </c>
      <c r="W30" s="30">
        <f t="shared" si="19"/>
        <v>4.7960349989320722E-2</v>
      </c>
      <c r="X30" s="30">
        <f t="shared" si="20"/>
        <v>2.8693249076333475E-2</v>
      </c>
      <c r="Y30" s="15">
        <f t="shared" si="11"/>
        <v>0</v>
      </c>
    </row>
    <row r="31" spans="1:26" x14ac:dyDescent="0.25">
      <c r="C31" s="58">
        <v>165</v>
      </c>
      <c r="D31" s="4">
        <v>-15480</v>
      </c>
      <c r="E31" s="4">
        <v>13950</v>
      </c>
      <c r="F31" s="4">
        <v>-73530</v>
      </c>
      <c r="G31" s="4"/>
      <c r="H31" s="58">
        <v>165</v>
      </c>
      <c r="I31" s="4">
        <v>186200</v>
      </c>
      <c r="J31" s="4">
        <v>-106300</v>
      </c>
      <c r="K31" s="4">
        <v>745900</v>
      </c>
      <c r="L31" s="4"/>
      <c r="N31" s="27"/>
      <c r="P31" s="28">
        <f t="shared" si="12"/>
        <v>165</v>
      </c>
      <c r="Q31" s="29">
        <f t="shared" si="13"/>
        <v>-0.3863703305156273</v>
      </c>
      <c r="R31" s="29">
        <f t="shared" si="14"/>
        <v>0.10352761804100841</v>
      </c>
      <c r="S31" s="30">
        <f t="shared" si="15"/>
        <v>-0.36407843850381572</v>
      </c>
      <c r="T31" s="30">
        <f t="shared" si="16"/>
        <v>7.0112484235818576E-2</v>
      </c>
      <c r="U31" s="30">
        <f t="shared" si="17"/>
        <v>-0.10010224583066696</v>
      </c>
      <c r="V31" s="30">
        <f t="shared" si="18"/>
        <v>2.1395432137431111E-2</v>
      </c>
      <c r="W31" s="30">
        <f t="shared" si="19"/>
        <v>-1.2220002885581957E-2</v>
      </c>
      <c r="X31" s="30">
        <f t="shared" si="20"/>
        <v>1.8323882265442754E-2</v>
      </c>
      <c r="Y31" s="15">
        <f t="shared" si="11"/>
        <v>0</v>
      </c>
    </row>
    <row r="32" spans="1:26" s="15" customFormat="1" x14ac:dyDescent="0.25">
      <c r="A32" s="11"/>
      <c r="B32" s="11"/>
      <c r="C32" s="58">
        <v>180</v>
      </c>
      <c r="D32" s="4">
        <v>-12450</v>
      </c>
      <c r="E32" s="4">
        <v>3660</v>
      </c>
      <c r="F32" s="4">
        <v>-32380</v>
      </c>
      <c r="G32" s="4"/>
      <c r="H32" s="58">
        <v>180</v>
      </c>
      <c r="I32" s="4">
        <v>136200</v>
      </c>
      <c r="J32" s="4">
        <v>-610000</v>
      </c>
      <c r="K32" s="4">
        <v>213000</v>
      </c>
      <c r="L32" s="4"/>
      <c r="M32" s="14"/>
      <c r="N32" s="27"/>
      <c r="O32" s="11"/>
      <c r="P32" s="28">
        <f t="shared" si="12"/>
        <v>180</v>
      </c>
      <c r="Q32" s="29">
        <f t="shared" si="13"/>
        <v>-0.4</v>
      </c>
      <c r="R32" s="29">
        <f t="shared" si="14"/>
        <v>4.90059381963448E-17</v>
      </c>
      <c r="S32" s="30">
        <f t="shared" si="15"/>
        <v>-0.29281502321527814</v>
      </c>
      <c r="T32" s="30">
        <f t="shared" si="16"/>
        <v>1.8395103390902938E-2</v>
      </c>
      <c r="U32" s="30">
        <f t="shared" si="17"/>
        <v>-4.4081473140174028E-2</v>
      </c>
      <c r="V32" s="30">
        <f t="shared" si="18"/>
        <v>1.5650149608582797E-2</v>
      </c>
      <c r="W32" s="30">
        <f t="shared" si="19"/>
        <v>-7.0124193416792047E-2</v>
      </c>
      <c r="X32" s="30">
        <f t="shared" si="20"/>
        <v>5.2325873743656074E-3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5">
        <v>195</v>
      </c>
      <c r="D33" s="5">
        <f>'FST-F-1'!D31</f>
        <v>-16950</v>
      </c>
      <c r="E33" s="5">
        <f>-'FST-F-1'!E31</f>
        <v>-9393</v>
      </c>
      <c r="F33" s="5"/>
      <c r="G33" s="4"/>
      <c r="H33" s="55">
        <v>195</v>
      </c>
      <c r="I33" s="5"/>
      <c r="J33" s="5"/>
      <c r="K33" s="5">
        <f>-'FST-F-1'!K31</f>
        <v>-1571000</v>
      </c>
      <c r="L33" s="4"/>
      <c r="M33" s="14"/>
      <c r="N33" s="27"/>
      <c r="O33" s="11"/>
      <c r="P33" s="28">
        <f t="shared" si="12"/>
        <v>195</v>
      </c>
      <c r="Q33" s="29">
        <f t="shared" si="13"/>
        <v>-0.38637033051562741</v>
      </c>
      <c r="R33" s="29">
        <f t="shared" si="14"/>
        <v>-0.10352761804100814</v>
      </c>
      <c r="S33" s="30">
        <f t="shared" si="15"/>
        <v>-0.39865177859429435</v>
      </c>
      <c r="T33" s="30">
        <f t="shared" si="16"/>
        <v>-4.7209072718784502E-2</v>
      </c>
      <c r="U33" s="30">
        <f t="shared" si="17"/>
        <v>0</v>
      </c>
      <c r="V33" s="30">
        <f t="shared" si="18"/>
        <v>0</v>
      </c>
      <c r="W33" s="30">
        <f t="shared" si="19"/>
        <v>0</v>
      </c>
      <c r="X33" s="30">
        <f t="shared" si="20"/>
        <v>-3.8593402653184831E-2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5">
        <v>210</v>
      </c>
      <c r="D34" s="5">
        <f>'FST-F-1'!D30</f>
        <v>-13330</v>
      </c>
      <c r="E34" s="5">
        <f>-'FST-F-1'!E30</f>
        <v>-38940</v>
      </c>
      <c r="F34" s="5"/>
      <c r="G34" s="4"/>
      <c r="H34" s="55">
        <v>210</v>
      </c>
      <c r="I34" s="5"/>
      <c r="J34" s="5"/>
      <c r="K34" s="5">
        <f>-'FST-F-1'!K30</f>
        <v>-2448000</v>
      </c>
      <c r="L34" s="4"/>
      <c r="M34" s="14"/>
      <c r="N34" s="27"/>
      <c r="O34" s="11"/>
      <c r="P34" s="28">
        <f t="shared" si="12"/>
        <v>210</v>
      </c>
      <c r="Q34" s="29">
        <f t="shared" si="13"/>
        <v>-0.34641016151377546</v>
      </c>
      <c r="R34" s="29">
        <f t="shared" si="14"/>
        <v>-0.20000000000000007</v>
      </c>
      <c r="S34" s="30">
        <f t="shared" si="15"/>
        <v>-0.31351198871161906</v>
      </c>
      <c r="T34" s="30">
        <f t="shared" si="16"/>
        <v>-0.19571183771632797</v>
      </c>
      <c r="U34" s="30">
        <f t="shared" si="17"/>
        <v>0</v>
      </c>
      <c r="V34" s="30">
        <f t="shared" si="18"/>
        <v>0</v>
      </c>
      <c r="W34" s="30">
        <f t="shared" si="19"/>
        <v>0</v>
      </c>
      <c r="X34" s="30">
        <f t="shared" si="20"/>
        <v>-6.0137905598342756E-2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5">
        <v>225</v>
      </c>
      <c r="D35" s="5">
        <f>'FST-F-1'!D29</f>
        <v>-13790</v>
      </c>
      <c r="E35" s="5">
        <f>-'FST-F-1'!E29</f>
        <v>-60380</v>
      </c>
      <c r="F35" s="5"/>
      <c r="G35" s="4"/>
      <c r="H35" s="55">
        <v>225</v>
      </c>
      <c r="I35" s="5"/>
      <c r="J35" s="5"/>
      <c r="K35" s="5">
        <f>-'FST-F-1'!K29</f>
        <v>-3362000</v>
      </c>
      <c r="L35" s="4"/>
      <c r="M35" s="14"/>
      <c r="N35" s="27"/>
      <c r="O35" s="11"/>
      <c r="P35" s="28">
        <f t="shared" si="12"/>
        <v>225</v>
      </c>
      <c r="Q35" s="29">
        <f t="shared" si="13"/>
        <v>-0.28284271247461906</v>
      </c>
      <c r="R35" s="29">
        <f t="shared" si="14"/>
        <v>-0.28284271247461901</v>
      </c>
      <c r="S35" s="30">
        <f t="shared" si="15"/>
        <v>-0.32433085703925185</v>
      </c>
      <c r="T35" s="30">
        <f t="shared" si="16"/>
        <v>-0.30346894610456809</v>
      </c>
      <c r="U35" s="30">
        <f t="shared" si="17"/>
        <v>0</v>
      </c>
      <c r="V35" s="30">
        <f t="shared" si="18"/>
        <v>0</v>
      </c>
      <c r="W35" s="30">
        <f t="shared" si="19"/>
        <v>0</v>
      </c>
      <c r="X35" s="30">
        <f t="shared" si="20"/>
        <v>-8.259135564609002E-2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5">
        <v>240</v>
      </c>
      <c r="D36" s="5">
        <f>'FST-F-1'!D28</f>
        <v>-7315</v>
      </c>
      <c r="E36" s="5">
        <f>-'FST-F-1'!E28</f>
        <v>-71600</v>
      </c>
      <c r="F36" s="5"/>
      <c r="G36" s="4"/>
      <c r="H36" s="55">
        <v>240</v>
      </c>
      <c r="I36" s="5"/>
      <c r="J36" s="5"/>
      <c r="K36" s="5">
        <f>-'FST-F-1'!K28</f>
        <v>-3538000</v>
      </c>
      <c r="L36" s="4"/>
      <c r="M36" s="14"/>
      <c r="N36" s="27"/>
      <c r="O36" s="11"/>
      <c r="P36" s="28">
        <f t="shared" si="12"/>
        <v>240</v>
      </c>
      <c r="Q36" s="29">
        <f t="shared" si="13"/>
        <v>-0.20000000000000018</v>
      </c>
      <c r="R36" s="29">
        <f t="shared" si="14"/>
        <v>-0.34641016151377535</v>
      </c>
      <c r="S36" s="30">
        <f t="shared" si="15"/>
        <v>-0.17204352568833411</v>
      </c>
      <c r="T36" s="30">
        <f t="shared" si="16"/>
        <v>-0.35986049256520497</v>
      </c>
      <c r="U36" s="30">
        <f t="shared" si="17"/>
        <v>0</v>
      </c>
      <c r="V36" s="30">
        <f t="shared" si="18"/>
        <v>0</v>
      </c>
      <c r="W36" s="30">
        <f t="shared" si="19"/>
        <v>0</v>
      </c>
      <c r="X36" s="30">
        <f t="shared" si="20"/>
        <v>-8.6914995917866292E-2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5">
        <v>255</v>
      </c>
      <c r="D37" s="5">
        <f>'FST-F-1'!D27</f>
        <v>-5985</v>
      </c>
      <c r="E37" s="5">
        <f>-'FST-F-1'!E23</f>
        <v>-65880</v>
      </c>
      <c r="F37" s="5"/>
      <c r="G37" s="4"/>
      <c r="H37" s="55">
        <v>255</v>
      </c>
      <c r="I37" s="5"/>
      <c r="J37" s="5"/>
      <c r="K37" s="5">
        <f>-'FST-F-1'!K23</f>
        <v>70280</v>
      </c>
      <c r="L37" s="4"/>
      <c r="M37" s="14"/>
      <c r="N37" s="27"/>
      <c r="O37" s="11"/>
      <c r="P37" s="28">
        <f t="shared" si="12"/>
        <v>255</v>
      </c>
      <c r="Q37" s="29">
        <f t="shared" si="13"/>
        <v>-0.10352761804100825</v>
      </c>
      <c r="R37" s="29">
        <f t="shared" si="14"/>
        <v>-0.38637033051562736</v>
      </c>
      <c r="S37" s="30">
        <f t="shared" si="15"/>
        <v>-0.14076288465409154</v>
      </c>
      <c r="T37" s="30">
        <f t="shared" si="16"/>
        <v>-0.33111186103625284</v>
      </c>
      <c r="U37" s="30">
        <f t="shared" si="17"/>
        <v>0</v>
      </c>
      <c r="V37" s="30">
        <f t="shared" si="18"/>
        <v>0</v>
      </c>
      <c r="W37" s="30">
        <f t="shared" si="19"/>
        <v>0</v>
      </c>
      <c r="X37" s="30">
        <f t="shared" si="20"/>
        <v>1.7265081721615724E-3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55">
        <v>270</v>
      </c>
      <c r="D38" s="5">
        <f>'FST-F-1'!D24</f>
        <v>4455</v>
      </c>
      <c r="E38" s="5">
        <f>-'FST-F-1'!E24</f>
        <v>-68860</v>
      </c>
      <c r="F38" s="5"/>
      <c r="G38" s="4"/>
      <c r="H38" s="55">
        <v>270</v>
      </c>
      <c r="I38" s="5"/>
      <c r="J38" s="5"/>
      <c r="K38" s="5">
        <f>-'FST-F-1'!K24</f>
        <v>-341300</v>
      </c>
      <c r="L38" s="4"/>
      <c r="M38" s="14"/>
      <c r="N38" s="27"/>
      <c r="O38" s="11"/>
      <c r="P38" s="28">
        <f t="shared" si="12"/>
        <v>270</v>
      </c>
      <c r="Q38" s="29">
        <f t="shared" si="13"/>
        <v>-7.3508907294517201E-17</v>
      </c>
      <c r="R38" s="29">
        <f t="shared" si="14"/>
        <v>-0.4</v>
      </c>
      <c r="S38" s="30">
        <f t="shared" si="15"/>
        <v>0.10477838782522603</v>
      </c>
      <c r="T38" s="30">
        <f t="shared" si="16"/>
        <v>-0.34608929494469298</v>
      </c>
      <c r="U38" s="30">
        <f t="shared" si="17"/>
        <v>0</v>
      </c>
      <c r="V38" s="30">
        <f t="shared" si="18"/>
        <v>0</v>
      </c>
      <c r="W38" s="30">
        <f t="shared" si="19"/>
        <v>0</v>
      </c>
      <c r="X38" s="30">
        <f t="shared" si="20"/>
        <v>-8.384422867938883E-3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55">
        <v>285</v>
      </c>
      <c r="D39" s="5">
        <f>'FST-F-1'!D21</f>
        <v>-4765</v>
      </c>
      <c r="E39" s="5">
        <f>-'FST-F-1'!E21</f>
        <v>-66590</v>
      </c>
      <c r="F39" s="5"/>
      <c r="G39" s="4"/>
      <c r="H39" s="55">
        <v>285</v>
      </c>
      <c r="I39" s="5"/>
      <c r="J39" s="5"/>
      <c r="K39" s="5">
        <f>-'FST-F-1'!K21</f>
        <v>1812000</v>
      </c>
      <c r="L39" s="4"/>
      <c r="M39" s="14"/>
      <c r="N39" s="27"/>
      <c r="O39" s="11"/>
      <c r="P39" s="28">
        <f t="shared" si="12"/>
        <v>285</v>
      </c>
      <c r="Q39" s="29">
        <f t="shared" si="13"/>
        <v>0.10352761804100846</v>
      </c>
      <c r="R39" s="29">
        <f t="shared" si="14"/>
        <v>-0.3863703305156273</v>
      </c>
      <c r="S39" s="30">
        <f t="shared" si="15"/>
        <v>-0.11206936430689159</v>
      </c>
      <c r="T39" s="30">
        <f t="shared" si="16"/>
        <v>-0.33468031005470672</v>
      </c>
      <c r="U39" s="30">
        <f t="shared" si="17"/>
        <v>0</v>
      </c>
      <c r="V39" s="30">
        <f t="shared" si="18"/>
        <v>0</v>
      </c>
      <c r="W39" s="30">
        <f t="shared" si="19"/>
        <v>0</v>
      </c>
      <c r="X39" s="30">
        <f t="shared" si="20"/>
        <v>4.4513841888969397E-2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55">
        <v>300</v>
      </c>
      <c r="D40" s="5">
        <f>'FST-F-1'!D20</f>
        <v>408.3</v>
      </c>
      <c r="E40" s="5">
        <f>-'FST-F-1'!E20</f>
        <v>-63200</v>
      </c>
      <c r="F40" s="5"/>
      <c r="G40" s="4"/>
      <c r="H40" s="55">
        <v>300</v>
      </c>
      <c r="I40" s="5"/>
      <c r="J40" s="5"/>
      <c r="K40" s="5">
        <f>-'FST-F-1'!K20</f>
        <v>2297000</v>
      </c>
      <c r="L40" s="4"/>
      <c r="M40" s="14"/>
      <c r="N40" s="27"/>
      <c r="O40" s="11"/>
      <c r="P40" s="28">
        <f t="shared" si="12"/>
        <v>300</v>
      </c>
      <c r="Q40" s="29">
        <f t="shared" si="13"/>
        <v>0.20000000000000007</v>
      </c>
      <c r="R40" s="29">
        <f t="shared" si="14"/>
        <v>-0.34641016151377546</v>
      </c>
      <c r="S40" s="30">
        <f t="shared" si="15"/>
        <v>9.6029216047227358E-3</v>
      </c>
      <c r="T40" s="30">
        <f t="shared" si="16"/>
        <v>-0.31764222248772284</v>
      </c>
      <c r="U40" s="30">
        <f t="shared" si="17"/>
        <v>0</v>
      </c>
      <c r="V40" s="30">
        <f t="shared" si="18"/>
        <v>0</v>
      </c>
      <c r="W40" s="30">
        <f t="shared" si="19"/>
        <v>0</v>
      </c>
      <c r="X40" s="30">
        <f t="shared" si="20"/>
        <v>5.6428418774261975E-2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55">
        <v>315</v>
      </c>
      <c r="D41" s="5">
        <f>'FST-F-1'!D19</f>
        <v>7933</v>
      </c>
      <c r="E41" s="5">
        <f>-'FST-F-1'!E19</f>
        <v>-46680</v>
      </c>
      <c r="F41" s="5"/>
      <c r="G41" s="4"/>
      <c r="H41" s="55">
        <v>315</v>
      </c>
      <c r="I41" s="5"/>
      <c r="J41" s="5"/>
      <c r="K41" s="5">
        <f>-'FST-F-1'!K19</f>
        <v>1877000</v>
      </c>
      <c r="L41" s="4"/>
      <c r="M41" s="14"/>
      <c r="N41" s="27"/>
      <c r="O41" s="11"/>
      <c r="P41" s="28">
        <f t="shared" si="12"/>
        <v>315</v>
      </c>
      <c r="Q41" s="29">
        <f t="shared" si="13"/>
        <v>0.28284271247461895</v>
      </c>
      <c r="R41" s="29">
        <f t="shared" si="14"/>
        <v>-0.28284271247461906</v>
      </c>
      <c r="S41" s="30">
        <f t="shared" si="15"/>
        <v>0.18657844009371899</v>
      </c>
      <c r="T41" s="30">
        <f t="shared" si="16"/>
        <v>-0.23461295800200793</v>
      </c>
      <c r="U41" s="30">
        <f t="shared" si="17"/>
        <v>0</v>
      </c>
      <c r="V41" s="30">
        <f t="shared" si="18"/>
        <v>0</v>
      </c>
      <c r="W41" s="30">
        <f t="shared" si="19"/>
        <v>0</v>
      </c>
      <c r="X41" s="30">
        <f t="shared" si="20"/>
        <v>4.6110640852977676E-2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55">
        <v>330</v>
      </c>
      <c r="D42" s="5">
        <f>'FST-F-1'!D18</f>
        <v>12790</v>
      </c>
      <c r="E42" s="5">
        <f>-'FST-F-1'!E18</f>
        <v>-28720</v>
      </c>
      <c r="F42" s="5"/>
      <c r="G42" s="4"/>
      <c r="H42" s="55">
        <v>330</v>
      </c>
      <c r="I42" s="5"/>
      <c r="J42" s="5"/>
      <c r="K42" s="5">
        <f>-'FST-F-1'!K18</f>
        <v>1647000</v>
      </c>
      <c r="L42" s="4"/>
      <c r="M42" s="14"/>
      <c r="N42" s="27"/>
      <c r="O42" s="11"/>
      <c r="P42" s="28">
        <f t="shared" si="12"/>
        <v>330</v>
      </c>
      <c r="Q42" s="29">
        <f t="shared" si="13"/>
        <v>0.34641016151377535</v>
      </c>
      <c r="R42" s="29">
        <f t="shared" si="14"/>
        <v>-0.20000000000000018</v>
      </c>
      <c r="S42" s="30">
        <f t="shared" si="15"/>
        <v>0.30081157806613712</v>
      </c>
      <c r="T42" s="30">
        <f t="shared" si="16"/>
        <v>-0.14434627578872469</v>
      </c>
      <c r="U42" s="30">
        <f t="shared" si="17"/>
        <v>0</v>
      </c>
      <c r="V42" s="30">
        <f t="shared" si="18"/>
        <v>0</v>
      </c>
      <c r="W42" s="30">
        <f t="shared" si="19"/>
        <v>0</v>
      </c>
      <c r="X42" s="30">
        <f t="shared" si="20"/>
        <v>4.0460429134179132E-2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55">
        <v>345</v>
      </c>
      <c r="D43" s="5">
        <f>'FST-F-1'!D17</f>
        <v>12360</v>
      </c>
      <c r="E43" s="5">
        <f>-'FST-F-1'!E17</f>
        <v>-8250</v>
      </c>
      <c r="F43" s="5"/>
      <c r="G43" s="4"/>
      <c r="H43" s="55">
        <v>345</v>
      </c>
      <c r="I43" s="5"/>
      <c r="J43" s="5"/>
      <c r="K43" s="5">
        <f>-'FST-F-1'!K17</f>
        <v>699800</v>
      </c>
      <c r="L43" s="4"/>
      <c r="M43" s="14"/>
      <c r="N43" s="27"/>
      <c r="O43" s="11"/>
      <c r="P43" s="28">
        <f t="shared" si="12"/>
        <v>345</v>
      </c>
      <c r="Q43" s="29">
        <f t="shared" si="13"/>
        <v>0.38637033051562736</v>
      </c>
      <c r="R43" s="29">
        <f t="shared" si="14"/>
        <v>-0.10352761804100828</v>
      </c>
      <c r="S43" s="30">
        <f t="shared" si="15"/>
        <v>0.29069828810769782</v>
      </c>
      <c r="T43" s="30">
        <f t="shared" si="16"/>
        <v>-4.1464372397527108E-2</v>
      </c>
      <c r="U43" s="30">
        <f t="shared" si="17"/>
        <v>0</v>
      </c>
      <c r="V43" s="30">
        <f t="shared" si="18"/>
        <v>0</v>
      </c>
      <c r="W43" s="30">
        <f t="shared" si="19"/>
        <v>0</v>
      </c>
      <c r="X43" s="30">
        <f t="shared" si="20"/>
        <v>1.7191383307892265E-2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55">
        <v>360</v>
      </c>
      <c r="D44" s="5">
        <f>D14</f>
        <v>14750</v>
      </c>
      <c r="E44" s="5">
        <f>E14</f>
        <v>2302</v>
      </c>
      <c r="F44" s="5"/>
      <c r="G44" s="4"/>
      <c r="H44" s="55">
        <v>360</v>
      </c>
      <c r="I44" s="5"/>
      <c r="J44" s="5"/>
      <c r="K44" s="5">
        <f>K14</f>
        <v>228100</v>
      </c>
      <c r="L44" s="4"/>
      <c r="M44" s="14"/>
      <c r="N44" s="27"/>
      <c r="O44" s="11"/>
      <c r="P44" s="28">
        <f t="shared" si="12"/>
        <v>360</v>
      </c>
      <c r="Q44" s="29">
        <f t="shared" si="13"/>
        <v>0.4</v>
      </c>
      <c r="R44" s="29">
        <f t="shared" si="14"/>
        <v>-9.8011876392689601E-17</v>
      </c>
      <c r="S44" s="30">
        <f t="shared" si="15"/>
        <v>0.34690936485344198</v>
      </c>
      <c r="T44" s="30">
        <f t="shared" si="16"/>
        <v>1.1569816395043323E-2</v>
      </c>
      <c r="U44" s="30">
        <f t="shared" si="17"/>
        <v>0</v>
      </c>
      <c r="V44" s="30">
        <f t="shared" si="18"/>
        <v>0</v>
      </c>
      <c r="W44" s="30">
        <f t="shared" si="19"/>
        <v>0</v>
      </c>
      <c r="X44" s="30">
        <f t="shared" si="20"/>
        <v>5.6035360567736857E-3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/>
      <c r="Q45" s="29"/>
      <c r="R45" s="29"/>
      <c r="S45" s="30"/>
      <c r="T45" s="30"/>
      <c r="U45" s="30"/>
      <c r="V45" s="30"/>
      <c r="W45" s="30"/>
      <c r="X45" s="30"/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/>
      <c r="Q46" s="29"/>
      <c r="R46" s="29"/>
      <c r="S46" s="30"/>
      <c r="T46" s="30"/>
      <c r="U46" s="30"/>
      <c r="V46" s="30"/>
      <c r="W46" s="30"/>
      <c r="X46" s="30"/>
      <c r="Y46" s="15">
        <f t="shared" si="11"/>
        <v>0</v>
      </c>
      <c r="Z46" s="11"/>
    </row>
    <row r="47" spans="1:26" s="15" customFormat="1" x14ac:dyDescent="0.25">
      <c r="A47" s="11"/>
      <c r="B47" s="11"/>
      <c r="C47" s="58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58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58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58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58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58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58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58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58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58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58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58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58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58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58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58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58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58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58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Z67"/>
  <sheetViews>
    <sheetView topLeftCell="A3" zoomScale="85" zoomScaleNormal="85" workbookViewId="0">
      <selection activeCell="P37" sqref="P37"/>
    </sheetView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FSTb!Afx</f>
        <v>200</v>
      </c>
      <c r="T5" s="48">
        <f>FSTb!Afy</f>
        <v>935</v>
      </c>
      <c r="U5" s="48">
        <f>FSTb!Afz</f>
        <v>8949</v>
      </c>
      <c r="V5" s="48">
        <f>FSTb!Amx</f>
        <v>40897</v>
      </c>
      <c r="W5" s="48">
        <f>FSTb!Amy</f>
        <v>40918</v>
      </c>
      <c r="X5" s="48">
        <f>FSTb!Amz</f>
        <v>191292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16416.336000000003</v>
      </c>
      <c r="T7" s="5">
        <f t="shared" si="1"/>
        <v>76746.370800000004</v>
      </c>
      <c r="U7" s="5">
        <f t="shared" si="1"/>
        <v>734548.95432000002</v>
      </c>
      <c r="V7" s="5">
        <f t="shared" si="1"/>
        <v>3356894.4669600003</v>
      </c>
      <c r="W7" s="5">
        <f t="shared" si="1"/>
        <v>3358618.1822400005</v>
      </c>
      <c r="X7" s="5">
        <f t="shared" si="1"/>
        <v>15701568.730560001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16416.336000000003</v>
      </c>
      <c r="T9" s="5">
        <f t="shared" ref="T9:X9" si="3">(1-T6+T6*T7)*T8</f>
        <v>76746.370800000004</v>
      </c>
      <c r="U9" s="5">
        <f t="shared" si="3"/>
        <v>734548.95432000002</v>
      </c>
      <c r="V9" s="5">
        <f t="shared" si="3"/>
        <v>3356894.4669600003</v>
      </c>
      <c r="W9" s="5">
        <f t="shared" si="3"/>
        <v>3358618.1822400005</v>
      </c>
      <c r="X9" s="5">
        <f t="shared" si="3"/>
        <v>15701568.730560001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3768</v>
      </c>
      <c r="E14" s="4">
        <v>865.5</v>
      </c>
      <c r="F14" s="4">
        <v>-14950</v>
      </c>
      <c r="G14" s="4"/>
      <c r="H14" s="36">
        <v>0</v>
      </c>
      <c r="I14" s="4">
        <v>2771</v>
      </c>
      <c r="J14" s="4">
        <v>429700</v>
      </c>
      <c r="K14" s="4">
        <v>-85150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0.22952746581210323</v>
      </c>
      <c r="T14" s="30">
        <f t="shared" si="7"/>
        <v>1.1277406227526788E-2</v>
      </c>
      <c r="U14" s="30">
        <f t="shared" si="7"/>
        <v>-2.0352625801284798E-2</v>
      </c>
      <c r="V14" s="30">
        <f t="shared" ref="V14:V22" si="8">(I14+F14*dy-E14*dz)*(1-2*$N14*V$11)/V$9</f>
        <v>8.2546533031448393E-4</v>
      </c>
      <c r="W14" s="30">
        <f t="shared" ref="W14:W22" si="9">(J14+D14*dz-F14*dx)*(1-2*$N14*W$11)/W$9</f>
        <v>0.12793952056598926</v>
      </c>
      <c r="X14" s="30">
        <f t="shared" ref="X14:X22" si="10">(K14+E14*dx-D14*dy)*(1-2*$N14*X$11)/X$9</f>
        <v>-5.4230250149637817E-3</v>
      </c>
      <c r="Y14" s="15">
        <f t="shared" ref="Y14:Y46" si="11">B14</f>
        <v>0</v>
      </c>
      <c r="Z14" s="15"/>
    </row>
    <row r="15" spans="1:26" x14ac:dyDescent="0.25">
      <c r="C15" s="55">
        <v>5</v>
      </c>
      <c r="D15" s="4">
        <v>4220</v>
      </c>
      <c r="E15" s="4">
        <v>480.3</v>
      </c>
      <c r="F15" s="4">
        <v>-18190</v>
      </c>
      <c r="G15" s="4"/>
      <c r="H15" s="36">
        <v>5</v>
      </c>
      <c r="I15" s="4">
        <v>8176</v>
      </c>
      <c r="J15" s="4">
        <v>441200</v>
      </c>
      <c r="K15" s="4">
        <v>-51310</v>
      </c>
      <c r="L15" s="4"/>
      <c r="N15" s="27"/>
      <c r="P15" s="28">
        <f t="shared" si="6"/>
        <v>5</v>
      </c>
      <c r="Q15" s="29">
        <f t="shared" ref="Q15:Q46" si="12">COS(P15*PI()/180)*$E$7</f>
        <v>0.39847787923669825</v>
      </c>
      <c r="R15" s="29">
        <f t="shared" ref="R15:R46" si="13">SIN(P15*PI()/180)*$E$7</f>
        <v>3.4862297099063265E-2</v>
      </c>
      <c r="S15" s="30">
        <f t="shared" si="7"/>
        <v>0.25706101532034914</v>
      </c>
      <c r="T15" s="30">
        <f t="shared" si="7"/>
        <v>6.2582763848424219E-3</v>
      </c>
      <c r="U15" s="30">
        <f t="shared" si="7"/>
        <v>-2.476349587460672E-2</v>
      </c>
      <c r="V15" s="30">
        <f t="shared" si="8"/>
        <v>2.4355844607185928E-3</v>
      </c>
      <c r="W15" s="30">
        <f t="shared" si="9"/>
        <v>0.13136354776289147</v>
      </c>
      <c r="X15" s="30">
        <f t="shared" si="10"/>
        <v>-3.2678263478307886E-3</v>
      </c>
      <c r="Y15" s="15">
        <f t="shared" si="11"/>
        <v>0</v>
      </c>
    </row>
    <row r="16" spans="1:26" x14ac:dyDescent="0.25">
      <c r="C16" s="55">
        <v>10</v>
      </c>
      <c r="D16" s="4">
        <v>5575</v>
      </c>
      <c r="E16" s="4">
        <v>1012</v>
      </c>
      <c r="F16" s="4">
        <v>-24820</v>
      </c>
      <c r="G16" s="4"/>
      <c r="H16" s="36">
        <v>10</v>
      </c>
      <c r="I16" s="4">
        <v>22210</v>
      </c>
      <c r="J16" s="4">
        <v>404800</v>
      </c>
      <c r="K16" s="4">
        <v>-83620</v>
      </c>
      <c r="L16" s="4"/>
      <c r="N16" s="27"/>
      <c r="P16" s="28">
        <f t="shared" si="6"/>
        <v>10</v>
      </c>
      <c r="Q16" s="29">
        <f t="shared" si="12"/>
        <v>0.39392310120488322</v>
      </c>
      <c r="R16" s="29">
        <f t="shared" si="13"/>
        <v>6.9459271066772132E-2</v>
      </c>
      <c r="S16" s="30">
        <f t="shared" si="7"/>
        <v>0.33960074891254655</v>
      </c>
      <c r="T16" s="30">
        <f t="shared" si="7"/>
        <v>1.3186291279326526E-2</v>
      </c>
      <c r="U16" s="30">
        <f t="shared" si="7"/>
        <v>-3.3789442969089541E-2</v>
      </c>
      <c r="V16" s="30">
        <f t="shared" si="8"/>
        <v>6.6162342065264118E-3</v>
      </c>
      <c r="W16" s="30">
        <f t="shared" si="9"/>
        <v>0.12052575733095754</v>
      </c>
      <c r="X16" s="30">
        <f t="shared" si="10"/>
        <v>-5.3255825220348968E-3</v>
      </c>
      <c r="Y16" s="15">
        <f t="shared" si="11"/>
        <v>0</v>
      </c>
    </row>
    <row r="17" spans="1:26" x14ac:dyDescent="0.25">
      <c r="C17" s="55">
        <v>15</v>
      </c>
      <c r="D17" s="4">
        <v>4887</v>
      </c>
      <c r="E17" s="4">
        <v>1694</v>
      </c>
      <c r="F17" s="4">
        <v>-35000</v>
      </c>
      <c r="G17" s="4"/>
      <c r="H17" s="36">
        <v>15</v>
      </c>
      <c r="I17" s="4">
        <v>40790</v>
      </c>
      <c r="J17" s="4">
        <v>304100</v>
      </c>
      <c r="K17" s="4">
        <v>-100600</v>
      </c>
      <c r="L17" s="4"/>
      <c r="N17" s="27"/>
      <c r="P17" s="28">
        <f t="shared" si="6"/>
        <v>15</v>
      </c>
      <c r="Q17" s="29">
        <f t="shared" si="12"/>
        <v>0.38637033051562736</v>
      </c>
      <c r="R17" s="29">
        <f t="shared" si="13"/>
        <v>0.1035276180410083</v>
      </c>
      <c r="S17" s="30">
        <f t="shared" si="7"/>
        <v>0.29769127532477402</v>
      </c>
      <c r="T17" s="30">
        <f t="shared" si="7"/>
        <v>2.2072704967568316E-2</v>
      </c>
      <c r="U17" s="30">
        <f t="shared" si="7"/>
        <v>-4.7648287829094839E-2</v>
      </c>
      <c r="V17" s="30">
        <f t="shared" si="8"/>
        <v>1.2151111809284661E-2</v>
      </c>
      <c r="W17" s="30">
        <f t="shared" si="9"/>
        <v>9.0543188745909553E-2</v>
      </c>
      <c r="X17" s="30">
        <f t="shared" si="10"/>
        <v>-6.4070031298338985E-3</v>
      </c>
      <c r="Y17" s="15">
        <f t="shared" si="11"/>
        <v>0</v>
      </c>
    </row>
    <row r="18" spans="1:26" x14ac:dyDescent="0.25">
      <c r="C18" s="55">
        <v>30</v>
      </c>
      <c r="D18" s="4">
        <v>4892</v>
      </c>
      <c r="E18" s="4">
        <v>5530</v>
      </c>
      <c r="F18" s="4">
        <v>-81210</v>
      </c>
      <c r="G18" s="4"/>
      <c r="H18" s="36">
        <v>30</v>
      </c>
      <c r="I18" s="4">
        <v>183700</v>
      </c>
      <c r="J18" s="4">
        <v>-180100</v>
      </c>
      <c r="K18" s="4">
        <v>-219400</v>
      </c>
      <c r="L18" s="4"/>
      <c r="N18" s="27"/>
      <c r="P18" s="28">
        <f t="shared" si="6"/>
        <v>30</v>
      </c>
      <c r="Q18" s="29">
        <f t="shared" si="12"/>
        <v>0.34641016151377552</v>
      </c>
      <c r="R18" s="29">
        <f t="shared" si="13"/>
        <v>0.19999999999999998</v>
      </c>
      <c r="S18" s="30">
        <f t="shared" si="7"/>
        <v>0.29799584998747586</v>
      </c>
      <c r="T18" s="30">
        <f t="shared" si="7"/>
        <v>7.2055524480904826E-2</v>
      </c>
      <c r="U18" s="30">
        <f t="shared" si="7"/>
        <v>-0.11055764156002264</v>
      </c>
      <c r="V18" s="30">
        <f t="shared" si="8"/>
        <v>5.4723197827055467E-2</v>
      </c>
      <c r="W18" s="30">
        <f t="shared" si="9"/>
        <v>-5.3623243318442322E-2</v>
      </c>
      <c r="X18" s="30">
        <f t="shared" si="10"/>
        <v>-1.3973126110194406E-2</v>
      </c>
      <c r="Y18" s="15">
        <f t="shared" si="11"/>
        <v>0</v>
      </c>
    </row>
    <row r="19" spans="1:26" x14ac:dyDescent="0.25">
      <c r="C19" s="55">
        <v>45</v>
      </c>
      <c r="D19" s="4">
        <v>3840</v>
      </c>
      <c r="E19" s="4">
        <v>9411</v>
      </c>
      <c r="F19" s="4">
        <v>-142700</v>
      </c>
      <c r="G19" s="4"/>
      <c r="H19" s="36">
        <v>45</v>
      </c>
      <c r="I19" s="4">
        <v>396500</v>
      </c>
      <c r="J19" s="4">
        <v>-612800</v>
      </c>
      <c r="K19" s="4">
        <v>-278400</v>
      </c>
      <c r="L19" s="4"/>
      <c r="N19" s="27"/>
      <c r="P19" s="28">
        <f t="shared" si="6"/>
        <v>45</v>
      </c>
      <c r="Q19" s="29">
        <f t="shared" si="12"/>
        <v>0.28284271247461906</v>
      </c>
      <c r="R19" s="29">
        <f t="shared" si="13"/>
        <v>0.28284271247461901</v>
      </c>
      <c r="S19" s="30">
        <f t="shared" si="7"/>
        <v>0.23391334095500965</v>
      </c>
      <c r="T19" s="30">
        <f t="shared" si="7"/>
        <v>0.12262469093848018</v>
      </c>
      <c r="U19" s="30">
        <f t="shared" si="7"/>
        <v>-0.19426887637748097</v>
      </c>
      <c r="V19" s="30">
        <f t="shared" si="8"/>
        <v>0.11811512214712842</v>
      </c>
      <c r="W19" s="30">
        <f t="shared" si="9"/>
        <v>-0.18245598837057997</v>
      </c>
      <c r="X19" s="30">
        <f t="shared" si="10"/>
        <v>-1.7730712438824625E-2</v>
      </c>
      <c r="Y19" s="15">
        <f t="shared" si="11"/>
        <v>0</v>
      </c>
    </row>
    <row r="20" spans="1:26" x14ac:dyDescent="0.25">
      <c r="C20" s="55">
        <v>60</v>
      </c>
      <c r="D20" s="4">
        <v>2042</v>
      </c>
      <c r="E20" s="4">
        <v>12970</v>
      </c>
      <c r="F20" s="4">
        <v>-202500</v>
      </c>
      <c r="G20" s="4"/>
      <c r="H20" s="36">
        <v>60</v>
      </c>
      <c r="I20" s="4">
        <v>609400</v>
      </c>
      <c r="J20" s="4">
        <v>-802000</v>
      </c>
      <c r="K20" s="4">
        <v>-283800</v>
      </c>
      <c r="L20" s="4"/>
      <c r="N20" s="27"/>
      <c r="P20" s="28">
        <f t="shared" si="6"/>
        <v>60</v>
      </c>
      <c r="Q20" s="29">
        <f t="shared" si="12"/>
        <v>0.20000000000000007</v>
      </c>
      <c r="R20" s="29">
        <f t="shared" si="13"/>
        <v>0.34641016151377546</v>
      </c>
      <c r="S20" s="30">
        <f t="shared" si="7"/>
        <v>0.12438829224742962</v>
      </c>
      <c r="T20" s="30">
        <f t="shared" si="7"/>
        <v>0.16899821926172434</v>
      </c>
      <c r="U20" s="30">
        <f t="shared" si="7"/>
        <v>-0.27567937958262018</v>
      </c>
      <c r="V20" s="30">
        <f t="shared" si="8"/>
        <v>0.18153683590532171</v>
      </c>
      <c r="W20" s="30">
        <f t="shared" si="9"/>
        <v>-0.23878867929700578</v>
      </c>
      <c r="X20" s="30">
        <f t="shared" si="10"/>
        <v>-1.8074627119750105E-2</v>
      </c>
      <c r="Y20" s="15">
        <f t="shared" si="11"/>
        <v>0</v>
      </c>
    </row>
    <row r="21" spans="1:26" x14ac:dyDescent="0.25">
      <c r="C21" s="55">
        <v>75</v>
      </c>
      <c r="D21" s="4">
        <v>962.3</v>
      </c>
      <c r="E21" s="4">
        <v>14500</v>
      </c>
      <c r="F21" s="4">
        <v>-243200</v>
      </c>
      <c r="G21" s="4"/>
      <c r="H21" s="36">
        <v>75</v>
      </c>
      <c r="I21" s="4">
        <v>784900</v>
      </c>
      <c r="J21" s="4">
        <v>-631100</v>
      </c>
      <c r="K21" s="4">
        <v>-220800</v>
      </c>
      <c r="L21" s="4"/>
      <c r="N21" s="27"/>
      <c r="P21" s="28">
        <f t="shared" si="6"/>
        <v>75</v>
      </c>
      <c r="Q21" s="29">
        <f t="shared" si="12"/>
        <v>0.1035276180410083</v>
      </c>
      <c r="R21" s="29">
        <f t="shared" si="13"/>
        <v>0.38637033051562736</v>
      </c>
      <c r="S21" s="30">
        <f t="shared" si="7"/>
        <v>5.8618439583595257E-2</v>
      </c>
      <c r="T21" s="30">
        <f t="shared" si="7"/>
        <v>0.1889340153658445</v>
      </c>
      <c r="U21" s="30">
        <f t="shared" si="7"/>
        <v>-0.33108753142959618</v>
      </c>
      <c r="V21" s="30">
        <f t="shared" si="8"/>
        <v>0.2338172998065097</v>
      </c>
      <c r="W21" s="30">
        <f t="shared" si="9"/>
        <v>-0.18790465773608522</v>
      </c>
      <c r="X21" s="30">
        <f t="shared" si="10"/>
        <v>-1.4062289175619531E-2</v>
      </c>
      <c r="Y21" s="15">
        <f t="shared" si="11"/>
        <v>0</v>
      </c>
    </row>
    <row r="22" spans="1:26" x14ac:dyDescent="0.25">
      <c r="C22" s="55">
        <v>90</v>
      </c>
      <c r="D22" s="4">
        <v>-591.79999999999995</v>
      </c>
      <c r="E22" s="4">
        <v>15810</v>
      </c>
      <c r="F22" s="4">
        <v>-258300</v>
      </c>
      <c r="G22" s="4"/>
      <c r="H22" s="36">
        <v>90</v>
      </c>
      <c r="I22" s="4">
        <v>818000</v>
      </c>
      <c r="J22" s="4">
        <v>35660</v>
      </c>
      <c r="K22" s="4">
        <v>121100</v>
      </c>
      <c r="L22" s="4"/>
      <c r="N22" s="27"/>
      <c r="P22" s="28">
        <f t="shared" si="6"/>
        <v>90</v>
      </c>
      <c r="Q22" s="29">
        <f t="shared" si="12"/>
        <v>2.45029690981724E-17</v>
      </c>
      <c r="R22" s="29">
        <f t="shared" si="13"/>
        <v>0.4</v>
      </c>
      <c r="S22" s="30">
        <f t="shared" si="7"/>
        <v>-3.6049457077389248E-2</v>
      </c>
      <c r="T22" s="30">
        <f t="shared" si="7"/>
        <v>0.20600322640924149</v>
      </c>
      <c r="U22" s="30">
        <f t="shared" si="7"/>
        <v>-0.35164436417871991</v>
      </c>
      <c r="V22" s="30">
        <f t="shared" si="8"/>
        <v>0.24367760382434062</v>
      </c>
      <c r="W22" s="30">
        <f t="shared" si="9"/>
        <v>1.0617461725350656E-2</v>
      </c>
      <c r="X22" s="30">
        <f t="shared" si="10"/>
        <v>7.7126051592732118E-3</v>
      </c>
      <c r="Y22" s="15">
        <f t="shared" si="11"/>
        <v>0</v>
      </c>
    </row>
    <row r="23" spans="1:26" x14ac:dyDescent="0.25">
      <c r="C23" s="55">
        <v>105</v>
      </c>
      <c r="D23" s="4">
        <v>-2160</v>
      </c>
      <c r="E23" s="4">
        <v>15810</v>
      </c>
      <c r="F23" s="4">
        <v>-244100</v>
      </c>
      <c r="G23" s="4"/>
      <c r="H23" s="36">
        <v>105</v>
      </c>
      <c r="I23" s="4">
        <v>748300</v>
      </c>
      <c r="J23" s="4">
        <v>685000</v>
      </c>
      <c r="K23" s="4">
        <v>359700</v>
      </c>
      <c r="L23" s="4"/>
      <c r="N23" s="27"/>
      <c r="P23" s="28">
        <f t="shared" si="6"/>
        <v>105</v>
      </c>
      <c r="Q23" s="29">
        <f t="shared" si="12"/>
        <v>-0.10352761804100835</v>
      </c>
      <c r="R23" s="29">
        <f t="shared" si="13"/>
        <v>0.38637033051562736</v>
      </c>
      <c r="S23" s="30">
        <f t="shared" si="7"/>
        <v>-0.13157625428719294</v>
      </c>
      <c r="T23" s="30">
        <f t="shared" si="7"/>
        <v>0.20600322640924149</v>
      </c>
      <c r="U23" s="30">
        <f t="shared" si="7"/>
        <v>-0.33231277311663004</v>
      </c>
      <c r="V23" s="30">
        <f t="shared" ref="V23:V46" si="14">(I23+F23*dy-E23*dz)*(1-2*$N23*V$11)/V$9</f>
        <v>0.22291436545446708</v>
      </c>
      <c r="W23" s="30">
        <f t="shared" ref="W23:W46" si="15">(J23+D23*dz-F23*dx)*(1-2*$N23*W$11)/W$9</f>
        <v>0.20395292433721815</v>
      </c>
      <c r="X23" s="30">
        <f t="shared" ref="X23:X46" si="16">(K23+E23*dx-D23*dy)*(1-2*$N23*X$11)/X$9</f>
        <v>2.2908539023869318E-2</v>
      </c>
      <c r="Y23" s="15">
        <f t="shared" si="11"/>
        <v>0</v>
      </c>
    </row>
    <row r="24" spans="1:26" x14ac:dyDescent="0.25">
      <c r="C24" s="55">
        <v>120</v>
      </c>
      <c r="D24" s="4">
        <v>-3447</v>
      </c>
      <c r="E24" s="4">
        <v>14280</v>
      </c>
      <c r="F24" s="4">
        <v>-204000</v>
      </c>
      <c r="G24" s="4"/>
      <c r="H24" s="36">
        <v>120</v>
      </c>
      <c r="I24" s="4">
        <v>578400</v>
      </c>
      <c r="J24" s="4">
        <v>1386000</v>
      </c>
      <c r="K24" s="4">
        <v>519600</v>
      </c>
      <c r="L24" s="4"/>
      <c r="N24" s="27"/>
      <c r="P24" s="28">
        <f t="shared" si="6"/>
        <v>120</v>
      </c>
      <c r="Q24" s="29">
        <f t="shared" si="12"/>
        <v>-0.19999999999999993</v>
      </c>
      <c r="R24" s="29">
        <f t="shared" si="13"/>
        <v>0.34641016151377552</v>
      </c>
      <c r="S24" s="30">
        <f t="shared" si="7"/>
        <v>-0.20997377246664539</v>
      </c>
      <c r="T24" s="30">
        <f t="shared" si="7"/>
        <v>0.18606743030512132</v>
      </c>
      <c r="U24" s="30">
        <f t="shared" si="7"/>
        <v>-0.27772144906100993</v>
      </c>
      <c r="V24" s="30">
        <f t="shared" si="14"/>
        <v>0.17230211008801785</v>
      </c>
      <c r="W24" s="30">
        <f t="shared" si="15"/>
        <v>0.41266971260056112</v>
      </c>
      <c r="X24" s="30">
        <f t="shared" si="16"/>
        <v>3.309223485349596E-2</v>
      </c>
      <c r="Y24" s="15">
        <f t="shared" si="11"/>
        <v>0</v>
      </c>
    </row>
    <row r="25" spans="1:26" x14ac:dyDescent="0.25">
      <c r="C25" s="55">
        <v>135</v>
      </c>
      <c r="D25" s="4">
        <v>-4990</v>
      </c>
      <c r="E25" s="4">
        <v>11470</v>
      </c>
      <c r="F25" s="4">
        <v>-147900</v>
      </c>
      <c r="G25" s="4"/>
      <c r="H25" s="36">
        <v>135</v>
      </c>
      <c r="I25" s="4">
        <v>351800</v>
      </c>
      <c r="J25" s="4">
        <v>1905000</v>
      </c>
      <c r="K25" s="4">
        <v>567300</v>
      </c>
      <c r="L25" s="4"/>
      <c r="N25" s="27"/>
      <c r="P25" s="28">
        <f t="shared" si="6"/>
        <v>135</v>
      </c>
      <c r="Q25" s="29">
        <f t="shared" si="12"/>
        <v>-0.28284271247461901</v>
      </c>
      <c r="R25" s="29">
        <f t="shared" si="13"/>
        <v>0.28284271247461906</v>
      </c>
      <c r="S25" s="30">
        <f t="shared" si="7"/>
        <v>-0.3039655133764318</v>
      </c>
      <c r="T25" s="30">
        <f t="shared" si="7"/>
        <v>0.14945332112043008</v>
      </c>
      <c r="U25" s="30">
        <f t="shared" si="7"/>
        <v>-0.20134805056923222</v>
      </c>
      <c r="V25" s="30">
        <f t="shared" si="14"/>
        <v>0.10479924330733867</v>
      </c>
      <c r="W25" s="30">
        <f t="shared" si="15"/>
        <v>0.56719754870423444</v>
      </c>
      <c r="X25" s="30">
        <f t="shared" si="16"/>
        <v>3.6130147868337681E-2</v>
      </c>
      <c r="Y25" s="15">
        <f t="shared" si="11"/>
        <v>0</v>
      </c>
    </row>
    <row r="26" spans="1:26" x14ac:dyDescent="0.25">
      <c r="C26" s="55">
        <v>150</v>
      </c>
      <c r="D26" s="4">
        <v>-5587</v>
      </c>
      <c r="E26" s="4">
        <v>7315</v>
      </c>
      <c r="F26" s="4">
        <v>-91640</v>
      </c>
      <c r="G26" s="4"/>
      <c r="H26" s="36">
        <v>150</v>
      </c>
      <c r="I26" s="4">
        <v>139900</v>
      </c>
      <c r="J26" s="4">
        <v>2236000</v>
      </c>
      <c r="K26" s="4">
        <v>449300</v>
      </c>
      <c r="L26" s="4"/>
      <c r="N26" s="27"/>
      <c r="P26" s="28">
        <f t="shared" si="6"/>
        <v>150</v>
      </c>
      <c r="Q26" s="29">
        <f t="shared" si="12"/>
        <v>-0.34641016151377552</v>
      </c>
      <c r="R26" s="29">
        <f t="shared" si="13"/>
        <v>0.19999999999999998</v>
      </c>
      <c r="S26" s="30">
        <f t="shared" si="7"/>
        <v>-0.34033172810303097</v>
      </c>
      <c r="T26" s="30">
        <f t="shared" si="7"/>
        <v>9.5313953269045001E-2</v>
      </c>
      <c r="U26" s="30">
        <f t="shared" si="7"/>
        <v>-0.1247568313330929</v>
      </c>
      <c r="V26" s="30">
        <f t="shared" si="14"/>
        <v>4.1675423930348718E-2</v>
      </c>
      <c r="W26" s="30">
        <f t="shared" si="15"/>
        <v>0.66574998367594129</v>
      </c>
      <c r="X26" s="30">
        <f t="shared" si="16"/>
        <v>2.8614975211077243E-2</v>
      </c>
      <c r="Y26" s="15">
        <f t="shared" si="11"/>
        <v>0</v>
      </c>
    </row>
    <row r="27" spans="1:26" x14ac:dyDescent="0.25">
      <c r="C27" s="55">
        <v>165</v>
      </c>
      <c r="D27" s="4">
        <v>-5648</v>
      </c>
      <c r="E27" s="4">
        <v>2696</v>
      </c>
      <c r="F27" s="4">
        <v>-49840</v>
      </c>
      <c r="G27" s="4"/>
      <c r="H27" s="36">
        <v>165</v>
      </c>
      <c r="I27" s="4">
        <v>19610</v>
      </c>
      <c r="J27" s="4">
        <v>2250000</v>
      </c>
      <c r="K27" s="4">
        <v>229600</v>
      </c>
      <c r="L27" s="4"/>
      <c r="N27" s="27"/>
      <c r="P27" s="28">
        <f t="shared" si="6"/>
        <v>165</v>
      </c>
      <c r="Q27" s="29">
        <f t="shared" si="12"/>
        <v>-0.3863703305156273</v>
      </c>
      <c r="R27" s="29">
        <f t="shared" si="13"/>
        <v>0.10352761804100841</v>
      </c>
      <c r="S27" s="30">
        <f t="shared" si="7"/>
        <v>-0.34404753898799334</v>
      </c>
      <c r="T27" s="30">
        <f t="shared" si="7"/>
        <v>3.5128696925952878E-2</v>
      </c>
      <c r="U27" s="30">
        <f t="shared" si="7"/>
        <v>-6.7851161868631049E-2</v>
      </c>
      <c r="V27" s="30">
        <f t="shared" si="14"/>
        <v>5.8417088153977009E-3</v>
      </c>
      <c r="W27" s="30">
        <f t="shared" si="15"/>
        <v>0.6699183646113005</v>
      </c>
      <c r="X27" s="30">
        <f t="shared" si="16"/>
        <v>1.462274272972031E-2</v>
      </c>
      <c r="Y27" s="15">
        <f t="shared" si="11"/>
        <v>0</v>
      </c>
    </row>
    <row r="28" spans="1:26" x14ac:dyDescent="0.25">
      <c r="C28" s="55">
        <v>180</v>
      </c>
      <c r="D28" s="4">
        <v>-5321</v>
      </c>
      <c r="E28" s="4">
        <v>-18.989999999999998</v>
      </c>
      <c r="F28" s="4">
        <v>-32270</v>
      </c>
      <c r="G28" s="4"/>
      <c r="H28" s="36">
        <v>180</v>
      </c>
      <c r="I28" s="4">
        <v>192</v>
      </c>
      <c r="J28" s="4">
        <v>2305000</v>
      </c>
      <c r="K28" s="4">
        <v>1566</v>
      </c>
      <c r="L28" s="4"/>
      <c r="N28" s="27"/>
      <c r="P28" s="28">
        <f t="shared" si="6"/>
        <v>180</v>
      </c>
      <c r="Q28" s="29">
        <f t="shared" si="12"/>
        <v>-0.4</v>
      </c>
      <c r="R28" s="29">
        <f t="shared" si="13"/>
        <v>4.90059381963448E-17</v>
      </c>
      <c r="S28" s="30">
        <f t="shared" si="7"/>
        <v>-0.32412835604729334</v>
      </c>
      <c r="T28" s="30">
        <f t="shared" si="7"/>
        <v>-2.4743841046878526E-4</v>
      </c>
      <c r="U28" s="30">
        <f t="shared" si="7"/>
        <v>-4.3931721378425444E-2</v>
      </c>
      <c r="V28" s="30">
        <f t="shared" si="14"/>
        <v>5.719572119104327E-5</v>
      </c>
      <c r="W28" s="30">
        <f t="shared" si="15"/>
        <v>0.68629414685735457</v>
      </c>
      <c r="X28" s="30">
        <f t="shared" si="16"/>
        <v>9.9735257468388521E-5</v>
      </c>
      <c r="Y28" s="15">
        <f t="shared" si="11"/>
        <v>0</v>
      </c>
    </row>
    <row r="29" spans="1:26" x14ac:dyDescent="0.25">
      <c r="C29" s="55">
        <v>195</v>
      </c>
      <c r="D29" s="5">
        <f>'FST-L-2'!D27</f>
        <v>-4827</v>
      </c>
      <c r="E29" s="5">
        <f>-'FST-L-2'!E27</f>
        <v>-1714</v>
      </c>
      <c r="F29" s="5">
        <f>'FST-L-2'!F27</f>
        <v>-34970</v>
      </c>
      <c r="G29" s="4"/>
      <c r="H29" s="55">
        <v>195</v>
      </c>
      <c r="I29" s="5">
        <f>'FST-L-2'!I27</f>
        <v>41030</v>
      </c>
      <c r="J29" s="5">
        <f>'FST-L-2'!J27</f>
        <v>-304400</v>
      </c>
      <c r="K29" s="5">
        <f>-'FST-L-2'!K27</f>
        <v>-104000</v>
      </c>
      <c r="L29" s="4"/>
      <c r="N29" s="27"/>
      <c r="P29" s="28">
        <f t="shared" si="6"/>
        <v>195</v>
      </c>
      <c r="Q29" s="29">
        <f t="shared" si="12"/>
        <v>-0.38637033051562741</v>
      </c>
      <c r="R29" s="29">
        <f t="shared" si="13"/>
        <v>-0.10352761804100814</v>
      </c>
      <c r="S29" s="30">
        <f t="shared" si="7"/>
        <v>-0.294036379372352</v>
      </c>
      <c r="T29" s="30">
        <f t="shared" si="7"/>
        <v>-2.2333303609452237E-2</v>
      </c>
      <c r="U29" s="30">
        <f t="shared" si="7"/>
        <v>-4.7607446439527044E-2</v>
      </c>
      <c r="V29" s="30">
        <f t="shared" si="14"/>
        <v>1.2222606460773467E-2</v>
      </c>
      <c r="W29" s="30">
        <f t="shared" si="15"/>
        <v>-9.0632511194524396E-2</v>
      </c>
      <c r="X29" s="30">
        <f t="shared" si="16"/>
        <v>-6.6235420030091993E-3</v>
      </c>
      <c r="Y29" s="15">
        <f t="shared" si="11"/>
        <v>0</v>
      </c>
    </row>
    <row r="30" spans="1:26" x14ac:dyDescent="0.25">
      <c r="C30" s="55">
        <v>210</v>
      </c>
      <c r="D30" s="5">
        <f>'FST-L-2'!D26</f>
        <v>-4889</v>
      </c>
      <c r="E30" s="5">
        <f>-'FST-L-2'!E26</f>
        <v>-5530</v>
      </c>
      <c r="F30" s="5">
        <f>'FST-L-2'!F26</f>
        <v>-81220</v>
      </c>
      <c r="G30" s="4"/>
      <c r="H30" s="55">
        <v>210</v>
      </c>
      <c r="I30" s="5">
        <f>'FST-L-2'!I26</f>
        <v>183700</v>
      </c>
      <c r="J30" s="5">
        <f>'FST-L-2'!J26</f>
        <v>179600</v>
      </c>
      <c r="K30" s="5">
        <f>-'FST-L-2'!K26</f>
        <v>-219600</v>
      </c>
      <c r="L30" s="4"/>
      <c r="N30" s="27"/>
      <c r="P30" s="28">
        <f t="shared" si="6"/>
        <v>210</v>
      </c>
      <c r="Q30" s="29">
        <f t="shared" si="12"/>
        <v>-0.34641016151377546</v>
      </c>
      <c r="R30" s="29">
        <f t="shared" si="13"/>
        <v>-0.20000000000000007</v>
      </c>
      <c r="S30" s="30">
        <f t="shared" ref="S30:U46" si="17">D30*(1-2*$N30*S$11)/S$9</f>
        <v>-0.29781310518985471</v>
      </c>
      <c r="T30" s="30">
        <f t="shared" si="17"/>
        <v>-7.2055524480904826E-2</v>
      </c>
      <c r="U30" s="30">
        <f t="shared" si="17"/>
        <v>-0.11057125535654523</v>
      </c>
      <c r="V30" s="30">
        <f t="shared" si="14"/>
        <v>5.4723197827055467E-2</v>
      </c>
      <c r="W30" s="30">
        <f t="shared" si="15"/>
        <v>5.3474372570750918E-2</v>
      </c>
      <c r="X30" s="30">
        <f t="shared" si="16"/>
        <v>-1.3985863690969425E-2</v>
      </c>
      <c r="Y30" s="15">
        <f t="shared" si="11"/>
        <v>0</v>
      </c>
    </row>
    <row r="31" spans="1:26" x14ac:dyDescent="0.25">
      <c r="C31" s="55">
        <v>225</v>
      </c>
      <c r="D31" s="5">
        <f>'FST-L-2'!D25</f>
        <v>-3842</v>
      </c>
      <c r="E31" s="5">
        <f>-'FST-L-2'!E25</f>
        <v>-9414</v>
      </c>
      <c r="F31" s="5">
        <f>'FST-L-2'!F25</f>
        <v>-142700</v>
      </c>
      <c r="G31" s="4"/>
      <c r="H31" s="55">
        <v>225</v>
      </c>
      <c r="I31" s="5">
        <f>'FST-L-2'!I25</f>
        <v>396400</v>
      </c>
      <c r="J31" s="5">
        <f>'FST-L-2'!J25</f>
        <v>612500</v>
      </c>
      <c r="K31" s="5">
        <f>-'FST-L-2'!K25</f>
        <v>-278300</v>
      </c>
      <c r="L31" s="4"/>
      <c r="N31" s="27"/>
      <c r="P31" s="28">
        <f t="shared" si="6"/>
        <v>225</v>
      </c>
      <c r="Q31" s="29">
        <f t="shared" si="12"/>
        <v>-0.28284271247461906</v>
      </c>
      <c r="R31" s="29">
        <f t="shared" si="13"/>
        <v>-0.28284271247461901</v>
      </c>
      <c r="S31" s="30">
        <f t="shared" si="17"/>
        <v>-0.23403517082009037</v>
      </c>
      <c r="T31" s="30">
        <f t="shared" si="17"/>
        <v>-0.12266378073476276</v>
      </c>
      <c r="U31" s="30">
        <f t="shared" si="17"/>
        <v>-0.19426887637748097</v>
      </c>
      <c r="V31" s="30">
        <f t="shared" si="14"/>
        <v>0.11808533270900809</v>
      </c>
      <c r="W31" s="30">
        <f t="shared" si="15"/>
        <v>0.18236666592196515</v>
      </c>
      <c r="X31" s="30">
        <f t="shared" si="16"/>
        <v>-1.7724343648437117E-2</v>
      </c>
      <c r="Y31" s="15">
        <f t="shared" si="11"/>
        <v>0</v>
      </c>
    </row>
    <row r="32" spans="1:26" s="15" customFormat="1" x14ac:dyDescent="0.25">
      <c r="A32" s="11"/>
      <c r="B32" s="11"/>
      <c r="C32" s="55">
        <v>240</v>
      </c>
      <c r="D32" s="5">
        <f>'FST-L-2'!D24</f>
        <v>-2043</v>
      </c>
      <c r="E32" s="5">
        <f>-'FST-L-2'!E24</f>
        <v>-12970</v>
      </c>
      <c r="F32" s="5">
        <f>'FST-L-2'!F24</f>
        <v>-202500</v>
      </c>
      <c r="G32" s="4"/>
      <c r="H32" s="55">
        <v>240</v>
      </c>
      <c r="I32" s="5">
        <f>'FST-L-2'!I24</f>
        <v>609400</v>
      </c>
      <c r="J32" s="5">
        <f>'FST-L-2'!J24</f>
        <v>801900</v>
      </c>
      <c r="K32" s="5">
        <f>-'FST-L-2'!K24</f>
        <v>-283700</v>
      </c>
      <c r="L32" s="4"/>
      <c r="M32" s="14"/>
      <c r="N32" s="27"/>
      <c r="O32" s="11"/>
      <c r="P32" s="28">
        <f t="shared" si="6"/>
        <v>240</v>
      </c>
      <c r="Q32" s="29">
        <f t="shared" si="12"/>
        <v>-0.20000000000000018</v>
      </c>
      <c r="R32" s="29">
        <f t="shared" si="13"/>
        <v>-0.34641016151377535</v>
      </c>
      <c r="S32" s="30">
        <f t="shared" si="17"/>
        <v>-0.12444920717996998</v>
      </c>
      <c r="T32" s="30">
        <f t="shared" si="17"/>
        <v>-0.16899821926172434</v>
      </c>
      <c r="U32" s="30">
        <f t="shared" si="17"/>
        <v>-0.27567937958262018</v>
      </c>
      <c r="V32" s="30">
        <f t="shared" si="14"/>
        <v>0.18153683590532171</v>
      </c>
      <c r="W32" s="30">
        <f t="shared" si="15"/>
        <v>0.2387589051474675</v>
      </c>
      <c r="X32" s="30">
        <f t="shared" si="16"/>
        <v>-1.8068258329362593E-2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5">
        <v>255</v>
      </c>
      <c r="D33" s="5">
        <f>'FST-L-2'!D23</f>
        <v>-962.8</v>
      </c>
      <c r="E33" s="5">
        <f>-'FST-L-2'!E23</f>
        <v>-14510</v>
      </c>
      <c r="F33" s="5">
        <f>'FST-L-2'!F23</f>
        <v>-243200</v>
      </c>
      <c r="G33" s="4"/>
      <c r="H33" s="55">
        <v>255</v>
      </c>
      <c r="I33" s="5">
        <f>'FST-L-2'!I23</f>
        <v>784900</v>
      </c>
      <c r="J33" s="5">
        <f>'FST-L-2'!J23</f>
        <v>629800</v>
      </c>
      <c r="K33" s="5">
        <f>-'FST-L-2'!K23</f>
        <v>-220400</v>
      </c>
      <c r="L33" s="4"/>
      <c r="M33" s="14"/>
      <c r="N33" s="27"/>
      <c r="O33" s="11"/>
      <c r="P33" s="28">
        <f t="shared" si="6"/>
        <v>255</v>
      </c>
      <c r="Q33" s="29">
        <f t="shared" si="12"/>
        <v>-0.10352761804100825</v>
      </c>
      <c r="R33" s="29">
        <f t="shared" si="13"/>
        <v>-0.38637033051562736</v>
      </c>
      <c r="S33" s="30">
        <f t="shared" si="17"/>
        <v>-5.8648897049865437E-2</v>
      </c>
      <c r="T33" s="30">
        <f t="shared" si="17"/>
        <v>-0.18906431468678644</v>
      </c>
      <c r="U33" s="30">
        <f t="shared" si="17"/>
        <v>-0.33108753142959618</v>
      </c>
      <c r="V33" s="30">
        <f t="shared" si="14"/>
        <v>0.2338172998065097</v>
      </c>
      <c r="W33" s="30">
        <f t="shared" si="15"/>
        <v>0.18751759379208757</v>
      </c>
      <c r="X33" s="30">
        <f t="shared" si="16"/>
        <v>-1.4036814014069495E-2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5">
        <v>270</v>
      </c>
      <c r="D34" s="5">
        <f>'FST-L-2'!D22</f>
        <v>597.9</v>
      </c>
      <c r="E34" s="5">
        <f>-'FST-L-2'!E22</f>
        <v>-15820</v>
      </c>
      <c r="F34" s="5">
        <f>'FST-L-2'!F22</f>
        <v>-258300</v>
      </c>
      <c r="G34" s="4"/>
      <c r="H34" s="55">
        <v>270</v>
      </c>
      <c r="I34" s="5">
        <f>'FST-L-2'!I22</f>
        <v>818400</v>
      </c>
      <c r="J34" s="5">
        <f>'FST-L-2'!J22</f>
        <v>-37980</v>
      </c>
      <c r="K34" s="5">
        <f>-'FST-L-2'!K22</f>
        <v>120400</v>
      </c>
      <c r="L34" s="4"/>
      <c r="M34" s="14"/>
      <c r="N34" s="27"/>
      <c r="O34" s="11"/>
      <c r="P34" s="28">
        <f t="shared" si="6"/>
        <v>270</v>
      </c>
      <c r="Q34" s="29">
        <f t="shared" si="12"/>
        <v>-7.3508907294517201E-17</v>
      </c>
      <c r="R34" s="29">
        <f t="shared" si="13"/>
        <v>-0.4</v>
      </c>
      <c r="S34" s="30">
        <f t="shared" si="17"/>
        <v>3.6421038165885489E-2</v>
      </c>
      <c r="T34" s="30">
        <f t="shared" si="17"/>
        <v>-0.20613352573018345</v>
      </c>
      <c r="U34" s="30">
        <f t="shared" si="17"/>
        <v>-0.35164436417871991</v>
      </c>
      <c r="V34" s="30">
        <f t="shared" si="14"/>
        <v>0.24379676157682195</v>
      </c>
      <c r="W34" s="30">
        <f t="shared" si="15"/>
        <v>-1.1308221994638754E-2</v>
      </c>
      <c r="X34" s="30">
        <f t="shared" si="16"/>
        <v>7.6680236265606501E-3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5">
        <v>285</v>
      </c>
      <c r="D35" s="5">
        <f>'FST-L-2'!D21</f>
        <v>2165</v>
      </c>
      <c r="E35" s="5">
        <f>-'FST-L-2'!E21</f>
        <v>-15810</v>
      </c>
      <c r="F35" s="5">
        <f>'FST-L-2'!F21</f>
        <v>-244100</v>
      </c>
      <c r="G35" s="4"/>
      <c r="H35" s="55">
        <v>285</v>
      </c>
      <c r="I35" s="5">
        <f>'FST-L-2'!I21</f>
        <v>748200</v>
      </c>
      <c r="J35" s="5">
        <f>'FST-L-2'!J21</f>
        <v>-686400</v>
      </c>
      <c r="K35" s="5">
        <f>-'FST-L-2'!K21</f>
        <v>359900</v>
      </c>
      <c r="L35" s="4"/>
      <c r="M35" s="14"/>
      <c r="N35" s="27"/>
      <c r="O35" s="11"/>
      <c r="P35" s="28">
        <f t="shared" si="6"/>
        <v>285</v>
      </c>
      <c r="Q35" s="29">
        <f t="shared" si="12"/>
        <v>0.10352761804100846</v>
      </c>
      <c r="R35" s="29">
        <f t="shared" si="13"/>
        <v>-0.3863703305156273</v>
      </c>
      <c r="S35" s="30">
        <f t="shared" si="17"/>
        <v>0.13188082894989475</v>
      </c>
      <c r="T35" s="30">
        <f t="shared" si="17"/>
        <v>-0.20600322640924149</v>
      </c>
      <c r="U35" s="30">
        <f t="shared" si="17"/>
        <v>-0.33231277311663004</v>
      </c>
      <c r="V35" s="30">
        <f t="shared" si="14"/>
        <v>0.22288457601634676</v>
      </c>
      <c r="W35" s="30">
        <f t="shared" si="15"/>
        <v>-0.20436976243075408</v>
      </c>
      <c r="X35" s="30">
        <f t="shared" si="16"/>
        <v>2.2921276604644335E-2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5">
        <v>300</v>
      </c>
      <c r="D36" s="5">
        <f>'FST-L-2'!D20</f>
        <v>3452</v>
      </c>
      <c r="E36" s="5">
        <f>-'FST-L-2'!E20</f>
        <v>-14290</v>
      </c>
      <c r="F36" s="5">
        <f>'FST-L-2'!F20</f>
        <v>-204000</v>
      </c>
      <c r="G36" s="4"/>
      <c r="H36" s="55">
        <v>300</v>
      </c>
      <c r="I36" s="5">
        <f>'FST-L-2'!I20</f>
        <v>578200</v>
      </c>
      <c r="J36" s="5">
        <f>'FST-L-2'!J20</f>
        <v>-1388000</v>
      </c>
      <c r="K36" s="5">
        <f>-'FST-L-2'!K20</f>
        <v>519400</v>
      </c>
      <c r="L36" s="4"/>
      <c r="M36" s="14"/>
      <c r="N36" s="27"/>
      <c r="O36" s="11"/>
      <c r="P36" s="28">
        <f t="shared" si="6"/>
        <v>300</v>
      </c>
      <c r="Q36" s="29">
        <f t="shared" si="12"/>
        <v>0.20000000000000007</v>
      </c>
      <c r="R36" s="29">
        <f t="shared" si="13"/>
        <v>-0.34641016151377546</v>
      </c>
      <c r="S36" s="30">
        <f t="shared" si="17"/>
        <v>0.2102783471293472</v>
      </c>
      <c r="T36" s="30">
        <f t="shared" si="17"/>
        <v>-0.18619772962606329</v>
      </c>
      <c r="U36" s="30">
        <f t="shared" si="17"/>
        <v>-0.27772144906100993</v>
      </c>
      <c r="V36" s="30">
        <f t="shared" si="14"/>
        <v>0.17224253121177718</v>
      </c>
      <c r="W36" s="30">
        <f t="shared" si="15"/>
        <v>-0.41326519559132674</v>
      </c>
      <c r="X36" s="30">
        <f t="shared" si="16"/>
        <v>3.3079497272720942E-2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5">
        <v>315</v>
      </c>
      <c r="D37" s="5">
        <f>'FST-L-2'!D19</f>
        <v>4992</v>
      </c>
      <c r="E37" s="5">
        <f>-'FST-L-2'!E19</f>
        <v>-11470</v>
      </c>
      <c r="F37" s="5">
        <f>'FST-L-2'!F19</f>
        <v>-148000</v>
      </c>
      <c r="G37" s="4"/>
      <c r="H37" s="55">
        <v>315</v>
      </c>
      <c r="I37" s="5">
        <f>'FST-L-2'!I19</f>
        <v>351700</v>
      </c>
      <c r="J37" s="5">
        <f>'FST-L-2'!J19</f>
        <v>-1906000</v>
      </c>
      <c r="K37" s="5">
        <f>-'FST-L-2'!K19</f>
        <v>567400</v>
      </c>
      <c r="L37" s="4"/>
      <c r="M37" s="14"/>
      <c r="N37" s="27"/>
      <c r="O37" s="11"/>
      <c r="P37" s="28">
        <f t="shared" si="6"/>
        <v>315</v>
      </c>
      <c r="Q37" s="29">
        <f t="shared" si="12"/>
        <v>0.28284271247461895</v>
      </c>
      <c r="R37" s="29">
        <f t="shared" si="13"/>
        <v>-0.28284271247461906</v>
      </c>
      <c r="S37" s="30">
        <f t="shared" si="17"/>
        <v>0.30408734324151254</v>
      </c>
      <c r="T37" s="30">
        <f t="shared" si="17"/>
        <v>-0.14945332112043008</v>
      </c>
      <c r="U37" s="30">
        <f t="shared" si="17"/>
        <v>-0.20148418853445818</v>
      </c>
      <c r="V37" s="30">
        <f t="shared" si="14"/>
        <v>0.10476945386921832</v>
      </c>
      <c r="W37" s="30">
        <f t="shared" si="15"/>
        <v>-0.5674952901996172</v>
      </c>
      <c r="X37" s="30">
        <f t="shared" si="16"/>
        <v>3.6136516658725186E-2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55">
        <v>330</v>
      </c>
      <c r="D38" s="5">
        <f>'FST-L-2'!D18</f>
        <v>5591</v>
      </c>
      <c r="E38" s="5">
        <f>-'FST-L-2'!E18</f>
        <v>-7313</v>
      </c>
      <c r="F38" s="5">
        <f>'FST-L-2'!F18</f>
        <v>-91640</v>
      </c>
      <c r="G38" s="4"/>
      <c r="H38" s="55">
        <v>330</v>
      </c>
      <c r="I38" s="5">
        <f>'FST-L-2'!I18</f>
        <v>139900</v>
      </c>
      <c r="J38" s="5">
        <f>'FST-L-2'!J18</f>
        <v>-2236000</v>
      </c>
      <c r="K38" s="5">
        <f>-'FST-L-2'!K18</f>
        <v>449600</v>
      </c>
      <c r="L38" s="4"/>
      <c r="M38" s="14"/>
      <c r="N38" s="27"/>
      <c r="O38" s="11"/>
      <c r="P38" s="28">
        <f t="shared" si="6"/>
        <v>330</v>
      </c>
      <c r="Q38" s="29">
        <f t="shared" si="12"/>
        <v>0.34641016151377535</v>
      </c>
      <c r="R38" s="29">
        <f t="shared" si="13"/>
        <v>-0.20000000000000018</v>
      </c>
      <c r="S38" s="30">
        <f t="shared" si="17"/>
        <v>0.34057538783319241</v>
      </c>
      <c r="T38" s="30">
        <f t="shared" si="17"/>
        <v>-9.5287893404856605E-2</v>
      </c>
      <c r="U38" s="30">
        <f t="shared" si="17"/>
        <v>-0.1247568313330929</v>
      </c>
      <c r="V38" s="30">
        <f t="shared" si="14"/>
        <v>4.1675423930348718E-2</v>
      </c>
      <c r="W38" s="30">
        <f t="shared" si="15"/>
        <v>-0.66574998367594129</v>
      </c>
      <c r="X38" s="30">
        <f t="shared" si="16"/>
        <v>2.8634081582239769E-2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55">
        <v>345</v>
      </c>
      <c r="D39" s="5">
        <f>'FST-L-2'!D17</f>
        <v>5670</v>
      </c>
      <c r="E39" s="5">
        <f>-'FST-L-2'!E17</f>
        <v>-2638</v>
      </c>
      <c r="F39" s="5">
        <f>'FST-L-2'!F17</f>
        <v>-49840</v>
      </c>
      <c r="G39" s="4"/>
      <c r="H39" s="55">
        <v>345</v>
      </c>
      <c r="I39" s="5">
        <f>'FST-L-2'!I17</f>
        <v>20130</v>
      </c>
      <c r="J39" s="5">
        <f>'FST-L-2'!J17</f>
        <v>-2254000</v>
      </c>
      <c r="K39" s="5">
        <f>-'FST-L-2'!K17</f>
        <v>234500</v>
      </c>
      <c r="L39" s="4"/>
      <c r="M39" s="14"/>
      <c r="N39" s="27"/>
      <c r="O39" s="11"/>
      <c r="P39" s="28">
        <f t="shared" si="6"/>
        <v>345</v>
      </c>
      <c r="Q39" s="29">
        <f t="shared" si="12"/>
        <v>0.38637033051562736</v>
      </c>
      <c r="R39" s="29">
        <f t="shared" si="13"/>
        <v>-0.10352761804100828</v>
      </c>
      <c r="S39" s="30">
        <f t="shared" si="17"/>
        <v>0.34538766750388145</v>
      </c>
      <c r="T39" s="30">
        <f t="shared" si="17"/>
        <v>-3.4372960864489502E-2</v>
      </c>
      <c r="U39" s="30">
        <f t="shared" si="17"/>
        <v>-6.7851161868631049E-2</v>
      </c>
      <c r="V39" s="30">
        <f t="shared" si="14"/>
        <v>5.9966138936234431E-3</v>
      </c>
      <c r="W39" s="30">
        <f t="shared" si="15"/>
        <v>-0.67110933059283173</v>
      </c>
      <c r="X39" s="30">
        <f t="shared" si="16"/>
        <v>1.4934813458708243E-2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55">
        <v>360</v>
      </c>
      <c r="D40" s="5">
        <f>D14</f>
        <v>3768</v>
      </c>
      <c r="E40" s="5">
        <f>E14</f>
        <v>865.5</v>
      </c>
      <c r="F40" s="5">
        <f>F14</f>
        <v>-14950</v>
      </c>
      <c r="G40" s="4"/>
      <c r="H40" s="55">
        <v>360</v>
      </c>
      <c r="I40" s="5">
        <f>I14</f>
        <v>2771</v>
      </c>
      <c r="J40" s="5">
        <f>J14</f>
        <v>429700</v>
      </c>
      <c r="K40" s="5">
        <f>K14</f>
        <v>-85150</v>
      </c>
      <c r="L40" s="4"/>
      <c r="M40" s="14"/>
      <c r="N40" s="27"/>
      <c r="O40" s="11"/>
      <c r="P40" s="28">
        <f t="shared" si="6"/>
        <v>360</v>
      </c>
      <c r="Q40" s="29">
        <f t="shared" si="12"/>
        <v>0.4</v>
      </c>
      <c r="R40" s="29">
        <f t="shared" si="13"/>
        <v>-9.8011876392689601E-17</v>
      </c>
      <c r="S40" s="30">
        <f t="shared" si="17"/>
        <v>0.22952746581210323</v>
      </c>
      <c r="T40" s="30">
        <f t="shared" si="17"/>
        <v>1.1277406227526788E-2</v>
      </c>
      <c r="U40" s="30">
        <f t="shared" si="17"/>
        <v>-2.0352625801284798E-2</v>
      </c>
      <c r="V40" s="30">
        <f t="shared" si="14"/>
        <v>8.2546533031448393E-4</v>
      </c>
      <c r="W40" s="30">
        <f t="shared" si="15"/>
        <v>0.12793952056598926</v>
      </c>
      <c r="X40" s="30">
        <f t="shared" si="16"/>
        <v>-5.4230250149637817E-3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67"/>
  <sheetViews>
    <sheetView zoomScale="85" zoomScaleNormal="85" workbookViewId="0">
      <selection activeCell="P14" sqref="P14:X40"/>
    </sheetView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FSTb!Afx</f>
        <v>200</v>
      </c>
      <c r="T5" s="48">
        <f>FSTb!Afy</f>
        <v>935</v>
      </c>
      <c r="U5" s="48">
        <f>FSTb!Afz</f>
        <v>8949</v>
      </c>
      <c r="V5" s="48">
        <f>FSTb!Amx</f>
        <v>40897</v>
      </c>
      <c r="W5" s="48">
        <f>FSTb!Amy</f>
        <v>40918</v>
      </c>
      <c r="X5" s="48">
        <f>FSTb!Amz</f>
        <v>191292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16416.336000000003</v>
      </c>
      <c r="T7" s="5">
        <f t="shared" si="1"/>
        <v>76746.370800000004</v>
      </c>
      <c r="U7" s="5">
        <f t="shared" si="1"/>
        <v>734548.95432000002</v>
      </c>
      <c r="V7" s="5">
        <f t="shared" si="1"/>
        <v>3356894.4669600003</v>
      </c>
      <c r="W7" s="5">
        <f t="shared" si="1"/>
        <v>3358618.1822400005</v>
      </c>
      <c r="X7" s="5">
        <f t="shared" si="1"/>
        <v>15701568.730560001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16416.336000000003</v>
      </c>
      <c r="T9" s="5">
        <f t="shared" ref="T9:X9" si="3">(1-T6+T6*T7)*T8</f>
        <v>76746.370800000004</v>
      </c>
      <c r="U9" s="5">
        <f t="shared" si="3"/>
        <v>734548.95432000002</v>
      </c>
      <c r="V9" s="5">
        <f t="shared" si="3"/>
        <v>3356894.4669600003</v>
      </c>
      <c r="W9" s="5">
        <f t="shared" si="3"/>
        <v>3358618.1822400005</v>
      </c>
      <c r="X9" s="5">
        <f t="shared" si="3"/>
        <v>15701568.730560001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6313</v>
      </c>
      <c r="E14" s="4">
        <v>-1261</v>
      </c>
      <c r="F14" s="4">
        <v>-31320</v>
      </c>
      <c r="G14" s="4"/>
      <c r="H14" s="36">
        <v>0</v>
      </c>
      <c r="I14" s="4">
        <v>14340</v>
      </c>
      <c r="J14" s="4">
        <v>-2370000</v>
      </c>
      <c r="K14" s="4">
        <v>-109300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0.38455596912733747</v>
      </c>
      <c r="T14" s="30">
        <f t="shared" si="7"/>
        <v>-1.6430744370781371E-2</v>
      </c>
      <c r="U14" s="30">
        <f t="shared" si="7"/>
        <v>-4.2638410708778586E-2</v>
      </c>
      <c r="V14" s="30">
        <f t="shared" ref="V14:V22" si="8">(I14+F14*dy-E14*dz)*(1-2*$N14*V$11)/V$9</f>
        <v>4.2718054264560441E-3</v>
      </c>
      <c r="W14" s="30">
        <f t="shared" ref="W14:W22" si="9">(J14+D14*dz-F14*dx)*(1-2*$N14*W$11)/W$9</f>
        <v>-0.7056473440572365</v>
      </c>
      <c r="X14" s="30">
        <f t="shared" ref="X14:X22" si="10">(K14+E14*dx-D14*dy)*(1-2*$N14*X$11)/X$9</f>
        <v>-6.961087893547168E-3</v>
      </c>
      <c r="Y14" s="15">
        <f t="shared" ref="Y14:Y46" si="11">B14</f>
        <v>0</v>
      </c>
      <c r="Z14" s="15"/>
    </row>
    <row r="15" spans="1:26" x14ac:dyDescent="0.25">
      <c r="C15" s="55">
        <v>5</v>
      </c>
      <c r="D15" s="4">
        <v>5319</v>
      </c>
      <c r="E15" s="4">
        <v>664.1</v>
      </c>
      <c r="F15" s="4">
        <v>-34590</v>
      </c>
      <c r="G15" s="4"/>
      <c r="H15" s="36">
        <v>5</v>
      </c>
      <c r="I15" s="4">
        <v>11450</v>
      </c>
      <c r="J15" s="4">
        <v>-2289000</v>
      </c>
      <c r="K15" s="4">
        <v>-87870</v>
      </c>
      <c r="L15" s="4"/>
      <c r="N15" s="27"/>
      <c r="P15" s="28">
        <f t="shared" si="6"/>
        <v>5</v>
      </c>
      <c r="Q15" s="29">
        <f t="shared" ref="Q15:Q46" si="12">COS(P15*PI()/180)*$E$7</f>
        <v>0.39847787923669825</v>
      </c>
      <c r="R15" s="29">
        <f t="shared" ref="R15:R46" si="13">SIN(P15*PI()/180)*$E$7</f>
        <v>3.4862297099063265E-2</v>
      </c>
      <c r="S15" s="30">
        <f t="shared" si="7"/>
        <v>0.3240065261822126</v>
      </c>
      <c r="T15" s="30">
        <f t="shared" si="7"/>
        <v>8.6531779037556777E-3</v>
      </c>
      <c r="U15" s="30">
        <f t="shared" si="7"/>
        <v>-4.7090122171668303E-2</v>
      </c>
      <c r="V15" s="30">
        <f t="shared" si="8"/>
        <v>3.4108906647783619E-3</v>
      </c>
      <c r="W15" s="30">
        <f t="shared" si="9"/>
        <v>-0.68153028293122975</v>
      </c>
      <c r="X15" s="30">
        <f t="shared" si="10"/>
        <v>-5.5962561135040221E-3</v>
      </c>
      <c r="Y15" s="15">
        <f t="shared" si="11"/>
        <v>0</v>
      </c>
    </row>
    <row r="16" spans="1:26" x14ac:dyDescent="0.25">
      <c r="C16" s="55">
        <v>10</v>
      </c>
      <c r="D16" s="4">
        <v>7365</v>
      </c>
      <c r="E16" s="4">
        <v>-301.5</v>
      </c>
      <c r="F16" s="4">
        <v>-38820</v>
      </c>
      <c r="G16" s="4"/>
      <c r="H16" s="36">
        <v>10</v>
      </c>
      <c r="I16" s="4">
        <v>33700</v>
      </c>
      <c r="J16" s="4">
        <v>-2409000</v>
      </c>
      <c r="K16" s="4">
        <v>-285300</v>
      </c>
      <c r="L16" s="4"/>
      <c r="N16" s="27"/>
      <c r="P16" s="28">
        <f t="shared" si="6"/>
        <v>10</v>
      </c>
      <c r="Q16" s="29">
        <f t="shared" si="12"/>
        <v>0.39392310120488322</v>
      </c>
      <c r="R16" s="29">
        <f t="shared" si="13"/>
        <v>6.9459271066772132E-2</v>
      </c>
      <c r="S16" s="30">
        <f t="shared" si="7"/>
        <v>0.44863847815980368</v>
      </c>
      <c r="T16" s="30">
        <f t="shared" si="7"/>
        <v>-3.9285245264001458E-3</v>
      </c>
      <c r="U16" s="30">
        <f t="shared" si="7"/>
        <v>-5.2848758100727478E-2</v>
      </c>
      <c r="V16" s="30">
        <f t="shared" si="8"/>
        <v>1.0039040646552908E-2</v>
      </c>
      <c r="W16" s="30">
        <f t="shared" si="9"/>
        <v>-0.71725926237716575</v>
      </c>
      <c r="X16" s="30">
        <f t="shared" si="10"/>
        <v>-1.8170158975562737E-2</v>
      </c>
      <c r="Y16" s="15">
        <f t="shared" si="11"/>
        <v>0</v>
      </c>
    </row>
    <row r="17" spans="1:26" x14ac:dyDescent="0.25">
      <c r="C17" s="55">
        <v>15</v>
      </c>
      <c r="D17" s="4">
        <v>5670</v>
      </c>
      <c r="E17" s="4">
        <v>2638</v>
      </c>
      <c r="F17" s="4">
        <v>-49840</v>
      </c>
      <c r="G17" s="4"/>
      <c r="H17" s="36">
        <v>15</v>
      </c>
      <c r="I17" s="4">
        <v>20130</v>
      </c>
      <c r="J17" s="4">
        <v>-2254000</v>
      </c>
      <c r="K17" s="4">
        <v>-234500</v>
      </c>
      <c r="L17" s="4"/>
      <c r="N17" s="27"/>
      <c r="P17" s="28">
        <f t="shared" si="6"/>
        <v>15</v>
      </c>
      <c r="Q17" s="29">
        <f t="shared" si="12"/>
        <v>0.38637033051562736</v>
      </c>
      <c r="R17" s="29">
        <f t="shared" si="13"/>
        <v>0.1035276180410083</v>
      </c>
      <c r="S17" s="30">
        <f t="shared" si="7"/>
        <v>0.34538766750388145</v>
      </c>
      <c r="T17" s="30">
        <f t="shared" si="7"/>
        <v>3.4372960864489502E-2</v>
      </c>
      <c r="U17" s="30">
        <f t="shared" si="7"/>
        <v>-6.7851161868631049E-2</v>
      </c>
      <c r="V17" s="30">
        <f t="shared" si="8"/>
        <v>5.9966138936234431E-3</v>
      </c>
      <c r="W17" s="30">
        <f t="shared" si="9"/>
        <v>-0.67110933059283173</v>
      </c>
      <c r="X17" s="30">
        <f t="shared" si="10"/>
        <v>-1.4934813458708243E-2</v>
      </c>
      <c r="Y17" s="15">
        <f t="shared" si="11"/>
        <v>0</v>
      </c>
    </row>
    <row r="18" spans="1:26" x14ac:dyDescent="0.25">
      <c r="C18" s="55">
        <v>30</v>
      </c>
      <c r="D18" s="4">
        <v>5591</v>
      </c>
      <c r="E18" s="4">
        <v>7313</v>
      </c>
      <c r="F18" s="4">
        <v>-91640</v>
      </c>
      <c r="G18" s="4"/>
      <c r="H18" s="36">
        <v>30</v>
      </c>
      <c r="I18" s="4">
        <v>139900</v>
      </c>
      <c r="J18" s="4">
        <v>-2236000</v>
      </c>
      <c r="K18" s="4">
        <v>-449600</v>
      </c>
      <c r="L18" s="4"/>
      <c r="N18" s="27"/>
      <c r="P18" s="28">
        <f t="shared" si="6"/>
        <v>30</v>
      </c>
      <c r="Q18" s="29">
        <f t="shared" si="12"/>
        <v>0.34641016151377552</v>
      </c>
      <c r="R18" s="29">
        <f t="shared" si="13"/>
        <v>0.19999999999999998</v>
      </c>
      <c r="S18" s="30">
        <f t="shared" si="7"/>
        <v>0.34057538783319241</v>
      </c>
      <c r="T18" s="30">
        <f t="shared" si="7"/>
        <v>9.5287893404856605E-2</v>
      </c>
      <c r="U18" s="30">
        <f t="shared" si="7"/>
        <v>-0.1247568313330929</v>
      </c>
      <c r="V18" s="30">
        <f t="shared" si="8"/>
        <v>4.1675423930348718E-2</v>
      </c>
      <c r="W18" s="30">
        <f t="shared" si="9"/>
        <v>-0.66574998367594129</v>
      </c>
      <c r="X18" s="30">
        <f t="shared" si="10"/>
        <v>-2.8634081582239769E-2</v>
      </c>
      <c r="Y18" s="15">
        <f t="shared" si="11"/>
        <v>0</v>
      </c>
    </row>
    <row r="19" spans="1:26" x14ac:dyDescent="0.25">
      <c r="C19" s="55">
        <v>45</v>
      </c>
      <c r="D19" s="4">
        <v>4992</v>
      </c>
      <c r="E19" s="4">
        <v>11470</v>
      </c>
      <c r="F19" s="4">
        <v>-148000</v>
      </c>
      <c r="G19" s="4"/>
      <c r="H19" s="36">
        <v>45</v>
      </c>
      <c r="I19" s="4">
        <v>351700</v>
      </c>
      <c r="J19" s="4">
        <v>-1906000</v>
      </c>
      <c r="K19" s="4">
        <v>-567400</v>
      </c>
      <c r="L19" s="4"/>
      <c r="N19" s="27"/>
      <c r="P19" s="28">
        <f t="shared" si="6"/>
        <v>45</v>
      </c>
      <c r="Q19" s="29">
        <f t="shared" si="12"/>
        <v>0.28284271247461906</v>
      </c>
      <c r="R19" s="29">
        <f t="shared" si="13"/>
        <v>0.28284271247461901</v>
      </c>
      <c r="S19" s="30">
        <f t="shared" si="7"/>
        <v>0.30408734324151254</v>
      </c>
      <c r="T19" s="30">
        <f t="shared" si="7"/>
        <v>0.14945332112043008</v>
      </c>
      <c r="U19" s="30">
        <f t="shared" si="7"/>
        <v>-0.20148418853445818</v>
      </c>
      <c r="V19" s="30">
        <f t="shared" si="8"/>
        <v>0.10476945386921832</v>
      </c>
      <c r="W19" s="30">
        <f t="shared" si="9"/>
        <v>-0.5674952901996172</v>
      </c>
      <c r="X19" s="30">
        <f t="shared" si="10"/>
        <v>-3.6136516658725186E-2</v>
      </c>
      <c r="Y19" s="15">
        <f t="shared" si="11"/>
        <v>0</v>
      </c>
    </row>
    <row r="20" spans="1:26" x14ac:dyDescent="0.25">
      <c r="C20" s="55">
        <v>60</v>
      </c>
      <c r="D20" s="4">
        <v>3452</v>
      </c>
      <c r="E20" s="4">
        <v>14290</v>
      </c>
      <c r="F20" s="4">
        <v>-204000</v>
      </c>
      <c r="G20" s="4"/>
      <c r="H20" s="36">
        <v>60</v>
      </c>
      <c r="I20" s="4">
        <v>578200</v>
      </c>
      <c r="J20" s="4">
        <v>-1388000</v>
      </c>
      <c r="K20" s="4">
        <v>-519400</v>
      </c>
      <c r="L20" s="4"/>
      <c r="N20" s="27"/>
      <c r="P20" s="28">
        <f t="shared" si="6"/>
        <v>60</v>
      </c>
      <c r="Q20" s="29">
        <f t="shared" si="12"/>
        <v>0.20000000000000007</v>
      </c>
      <c r="R20" s="29">
        <f t="shared" si="13"/>
        <v>0.34641016151377546</v>
      </c>
      <c r="S20" s="30">
        <f t="shared" si="7"/>
        <v>0.2102783471293472</v>
      </c>
      <c r="T20" s="30">
        <f t="shared" si="7"/>
        <v>0.18619772962606329</v>
      </c>
      <c r="U20" s="30">
        <f t="shared" si="7"/>
        <v>-0.27772144906100993</v>
      </c>
      <c r="V20" s="30">
        <f t="shared" si="8"/>
        <v>0.17224253121177718</v>
      </c>
      <c r="W20" s="30">
        <f t="shared" si="9"/>
        <v>-0.41326519559132674</v>
      </c>
      <c r="X20" s="30">
        <f t="shared" si="10"/>
        <v>-3.3079497272720942E-2</v>
      </c>
      <c r="Y20" s="15">
        <f t="shared" si="11"/>
        <v>0</v>
      </c>
    </row>
    <row r="21" spans="1:26" x14ac:dyDescent="0.25">
      <c r="C21" s="55">
        <v>75</v>
      </c>
      <c r="D21" s="4">
        <v>2165</v>
      </c>
      <c r="E21" s="4">
        <v>15810</v>
      </c>
      <c r="F21" s="4">
        <v>-244100</v>
      </c>
      <c r="G21" s="4"/>
      <c r="H21" s="36">
        <v>75</v>
      </c>
      <c r="I21" s="4">
        <v>748200</v>
      </c>
      <c r="J21" s="4">
        <v>-686400</v>
      </c>
      <c r="K21" s="4">
        <v>-359900</v>
      </c>
      <c r="L21" s="4"/>
      <c r="N21" s="27"/>
      <c r="P21" s="28">
        <f t="shared" si="6"/>
        <v>75</v>
      </c>
      <c r="Q21" s="29">
        <f t="shared" si="12"/>
        <v>0.1035276180410083</v>
      </c>
      <c r="R21" s="29">
        <f t="shared" si="13"/>
        <v>0.38637033051562736</v>
      </c>
      <c r="S21" s="30">
        <f t="shared" si="7"/>
        <v>0.13188082894989475</v>
      </c>
      <c r="T21" s="30">
        <f t="shared" si="7"/>
        <v>0.20600322640924149</v>
      </c>
      <c r="U21" s="30">
        <f t="shared" si="7"/>
        <v>-0.33231277311663004</v>
      </c>
      <c r="V21" s="30">
        <f t="shared" si="8"/>
        <v>0.22288457601634676</v>
      </c>
      <c r="W21" s="30">
        <f t="shared" si="9"/>
        <v>-0.20436976243075408</v>
      </c>
      <c r="X21" s="30">
        <f t="shared" si="10"/>
        <v>-2.2921276604644335E-2</v>
      </c>
      <c r="Y21" s="15">
        <f t="shared" si="11"/>
        <v>0</v>
      </c>
    </row>
    <row r="22" spans="1:26" x14ac:dyDescent="0.25">
      <c r="C22" s="55">
        <v>90</v>
      </c>
      <c r="D22" s="4">
        <v>597.9</v>
      </c>
      <c r="E22" s="4">
        <v>15820</v>
      </c>
      <c r="F22" s="4">
        <v>-258300</v>
      </c>
      <c r="G22" s="4"/>
      <c r="H22" s="36">
        <v>90</v>
      </c>
      <c r="I22" s="4">
        <v>818400</v>
      </c>
      <c r="J22" s="4">
        <v>-37980</v>
      </c>
      <c r="K22" s="4">
        <v>-120400</v>
      </c>
      <c r="L22" s="4"/>
      <c r="N22" s="27"/>
      <c r="P22" s="28">
        <f t="shared" si="6"/>
        <v>90</v>
      </c>
      <c r="Q22" s="29">
        <f t="shared" si="12"/>
        <v>2.45029690981724E-17</v>
      </c>
      <c r="R22" s="29">
        <f t="shared" si="13"/>
        <v>0.4</v>
      </c>
      <c r="S22" s="30">
        <f t="shared" si="7"/>
        <v>3.6421038165885489E-2</v>
      </c>
      <c r="T22" s="30">
        <f t="shared" si="7"/>
        <v>0.20613352573018345</v>
      </c>
      <c r="U22" s="30">
        <f t="shared" si="7"/>
        <v>-0.35164436417871991</v>
      </c>
      <c r="V22" s="30">
        <f t="shared" si="8"/>
        <v>0.24379676157682195</v>
      </c>
      <c r="W22" s="30">
        <f t="shared" si="9"/>
        <v>-1.1308221994638754E-2</v>
      </c>
      <c r="X22" s="30">
        <f t="shared" si="10"/>
        <v>-7.6680236265606501E-3</v>
      </c>
      <c r="Y22" s="15">
        <f t="shared" si="11"/>
        <v>0</v>
      </c>
    </row>
    <row r="23" spans="1:26" x14ac:dyDescent="0.25">
      <c r="C23" s="55">
        <v>105</v>
      </c>
      <c r="D23" s="4">
        <v>-962.8</v>
      </c>
      <c r="E23" s="4">
        <v>14510</v>
      </c>
      <c r="F23" s="4">
        <v>-243200</v>
      </c>
      <c r="G23" s="4"/>
      <c r="H23" s="36">
        <v>105</v>
      </c>
      <c r="I23" s="4">
        <v>784900</v>
      </c>
      <c r="J23" s="4">
        <v>629800</v>
      </c>
      <c r="K23" s="4">
        <v>220400</v>
      </c>
      <c r="L23" s="4"/>
      <c r="N23" s="27"/>
      <c r="P23" s="28">
        <f t="shared" si="6"/>
        <v>105</v>
      </c>
      <c r="Q23" s="29">
        <f t="shared" si="12"/>
        <v>-0.10352761804100835</v>
      </c>
      <c r="R23" s="29">
        <f t="shared" si="13"/>
        <v>0.38637033051562736</v>
      </c>
      <c r="S23" s="30">
        <f t="shared" si="7"/>
        <v>-5.8648897049865437E-2</v>
      </c>
      <c r="T23" s="30">
        <f t="shared" si="7"/>
        <v>0.18906431468678644</v>
      </c>
      <c r="U23" s="30">
        <f t="shared" si="7"/>
        <v>-0.33108753142959618</v>
      </c>
      <c r="V23" s="30">
        <f t="shared" ref="V23:V46" si="14">(I23+F23*dy-E23*dz)*(1-2*$N23*V$11)/V$9</f>
        <v>0.2338172998065097</v>
      </c>
      <c r="W23" s="30">
        <f t="shared" ref="W23:W46" si="15">(J23+D23*dz-F23*dx)*(1-2*$N23*W$11)/W$9</f>
        <v>0.18751759379208757</v>
      </c>
      <c r="X23" s="30">
        <f t="shared" ref="X23:X46" si="16">(K23+E23*dx-D23*dy)*(1-2*$N23*X$11)/X$9</f>
        <v>1.4036814014069495E-2</v>
      </c>
      <c r="Y23" s="15">
        <f t="shared" si="11"/>
        <v>0</v>
      </c>
    </row>
    <row r="24" spans="1:26" x14ac:dyDescent="0.25">
      <c r="C24" s="55">
        <v>120</v>
      </c>
      <c r="D24" s="4">
        <v>-2043</v>
      </c>
      <c r="E24" s="4">
        <v>12970</v>
      </c>
      <c r="F24" s="4">
        <v>-202500</v>
      </c>
      <c r="G24" s="4"/>
      <c r="H24" s="36">
        <v>120</v>
      </c>
      <c r="I24" s="4">
        <v>609400</v>
      </c>
      <c r="J24" s="4">
        <v>801900</v>
      </c>
      <c r="K24" s="4">
        <v>283700</v>
      </c>
      <c r="L24" s="4"/>
      <c r="N24" s="27"/>
      <c r="P24" s="28">
        <f t="shared" si="6"/>
        <v>120</v>
      </c>
      <c r="Q24" s="29">
        <f t="shared" si="12"/>
        <v>-0.19999999999999993</v>
      </c>
      <c r="R24" s="29">
        <f t="shared" si="13"/>
        <v>0.34641016151377552</v>
      </c>
      <c r="S24" s="30">
        <f t="shared" si="7"/>
        <v>-0.12444920717996998</v>
      </c>
      <c r="T24" s="30">
        <f t="shared" si="7"/>
        <v>0.16899821926172434</v>
      </c>
      <c r="U24" s="30">
        <f t="shared" si="7"/>
        <v>-0.27567937958262018</v>
      </c>
      <c r="V24" s="30">
        <f t="shared" si="14"/>
        <v>0.18153683590532171</v>
      </c>
      <c r="W24" s="30">
        <f t="shared" si="15"/>
        <v>0.2387589051474675</v>
      </c>
      <c r="X24" s="30">
        <f t="shared" si="16"/>
        <v>1.8068258329362593E-2</v>
      </c>
      <c r="Y24" s="15">
        <f t="shared" si="11"/>
        <v>0</v>
      </c>
    </row>
    <row r="25" spans="1:26" x14ac:dyDescent="0.25">
      <c r="C25" s="55">
        <v>135</v>
      </c>
      <c r="D25" s="4">
        <v>-3842</v>
      </c>
      <c r="E25" s="4">
        <v>9414</v>
      </c>
      <c r="F25" s="4">
        <v>-142700</v>
      </c>
      <c r="G25" s="4"/>
      <c r="H25" s="36">
        <v>135</v>
      </c>
      <c r="I25" s="4">
        <v>396400</v>
      </c>
      <c r="J25" s="4">
        <v>612500</v>
      </c>
      <c r="K25" s="4">
        <v>278300</v>
      </c>
      <c r="L25" s="4"/>
      <c r="N25" s="27"/>
      <c r="P25" s="28">
        <f t="shared" si="6"/>
        <v>135</v>
      </c>
      <c r="Q25" s="29">
        <f t="shared" si="12"/>
        <v>-0.28284271247461901</v>
      </c>
      <c r="R25" s="29">
        <f t="shared" si="13"/>
        <v>0.28284271247461906</v>
      </c>
      <c r="S25" s="30">
        <f t="shared" si="7"/>
        <v>-0.23403517082009037</v>
      </c>
      <c r="T25" s="30">
        <f t="shared" si="7"/>
        <v>0.12266378073476276</v>
      </c>
      <c r="U25" s="30">
        <f t="shared" si="7"/>
        <v>-0.19426887637748097</v>
      </c>
      <c r="V25" s="30">
        <f t="shared" si="14"/>
        <v>0.11808533270900809</v>
      </c>
      <c r="W25" s="30">
        <f t="shared" si="15"/>
        <v>0.18236666592196515</v>
      </c>
      <c r="X25" s="30">
        <f t="shared" si="16"/>
        <v>1.7724343648437117E-2</v>
      </c>
      <c r="Y25" s="15">
        <f t="shared" si="11"/>
        <v>0</v>
      </c>
    </row>
    <row r="26" spans="1:26" x14ac:dyDescent="0.25">
      <c r="C26" s="55">
        <v>150</v>
      </c>
      <c r="D26" s="4">
        <v>-4889</v>
      </c>
      <c r="E26" s="4">
        <v>5530</v>
      </c>
      <c r="F26" s="4">
        <v>-81220</v>
      </c>
      <c r="G26" s="4"/>
      <c r="H26" s="36">
        <v>150</v>
      </c>
      <c r="I26" s="4">
        <v>183700</v>
      </c>
      <c r="J26" s="4">
        <v>179600</v>
      </c>
      <c r="K26" s="4">
        <v>219600</v>
      </c>
      <c r="L26" s="4"/>
      <c r="N26" s="27"/>
      <c r="P26" s="28">
        <f t="shared" si="6"/>
        <v>150</v>
      </c>
      <c r="Q26" s="29">
        <f t="shared" si="12"/>
        <v>-0.34641016151377552</v>
      </c>
      <c r="R26" s="29">
        <f t="shared" si="13"/>
        <v>0.19999999999999998</v>
      </c>
      <c r="S26" s="30">
        <f t="shared" si="7"/>
        <v>-0.29781310518985471</v>
      </c>
      <c r="T26" s="30">
        <f t="shared" si="7"/>
        <v>7.2055524480904826E-2</v>
      </c>
      <c r="U26" s="30">
        <f t="shared" si="7"/>
        <v>-0.11057125535654523</v>
      </c>
      <c r="V26" s="30">
        <f t="shared" si="14"/>
        <v>5.4723197827055467E-2</v>
      </c>
      <c r="W26" s="30">
        <f t="shared" si="15"/>
        <v>5.3474372570750918E-2</v>
      </c>
      <c r="X26" s="30">
        <f t="shared" si="16"/>
        <v>1.3985863690969425E-2</v>
      </c>
      <c r="Y26" s="15">
        <f t="shared" si="11"/>
        <v>0</v>
      </c>
    </row>
    <row r="27" spans="1:26" x14ac:dyDescent="0.25">
      <c r="C27" s="55">
        <v>165</v>
      </c>
      <c r="D27" s="4">
        <v>-4827</v>
      </c>
      <c r="E27" s="4">
        <v>1714</v>
      </c>
      <c r="F27" s="4">
        <v>-34970</v>
      </c>
      <c r="G27" s="4"/>
      <c r="H27" s="36">
        <v>165</v>
      </c>
      <c r="I27" s="4">
        <v>41030</v>
      </c>
      <c r="J27" s="4">
        <v>-304400</v>
      </c>
      <c r="K27" s="4">
        <v>104000</v>
      </c>
      <c r="L27" s="4"/>
      <c r="N27" s="27"/>
      <c r="P27" s="28">
        <f t="shared" si="6"/>
        <v>165</v>
      </c>
      <c r="Q27" s="29">
        <f t="shared" si="12"/>
        <v>-0.3863703305156273</v>
      </c>
      <c r="R27" s="29">
        <f t="shared" si="13"/>
        <v>0.10352761804100841</v>
      </c>
      <c r="S27" s="30">
        <f t="shared" si="7"/>
        <v>-0.294036379372352</v>
      </c>
      <c r="T27" s="30">
        <f t="shared" si="7"/>
        <v>2.2333303609452237E-2</v>
      </c>
      <c r="U27" s="30">
        <f t="shared" si="7"/>
        <v>-4.7607446439527044E-2</v>
      </c>
      <c r="V27" s="30">
        <f t="shared" si="14"/>
        <v>1.2222606460773467E-2</v>
      </c>
      <c r="W27" s="30">
        <f t="shared" si="15"/>
        <v>-9.0632511194524396E-2</v>
      </c>
      <c r="X27" s="30">
        <f t="shared" si="16"/>
        <v>6.6235420030091993E-3</v>
      </c>
      <c r="Y27" s="15">
        <f t="shared" si="11"/>
        <v>0</v>
      </c>
    </row>
    <row r="28" spans="1:26" x14ac:dyDescent="0.25">
      <c r="C28" s="55">
        <v>180</v>
      </c>
      <c r="D28" s="4">
        <v>-3921</v>
      </c>
      <c r="E28" s="4">
        <v>30.36</v>
      </c>
      <c r="F28" s="4">
        <v>-15870</v>
      </c>
      <c r="G28" s="4"/>
      <c r="H28" s="36">
        <v>180</v>
      </c>
      <c r="I28" s="4">
        <v>-201.2</v>
      </c>
      <c r="J28" s="4">
        <v>-414100</v>
      </c>
      <c r="K28" s="4">
        <v>3317</v>
      </c>
      <c r="L28" s="4"/>
      <c r="N28" s="27"/>
      <c r="P28" s="28">
        <f t="shared" si="6"/>
        <v>180</v>
      </c>
      <c r="Q28" s="29">
        <f t="shared" si="12"/>
        <v>-0.4</v>
      </c>
      <c r="R28" s="29">
        <f t="shared" si="13"/>
        <v>4.90059381963448E-17</v>
      </c>
      <c r="S28" s="30">
        <f t="shared" si="7"/>
        <v>-0.23884745049077938</v>
      </c>
      <c r="T28" s="30">
        <f t="shared" si="7"/>
        <v>3.9558873837979578E-4</v>
      </c>
      <c r="U28" s="30">
        <f t="shared" si="7"/>
        <v>-2.1605095081363861E-2</v>
      </c>
      <c r="V28" s="30">
        <f t="shared" si="14"/>
        <v>-5.9936349498114094E-5</v>
      </c>
      <c r="W28" s="30">
        <f t="shared" si="15"/>
        <v>-0.12329475323801757</v>
      </c>
      <c r="X28" s="30">
        <f t="shared" si="16"/>
        <v>2.1125277715366839E-4</v>
      </c>
      <c r="Y28" s="15">
        <f t="shared" si="11"/>
        <v>0</v>
      </c>
    </row>
    <row r="29" spans="1:26" x14ac:dyDescent="0.25">
      <c r="C29" s="55">
        <v>195</v>
      </c>
      <c r="D29" s="5">
        <f>'FST-L-1'!D27</f>
        <v>-5648</v>
      </c>
      <c r="E29" s="5">
        <f>-'FST-L-1'!E27</f>
        <v>-2696</v>
      </c>
      <c r="F29" s="5">
        <f>'FST-L-1'!F27</f>
        <v>-49840</v>
      </c>
      <c r="G29" s="4"/>
      <c r="H29" s="55">
        <v>195</v>
      </c>
      <c r="I29" s="5">
        <f>'FST-L-1'!I27</f>
        <v>19610</v>
      </c>
      <c r="J29" s="5">
        <f>'FST-L-1'!J27</f>
        <v>2250000</v>
      </c>
      <c r="K29" s="5">
        <f>-'FST-L-1'!K27</f>
        <v>-229600</v>
      </c>
      <c r="L29" s="4"/>
      <c r="N29" s="27"/>
      <c r="P29" s="28">
        <f t="shared" si="6"/>
        <v>195</v>
      </c>
      <c r="Q29" s="29">
        <f t="shared" si="12"/>
        <v>-0.38637033051562741</v>
      </c>
      <c r="R29" s="29">
        <f t="shared" si="13"/>
        <v>-0.10352761804100814</v>
      </c>
      <c r="S29" s="30">
        <f t="shared" si="7"/>
        <v>-0.34404753898799334</v>
      </c>
      <c r="T29" s="30">
        <f t="shared" si="7"/>
        <v>-3.5128696925952878E-2</v>
      </c>
      <c r="U29" s="30">
        <f t="shared" si="7"/>
        <v>-6.7851161868631049E-2</v>
      </c>
      <c r="V29" s="30">
        <f t="shared" si="14"/>
        <v>5.8417088153977009E-3</v>
      </c>
      <c r="W29" s="30">
        <f t="shared" si="15"/>
        <v>0.6699183646113005</v>
      </c>
      <c r="X29" s="30">
        <f t="shared" si="16"/>
        <v>-1.462274272972031E-2</v>
      </c>
      <c r="Y29" s="15">
        <f t="shared" si="11"/>
        <v>0</v>
      </c>
    </row>
    <row r="30" spans="1:26" x14ac:dyDescent="0.25">
      <c r="C30" s="55">
        <v>210</v>
      </c>
      <c r="D30" s="5">
        <f>'FST-L-1'!D26</f>
        <v>-5587</v>
      </c>
      <c r="E30" s="5">
        <f>-'FST-L-1'!E26</f>
        <v>-7315</v>
      </c>
      <c r="F30" s="5">
        <f>'FST-L-1'!F26</f>
        <v>-91640</v>
      </c>
      <c r="G30" s="4"/>
      <c r="H30" s="55">
        <v>210</v>
      </c>
      <c r="I30" s="5">
        <f>'FST-L-1'!I26</f>
        <v>139900</v>
      </c>
      <c r="J30" s="5">
        <f>'FST-L-1'!J26</f>
        <v>2236000</v>
      </c>
      <c r="K30" s="5">
        <f>-'FST-L-1'!K26</f>
        <v>-449300</v>
      </c>
      <c r="L30" s="4"/>
      <c r="N30" s="27"/>
      <c r="P30" s="28">
        <f t="shared" si="6"/>
        <v>210</v>
      </c>
      <c r="Q30" s="29">
        <f t="shared" si="12"/>
        <v>-0.34641016151377546</v>
      </c>
      <c r="R30" s="29">
        <f t="shared" si="13"/>
        <v>-0.20000000000000007</v>
      </c>
      <c r="S30" s="30">
        <f t="shared" ref="S30:U46" si="17">D30*(1-2*$N30*S$11)/S$9</f>
        <v>-0.34033172810303097</v>
      </c>
      <c r="T30" s="30">
        <f t="shared" si="17"/>
        <v>-9.5313953269045001E-2</v>
      </c>
      <c r="U30" s="30">
        <f t="shared" si="17"/>
        <v>-0.1247568313330929</v>
      </c>
      <c r="V30" s="30">
        <f t="shared" si="14"/>
        <v>4.1675423930348718E-2</v>
      </c>
      <c r="W30" s="30">
        <f t="shared" si="15"/>
        <v>0.66574998367594129</v>
      </c>
      <c r="X30" s="30">
        <f t="shared" si="16"/>
        <v>-2.8614975211077243E-2</v>
      </c>
      <c r="Y30" s="15">
        <f t="shared" si="11"/>
        <v>0</v>
      </c>
    </row>
    <row r="31" spans="1:26" x14ac:dyDescent="0.25">
      <c r="C31" s="55">
        <v>225</v>
      </c>
      <c r="D31" s="5">
        <f>'FST-L-1'!D25</f>
        <v>-4990</v>
      </c>
      <c r="E31" s="5">
        <f>-'FST-L-1'!E25</f>
        <v>-11470</v>
      </c>
      <c r="F31" s="5">
        <f>'FST-L-1'!F25</f>
        <v>-147900</v>
      </c>
      <c r="G31" s="4"/>
      <c r="H31" s="55">
        <v>225</v>
      </c>
      <c r="I31" s="5">
        <f>'FST-L-1'!I25</f>
        <v>351800</v>
      </c>
      <c r="J31" s="5">
        <f>'FST-L-1'!J25</f>
        <v>1905000</v>
      </c>
      <c r="K31" s="5">
        <f>-'FST-L-1'!K25</f>
        <v>-567300</v>
      </c>
      <c r="L31" s="4"/>
      <c r="N31" s="27"/>
      <c r="P31" s="28">
        <f t="shared" si="6"/>
        <v>225</v>
      </c>
      <c r="Q31" s="29">
        <f t="shared" si="12"/>
        <v>-0.28284271247461906</v>
      </c>
      <c r="R31" s="29">
        <f t="shared" si="13"/>
        <v>-0.28284271247461901</v>
      </c>
      <c r="S31" s="30">
        <f t="shared" si="17"/>
        <v>-0.3039655133764318</v>
      </c>
      <c r="T31" s="30">
        <f t="shared" si="17"/>
        <v>-0.14945332112043008</v>
      </c>
      <c r="U31" s="30">
        <f t="shared" si="17"/>
        <v>-0.20134805056923222</v>
      </c>
      <c r="V31" s="30">
        <f t="shared" si="14"/>
        <v>0.10479924330733867</v>
      </c>
      <c r="W31" s="30">
        <f t="shared" si="15"/>
        <v>0.56719754870423444</v>
      </c>
      <c r="X31" s="30">
        <f t="shared" si="16"/>
        <v>-3.6130147868337681E-2</v>
      </c>
      <c r="Y31" s="15">
        <f t="shared" si="11"/>
        <v>0</v>
      </c>
    </row>
    <row r="32" spans="1:26" s="15" customFormat="1" x14ac:dyDescent="0.25">
      <c r="A32" s="11"/>
      <c r="B32" s="11"/>
      <c r="C32" s="55">
        <v>240</v>
      </c>
      <c r="D32" s="5">
        <f>'FST-L-1'!D24</f>
        <v>-3447</v>
      </c>
      <c r="E32" s="5">
        <f>-'FST-L-1'!E24</f>
        <v>-14280</v>
      </c>
      <c r="F32" s="5">
        <f>'FST-L-1'!F24</f>
        <v>-204000</v>
      </c>
      <c r="G32" s="4"/>
      <c r="H32" s="55">
        <v>240</v>
      </c>
      <c r="I32" s="5">
        <f>'FST-L-1'!I24</f>
        <v>578400</v>
      </c>
      <c r="J32" s="5">
        <f>'FST-L-1'!J24</f>
        <v>1386000</v>
      </c>
      <c r="K32" s="5">
        <f>-'FST-L-1'!K24</f>
        <v>-519600</v>
      </c>
      <c r="L32" s="4"/>
      <c r="M32" s="14"/>
      <c r="N32" s="27"/>
      <c r="O32" s="11"/>
      <c r="P32" s="28">
        <f t="shared" si="6"/>
        <v>240</v>
      </c>
      <c r="Q32" s="29">
        <f t="shared" si="12"/>
        <v>-0.20000000000000018</v>
      </c>
      <c r="R32" s="29">
        <f t="shared" si="13"/>
        <v>-0.34641016151377535</v>
      </c>
      <c r="S32" s="30">
        <f t="shared" si="17"/>
        <v>-0.20997377246664539</v>
      </c>
      <c r="T32" s="30">
        <f t="shared" si="17"/>
        <v>-0.18606743030512132</v>
      </c>
      <c r="U32" s="30">
        <f t="shared" si="17"/>
        <v>-0.27772144906100993</v>
      </c>
      <c r="V32" s="30">
        <f t="shared" si="14"/>
        <v>0.17230211008801785</v>
      </c>
      <c r="W32" s="30">
        <f t="shared" si="15"/>
        <v>0.41266971260056112</v>
      </c>
      <c r="X32" s="30">
        <f t="shared" si="16"/>
        <v>-3.309223485349596E-2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5">
        <v>255</v>
      </c>
      <c r="D33" s="5">
        <f>'FST-L-1'!D23</f>
        <v>-2160</v>
      </c>
      <c r="E33" s="5">
        <f>-'FST-L-1'!E23</f>
        <v>-15810</v>
      </c>
      <c r="F33" s="5">
        <f>'FST-L-1'!F23</f>
        <v>-244100</v>
      </c>
      <c r="G33" s="4"/>
      <c r="H33" s="55">
        <v>255</v>
      </c>
      <c r="I33" s="5">
        <f>'FST-L-1'!I23</f>
        <v>748300</v>
      </c>
      <c r="J33" s="5">
        <f>'FST-L-1'!J23</f>
        <v>685000</v>
      </c>
      <c r="K33" s="5">
        <f>-'FST-L-1'!K23</f>
        <v>-359700</v>
      </c>
      <c r="L33" s="4"/>
      <c r="M33" s="14"/>
      <c r="N33" s="27"/>
      <c r="O33" s="11"/>
      <c r="P33" s="28">
        <f t="shared" si="6"/>
        <v>255</v>
      </c>
      <c r="Q33" s="29">
        <f t="shared" si="12"/>
        <v>-0.10352761804100825</v>
      </c>
      <c r="R33" s="29">
        <f t="shared" si="13"/>
        <v>-0.38637033051562736</v>
      </c>
      <c r="S33" s="30">
        <f t="shared" si="17"/>
        <v>-0.13157625428719294</v>
      </c>
      <c r="T33" s="30">
        <f t="shared" si="17"/>
        <v>-0.20600322640924149</v>
      </c>
      <c r="U33" s="30">
        <f t="shared" si="17"/>
        <v>-0.33231277311663004</v>
      </c>
      <c r="V33" s="30">
        <f t="shared" si="14"/>
        <v>0.22291436545446708</v>
      </c>
      <c r="W33" s="30">
        <f t="shared" si="15"/>
        <v>0.20395292433721815</v>
      </c>
      <c r="X33" s="30">
        <f t="shared" si="16"/>
        <v>-2.2908539023869318E-2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5">
        <v>270</v>
      </c>
      <c r="D34" s="5">
        <f>'FST-L-1'!D22</f>
        <v>-591.79999999999995</v>
      </c>
      <c r="E34" s="5">
        <f>-'FST-L-1'!E22</f>
        <v>-15810</v>
      </c>
      <c r="F34" s="5">
        <f>'FST-L-1'!F22</f>
        <v>-258300</v>
      </c>
      <c r="G34" s="4"/>
      <c r="H34" s="55">
        <v>270</v>
      </c>
      <c r="I34" s="5">
        <f>'FST-L-1'!I22</f>
        <v>818000</v>
      </c>
      <c r="J34" s="5">
        <f>'FST-L-1'!J22</f>
        <v>35660</v>
      </c>
      <c r="K34" s="5">
        <f>-'FST-L-1'!K22</f>
        <v>-121100</v>
      </c>
      <c r="L34" s="4"/>
      <c r="M34" s="14"/>
      <c r="N34" s="27"/>
      <c r="O34" s="11"/>
      <c r="P34" s="28">
        <f t="shared" si="6"/>
        <v>270</v>
      </c>
      <c r="Q34" s="29">
        <f t="shared" si="12"/>
        <v>-7.3508907294517201E-17</v>
      </c>
      <c r="R34" s="29">
        <f t="shared" si="13"/>
        <v>-0.4</v>
      </c>
      <c r="S34" s="30">
        <f t="shared" si="17"/>
        <v>-3.6049457077389248E-2</v>
      </c>
      <c r="T34" s="30">
        <f t="shared" si="17"/>
        <v>-0.20600322640924149</v>
      </c>
      <c r="U34" s="30">
        <f t="shared" si="17"/>
        <v>-0.35164436417871991</v>
      </c>
      <c r="V34" s="30">
        <f t="shared" si="14"/>
        <v>0.24367760382434062</v>
      </c>
      <c r="W34" s="30">
        <f t="shared" si="15"/>
        <v>1.0617461725350656E-2</v>
      </c>
      <c r="X34" s="30">
        <f t="shared" si="16"/>
        <v>-7.7126051592732118E-3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5">
        <v>285</v>
      </c>
      <c r="D35" s="5">
        <f>'FST-L-1'!D21</f>
        <v>962.3</v>
      </c>
      <c r="E35" s="5">
        <f>-'FST-L-1'!E21</f>
        <v>-14500</v>
      </c>
      <c r="F35" s="5">
        <f>'FST-L-1'!F21</f>
        <v>-243200</v>
      </c>
      <c r="G35" s="4"/>
      <c r="H35" s="55">
        <v>285</v>
      </c>
      <c r="I35" s="5">
        <f>'FST-L-1'!I21</f>
        <v>784900</v>
      </c>
      <c r="J35" s="5">
        <f>'FST-L-1'!J21</f>
        <v>-631100</v>
      </c>
      <c r="K35" s="5">
        <f>-'FST-L-1'!K21</f>
        <v>220800</v>
      </c>
      <c r="L35" s="4"/>
      <c r="M35" s="14"/>
      <c r="N35" s="27"/>
      <c r="O35" s="11"/>
      <c r="P35" s="28">
        <f t="shared" si="6"/>
        <v>285</v>
      </c>
      <c r="Q35" s="29">
        <f t="shared" si="12"/>
        <v>0.10352761804100846</v>
      </c>
      <c r="R35" s="29">
        <f t="shared" si="13"/>
        <v>-0.3863703305156273</v>
      </c>
      <c r="S35" s="30">
        <f t="shared" si="17"/>
        <v>5.8618439583595257E-2</v>
      </c>
      <c r="T35" s="30">
        <f t="shared" si="17"/>
        <v>-0.1889340153658445</v>
      </c>
      <c r="U35" s="30">
        <f t="shared" si="17"/>
        <v>-0.33108753142959618</v>
      </c>
      <c r="V35" s="30">
        <f t="shared" si="14"/>
        <v>0.2338172998065097</v>
      </c>
      <c r="W35" s="30">
        <f t="shared" si="15"/>
        <v>-0.18790465773608522</v>
      </c>
      <c r="X35" s="30">
        <f t="shared" si="16"/>
        <v>1.4062289175619531E-2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5">
        <v>300</v>
      </c>
      <c r="D36" s="5">
        <f>'FST-L-1'!D20</f>
        <v>2042</v>
      </c>
      <c r="E36" s="5">
        <f>-'FST-L-1'!E20</f>
        <v>-12970</v>
      </c>
      <c r="F36" s="5">
        <f>'FST-L-1'!F20</f>
        <v>-202500</v>
      </c>
      <c r="G36" s="4"/>
      <c r="H36" s="55">
        <v>300</v>
      </c>
      <c r="I36" s="5">
        <f>'FST-L-1'!I20</f>
        <v>609400</v>
      </c>
      <c r="J36" s="5">
        <f>'FST-L-1'!J20</f>
        <v>-802000</v>
      </c>
      <c r="K36" s="5">
        <f>-'FST-L-1'!K20</f>
        <v>283800</v>
      </c>
      <c r="L36" s="4"/>
      <c r="M36" s="14"/>
      <c r="N36" s="27"/>
      <c r="O36" s="11"/>
      <c r="P36" s="28">
        <f t="shared" si="6"/>
        <v>300</v>
      </c>
      <c r="Q36" s="29">
        <f t="shared" si="12"/>
        <v>0.20000000000000007</v>
      </c>
      <c r="R36" s="29">
        <f t="shared" si="13"/>
        <v>-0.34641016151377546</v>
      </c>
      <c r="S36" s="30">
        <f t="shared" si="17"/>
        <v>0.12438829224742962</v>
      </c>
      <c r="T36" s="30">
        <f t="shared" si="17"/>
        <v>-0.16899821926172434</v>
      </c>
      <c r="U36" s="30">
        <f t="shared" si="17"/>
        <v>-0.27567937958262018</v>
      </c>
      <c r="V36" s="30">
        <f t="shared" si="14"/>
        <v>0.18153683590532171</v>
      </c>
      <c r="W36" s="30">
        <f t="shared" si="15"/>
        <v>-0.23878867929700578</v>
      </c>
      <c r="X36" s="30">
        <f t="shared" si="16"/>
        <v>1.8074627119750105E-2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5">
        <v>315</v>
      </c>
      <c r="D37" s="5">
        <f>'FST-L-1'!D19</f>
        <v>3840</v>
      </c>
      <c r="E37" s="5">
        <f>-'FST-L-1'!E19</f>
        <v>-9411</v>
      </c>
      <c r="F37" s="5">
        <f>'FST-L-1'!F19</f>
        <v>-142700</v>
      </c>
      <c r="G37" s="4"/>
      <c r="H37" s="55">
        <v>315</v>
      </c>
      <c r="I37" s="5">
        <f>'FST-L-1'!I19</f>
        <v>396500</v>
      </c>
      <c r="J37" s="5">
        <f>'FST-L-1'!J19</f>
        <v>-612800</v>
      </c>
      <c r="K37" s="5">
        <f>-'FST-L-1'!K19</f>
        <v>278400</v>
      </c>
      <c r="L37" s="4"/>
      <c r="M37" s="14"/>
      <c r="N37" s="27"/>
      <c r="O37" s="11"/>
      <c r="P37" s="28">
        <f t="shared" si="6"/>
        <v>315</v>
      </c>
      <c r="Q37" s="29">
        <f t="shared" si="12"/>
        <v>0.28284271247461895</v>
      </c>
      <c r="R37" s="29">
        <f t="shared" si="13"/>
        <v>-0.28284271247461906</v>
      </c>
      <c r="S37" s="30">
        <f t="shared" si="17"/>
        <v>0.23391334095500965</v>
      </c>
      <c r="T37" s="30">
        <f t="shared" si="17"/>
        <v>-0.12262469093848018</v>
      </c>
      <c r="U37" s="30">
        <f t="shared" si="17"/>
        <v>-0.19426887637748097</v>
      </c>
      <c r="V37" s="30">
        <f t="shared" si="14"/>
        <v>0.11811512214712842</v>
      </c>
      <c r="W37" s="30">
        <f t="shared" si="15"/>
        <v>-0.18245598837057997</v>
      </c>
      <c r="X37" s="30">
        <f t="shared" si="16"/>
        <v>1.7730712438824625E-2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55">
        <v>330</v>
      </c>
      <c r="D38" s="5">
        <f>'FST-L-1'!D18</f>
        <v>4892</v>
      </c>
      <c r="E38" s="5">
        <f>-'FST-L-1'!E18</f>
        <v>-5530</v>
      </c>
      <c r="F38" s="5">
        <f>'FST-L-1'!F18</f>
        <v>-81210</v>
      </c>
      <c r="G38" s="4"/>
      <c r="H38" s="55">
        <v>330</v>
      </c>
      <c r="I38" s="5">
        <f>'FST-L-1'!I18</f>
        <v>183700</v>
      </c>
      <c r="J38" s="5">
        <f>'FST-L-1'!J18</f>
        <v>-180100</v>
      </c>
      <c r="K38" s="5">
        <f>-'FST-L-1'!K18</f>
        <v>219400</v>
      </c>
      <c r="L38" s="4"/>
      <c r="M38" s="14"/>
      <c r="N38" s="27"/>
      <c r="O38" s="11"/>
      <c r="P38" s="28">
        <f t="shared" si="6"/>
        <v>330</v>
      </c>
      <c r="Q38" s="29">
        <f t="shared" si="12"/>
        <v>0.34641016151377535</v>
      </c>
      <c r="R38" s="29">
        <f t="shared" si="13"/>
        <v>-0.20000000000000018</v>
      </c>
      <c r="S38" s="30">
        <f t="shared" si="17"/>
        <v>0.29799584998747586</v>
      </c>
      <c r="T38" s="30">
        <f t="shared" si="17"/>
        <v>-7.2055524480904826E-2</v>
      </c>
      <c r="U38" s="30">
        <f t="shared" si="17"/>
        <v>-0.11055764156002264</v>
      </c>
      <c r="V38" s="30">
        <f t="shared" si="14"/>
        <v>5.4723197827055467E-2</v>
      </c>
      <c r="W38" s="30">
        <f t="shared" si="15"/>
        <v>-5.3623243318442322E-2</v>
      </c>
      <c r="X38" s="30">
        <f t="shared" si="16"/>
        <v>1.3973126110194406E-2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55">
        <v>345</v>
      </c>
      <c r="D39" s="5">
        <f>'FST-L-1'!D17</f>
        <v>4887</v>
      </c>
      <c r="E39" s="5">
        <f>-'FST-L-1'!E17</f>
        <v>-1694</v>
      </c>
      <c r="F39" s="5">
        <f>'FST-L-1'!F17</f>
        <v>-35000</v>
      </c>
      <c r="G39" s="4"/>
      <c r="H39" s="55">
        <v>345</v>
      </c>
      <c r="I39" s="5">
        <f>'FST-L-1'!I17</f>
        <v>40790</v>
      </c>
      <c r="J39" s="5">
        <f>'FST-L-1'!J17</f>
        <v>304100</v>
      </c>
      <c r="K39" s="5">
        <f>-'FST-L-1'!K17</f>
        <v>100600</v>
      </c>
      <c r="L39" s="4"/>
      <c r="M39" s="14"/>
      <c r="N39" s="27"/>
      <c r="O39" s="11"/>
      <c r="P39" s="28">
        <f t="shared" si="6"/>
        <v>345</v>
      </c>
      <c r="Q39" s="29">
        <f t="shared" si="12"/>
        <v>0.38637033051562736</v>
      </c>
      <c r="R39" s="29">
        <f t="shared" si="13"/>
        <v>-0.10352761804100828</v>
      </c>
      <c r="S39" s="30">
        <f t="shared" si="17"/>
        <v>0.29769127532477402</v>
      </c>
      <c r="T39" s="30">
        <f t="shared" si="17"/>
        <v>-2.2072704967568316E-2</v>
      </c>
      <c r="U39" s="30">
        <f t="shared" si="17"/>
        <v>-4.7648287829094839E-2</v>
      </c>
      <c r="V39" s="30">
        <f t="shared" si="14"/>
        <v>1.2151111809284661E-2</v>
      </c>
      <c r="W39" s="30">
        <f t="shared" si="15"/>
        <v>9.0543188745909553E-2</v>
      </c>
      <c r="X39" s="30">
        <f t="shared" si="16"/>
        <v>6.4070031298338985E-3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55">
        <v>360</v>
      </c>
      <c r="D40" s="5">
        <f>D14</f>
        <v>6313</v>
      </c>
      <c r="E40" s="5">
        <f>E14</f>
        <v>-1261</v>
      </c>
      <c r="F40" s="5">
        <f>F14</f>
        <v>-31320</v>
      </c>
      <c r="G40" s="4"/>
      <c r="H40" s="55">
        <v>360</v>
      </c>
      <c r="I40" s="5">
        <f>I14</f>
        <v>14340</v>
      </c>
      <c r="J40" s="5">
        <f>J14</f>
        <v>-2370000</v>
      </c>
      <c r="K40" s="5">
        <f>K14</f>
        <v>-109300</v>
      </c>
      <c r="L40" s="4"/>
      <c r="M40" s="14"/>
      <c r="N40" s="27"/>
      <c r="O40" s="11"/>
      <c r="P40" s="28">
        <f t="shared" si="6"/>
        <v>360</v>
      </c>
      <c r="Q40" s="29">
        <f t="shared" si="12"/>
        <v>0.4</v>
      </c>
      <c r="R40" s="29">
        <f t="shared" si="13"/>
        <v>-9.8011876392689601E-17</v>
      </c>
      <c r="S40" s="30">
        <f t="shared" si="17"/>
        <v>0.38455596912733747</v>
      </c>
      <c r="T40" s="30">
        <f t="shared" si="17"/>
        <v>-1.6430744370781371E-2</v>
      </c>
      <c r="U40" s="30">
        <f t="shared" si="17"/>
        <v>-4.2638410708778586E-2</v>
      </c>
      <c r="V40" s="30">
        <f t="shared" si="14"/>
        <v>4.2718054264560441E-3</v>
      </c>
      <c r="W40" s="30">
        <f t="shared" si="15"/>
        <v>-0.7056473440572365</v>
      </c>
      <c r="X40" s="30">
        <f t="shared" si="16"/>
        <v>-6.961087893547168E-3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Z67"/>
  <sheetViews>
    <sheetView topLeftCell="A3" zoomScale="85" zoomScaleNormal="85" workbookViewId="0">
      <selection activeCell="P38" sqref="P38:X38"/>
    </sheetView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FSTf!Afx</f>
        <v>518</v>
      </c>
      <c r="T5" s="48">
        <f>FSTf!Afy</f>
        <v>2424</v>
      </c>
      <c r="U5" s="48">
        <f>FSTf!Afz</f>
        <v>8949</v>
      </c>
      <c r="V5" s="48">
        <f>FSTf!Amx</f>
        <v>106026</v>
      </c>
      <c r="W5" s="48">
        <f>FSTf!Amy</f>
        <v>105978</v>
      </c>
      <c r="X5" s="48">
        <f>FSTf!Amz</f>
        <v>495926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42518.310240000006</v>
      </c>
      <c r="T7" s="5">
        <f t="shared" si="1"/>
        <v>198965.99232000002</v>
      </c>
      <c r="U7" s="5">
        <f t="shared" si="1"/>
        <v>734548.95432000002</v>
      </c>
      <c r="V7" s="5">
        <f t="shared" si="1"/>
        <v>8702792.2036800012</v>
      </c>
      <c r="W7" s="5">
        <f t="shared" si="1"/>
        <v>8698852.2830400001</v>
      </c>
      <c r="X7" s="5">
        <f t="shared" si="1"/>
        <v>40706439.235680006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42518.310240000006</v>
      </c>
      <c r="T9" s="5">
        <f t="shared" ref="T9:X9" si="3">(1-T6+T6*T7)*T8</f>
        <v>198965.99232000002</v>
      </c>
      <c r="U9" s="5">
        <f t="shared" si="3"/>
        <v>734548.95432000002</v>
      </c>
      <c r="V9" s="5">
        <f t="shared" si="3"/>
        <v>8702792.2036800012</v>
      </c>
      <c r="W9" s="5">
        <f t="shared" si="3"/>
        <v>8698852.2830400001</v>
      </c>
      <c r="X9" s="5">
        <f t="shared" si="3"/>
        <v>40706439.235680006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10180</v>
      </c>
      <c r="E14" s="4">
        <v>1153</v>
      </c>
      <c r="F14" s="4">
        <v>-24890</v>
      </c>
      <c r="G14" s="4"/>
      <c r="H14" s="36">
        <v>0</v>
      </c>
      <c r="I14" s="4">
        <v>-3993</v>
      </c>
      <c r="J14" s="4">
        <v>734400</v>
      </c>
      <c r="K14" s="4">
        <v>103800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0.23942625994630776</v>
      </c>
      <c r="T14" s="30">
        <f t="shared" si="7"/>
        <v>5.794960166587728E-3</v>
      </c>
      <c r="U14" s="30">
        <f t="shared" si="7"/>
        <v>-3.388473954474773E-2</v>
      </c>
      <c r="V14" s="30">
        <f t="shared" ref="V14:V22" si="8">(I14+F14*dy-E14*dz)*(1-2*$N14*V$11)/V$9</f>
        <v>-4.5881826275382607E-4</v>
      </c>
      <c r="W14" s="30">
        <f t="shared" ref="W14:W22" si="9">(J14+D14*dz-F14*dx)*(1-2*$N14*W$11)/W$9</f>
        <v>8.4424930566052589E-2</v>
      </c>
      <c r="X14" s="30">
        <f t="shared" ref="X14:X22" si="10">(K14+E14*dx-D14*dy)*(1-2*$N14*X$11)/X$9</f>
        <v>2.5499651148316906E-3</v>
      </c>
      <c r="Y14" s="15">
        <f t="shared" ref="Y14:Y46" si="11">B14</f>
        <v>0</v>
      </c>
      <c r="Z14" s="15"/>
    </row>
    <row r="15" spans="1:26" x14ac:dyDescent="0.25">
      <c r="C15" s="55">
        <v>15</v>
      </c>
      <c r="D15" s="4">
        <v>10440</v>
      </c>
      <c r="E15" s="4">
        <v>7142</v>
      </c>
      <c r="F15" s="4">
        <v>-40880</v>
      </c>
      <c r="G15" s="4"/>
      <c r="H15" s="36">
        <v>15</v>
      </c>
      <c r="I15" s="4">
        <v>-8529</v>
      </c>
      <c r="J15" s="4">
        <v>1060000</v>
      </c>
      <c r="K15" s="4">
        <v>-147500</v>
      </c>
      <c r="L15" s="4"/>
      <c r="N15" s="27"/>
      <c r="P15" s="28">
        <f t="shared" si="6"/>
        <v>15</v>
      </c>
      <c r="Q15" s="29">
        <f t="shared" ref="Q15:Q46" si="12">COS(P15*PI()/180)*$E$7</f>
        <v>0.38637033051562736</v>
      </c>
      <c r="R15" s="29">
        <f t="shared" ref="R15:R46" si="13">SIN(P15*PI()/180)*$E$7</f>
        <v>0.1035276180410083</v>
      </c>
      <c r="S15" s="30">
        <f t="shared" si="7"/>
        <v>0.24554127247931756</v>
      </c>
      <c r="T15" s="30">
        <f t="shared" si="7"/>
        <v>3.5895581534925891E-2</v>
      </c>
      <c r="U15" s="30">
        <f t="shared" si="7"/>
        <v>-5.5653200184382773E-2</v>
      </c>
      <c r="V15" s="30">
        <f t="shared" si="8"/>
        <v>-9.8003029377094486E-4</v>
      </c>
      <c r="W15" s="30">
        <f t="shared" si="9"/>
        <v>0.12185515577344191</v>
      </c>
      <c r="X15" s="30">
        <f t="shared" si="10"/>
        <v>-3.6235053414034137E-3</v>
      </c>
      <c r="Y15" s="15">
        <f t="shared" si="11"/>
        <v>0</v>
      </c>
    </row>
    <row r="16" spans="1:26" x14ac:dyDescent="0.25">
      <c r="C16" s="55">
        <v>30</v>
      </c>
      <c r="D16" s="4">
        <v>16250</v>
      </c>
      <c r="E16" s="4">
        <v>22890</v>
      </c>
      <c r="F16" s="4">
        <v>-81720</v>
      </c>
      <c r="G16" s="4"/>
      <c r="H16" s="36">
        <v>30</v>
      </c>
      <c r="I16" s="4">
        <v>-30470</v>
      </c>
      <c r="J16" s="4">
        <v>768500</v>
      </c>
      <c r="K16" s="4">
        <v>-1699000</v>
      </c>
      <c r="L16" s="4"/>
      <c r="N16" s="27"/>
      <c r="P16" s="28">
        <f t="shared" si="6"/>
        <v>30</v>
      </c>
      <c r="Q16" s="29">
        <f t="shared" si="12"/>
        <v>0.34641016151377552</v>
      </c>
      <c r="R16" s="29">
        <f t="shared" si="13"/>
        <v>0.19999999999999998</v>
      </c>
      <c r="S16" s="30">
        <f t="shared" si="7"/>
        <v>0.38218828331311405</v>
      </c>
      <c r="T16" s="30">
        <f t="shared" si="7"/>
        <v>0.11504478596113886</v>
      </c>
      <c r="U16" s="30">
        <f t="shared" si="7"/>
        <v>-0.11125194518267516</v>
      </c>
      <c r="V16" s="30">
        <f t="shared" si="8"/>
        <v>-3.5011751730801605E-3</v>
      </c>
      <c r="W16" s="30">
        <f t="shared" si="9"/>
        <v>8.8344987935745384E-2</v>
      </c>
      <c r="X16" s="30">
        <f t="shared" si="10"/>
        <v>-4.1737868305385763E-2</v>
      </c>
      <c r="Y16" s="15">
        <f t="shared" si="11"/>
        <v>0</v>
      </c>
    </row>
    <row r="17" spans="1:26" x14ac:dyDescent="0.25">
      <c r="C17" s="55">
        <v>45</v>
      </c>
      <c r="D17" s="4">
        <v>13330</v>
      </c>
      <c r="E17" s="4">
        <v>27050</v>
      </c>
      <c r="F17" s="4">
        <v>-153500</v>
      </c>
      <c r="G17" s="4"/>
      <c r="H17" s="36">
        <v>45</v>
      </c>
      <c r="I17" s="4">
        <v>23370</v>
      </c>
      <c r="J17" s="4">
        <v>653700</v>
      </c>
      <c r="K17" s="4">
        <v>-1908000</v>
      </c>
      <c r="L17" s="4"/>
      <c r="N17" s="27"/>
      <c r="P17" s="28">
        <f t="shared" si="6"/>
        <v>45</v>
      </c>
      <c r="Q17" s="29">
        <f t="shared" si="12"/>
        <v>0.28284271247461906</v>
      </c>
      <c r="R17" s="29">
        <f t="shared" si="13"/>
        <v>0.28284271247461901</v>
      </c>
      <c r="S17" s="30">
        <f t="shared" si="7"/>
        <v>0.31351198871161906</v>
      </c>
      <c r="T17" s="30">
        <f t="shared" si="7"/>
        <v>0.13595288161855859</v>
      </c>
      <c r="U17" s="30">
        <f t="shared" si="7"/>
        <v>-0.20897177662188737</v>
      </c>
      <c r="V17" s="30">
        <f t="shared" si="8"/>
        <v>2.6853450539837003E-3</v>
      </c>
      <c r="W17" s="30">
        <f t="shared" si="9"/>
        <v>7.5147844650093373E-2</v>
      </c>
      <c r="X17" s="30">
        <f t="shared" si="10"/>
        <v>-4.6872191128120091E-2</v>
      </c>
      <c r="Y17" s="15">
        <f t="shared" si="11"/>
        <v>0</v>
      </c>
    </row>
    <row r="18" spans="1:26" x14ac:dyDescent="0.25">
      <c r="C18" s="55">
        <v>60</v>
      </c>
      <c r="D18" s="4">
        <v>10940</v>
      </c>
      <c r="E18" s="4">
        <v>35870</v>
      </c>
      <c r="F18" s="4">
        <v>-254300</v>
      </c>
      <c r="G18" s="4"/>
      <c r="H18" s="36">
        <v>60</v>
      </c>
      <c r="I18" s="4">
        <v>605700</v>
      </c>
      <c r="J18" s="4">
        <v>1801000</v>
      </c>
      <c r="K18" s="4">
        <v>-703600</v>
      </c>
      <c r="L18" s="4"/>
      <c r="N18" s="27"/>
      <c r="P18" s="28">
        <f t="shared" si="6"/>
        <v>60</v>
      </c>
      <c r="Q18" s="29">
        <f t="shared" si="12"/>
        <v>0.20000000000000007</v>
      </c>
      <c r="R18" s="29">
        <f t="shared" si="13"/>
        <v>0.34641016151377546</v>
      </c>
      <c r="S18" s="30">
        <f t="shared" si="7"/>
        <v>0.2573009119658749</v>
      </c>
      <c r="T18" s="30">
        <f t="shared" si="7"/>
        <v>0.18028206519991485</v>
      </c>
      <c r="U18" s="30">
        <f t="shared" si="7"/>
        <v>-0.3461988455696805</v>
      </c>
      <c r="V18" s="30">
        <f t="shared" si="8"/>
        <v>6.9598352554468432E-2</v>
      </c>
      <c r="W18" s="30">
        <f t="shared" si="9"/>
        <v>0.20703880712072537</v>
      </c>
      <c r="X18" s="30">
        <f t="shared" si="10"/>
        <v>-1.7284734631941981E-2</v>
      </c>
      <c r="Y18" s="15">
        <f t="shared" si="11"/>
        <v>0</v>
      </c>
    </row>
    <row r="19" spans="1:26" x14ac:dyDescent="0.25">
      <c r="C19" s="55">
        <v>75</v>
      </c>
      <c r="D19" s="4">
        <v>4566</v>
      </c>
      <c r="E19" s="4">
        <v>68500</v>
      </c>
      <c r="F19" s="4">
        <v>-362700</v>
      </c>
      <c r="G19" s="4"/>
      <c r="H19" s="36">
        <v>75</v>
      </c>
      <c r="I19" s="4">
        <v>936300</v>
      </c>
      <c r="J19" s="4">
        <v>3583000</v>
      </c>
      <c r="K19" s="4">
        <v>-573000</v>
      </c>
      <c r="L19" s="4"/>
      <c r="N19" s="27"/>
      <c r="P19" s="28">
        <f t="shared" si="6"/>
        <v>75</v>
      </c>
      <c r="Q19" s="29">
        <f t="shared" si="12"/>
        <v>0.1035276180410083</v>
      </c>
      <c r="R19" s="29">
        <f t="shared" si="13"/>
        <v>0.38637033051562736</v>
      </c>
      <c r="S19" s="30">
        <f t="shared" si="7"/>
        <v>0.10738902779124176</v>
      </c>
      <c r="T19" s="30">
        <f t="shared" si="7"/>
        <v>0.34427994051280086</v>
      </c>
      <c r="U19" s="30">
        <f t="shared" si="7"/>
        <v>-0.49377239987464855</v>
      </c>
      <c r="V19" s="30">
        <f t="shared" si="8"/>
        <v>0.10758616063521347</v>
      </c>
      <c r="W19" s="30">
        <f t="shared" si="9"/>
        <v>0.41189341805305885</v>
      </c>
      <c r="X19" s="30">
        <f t="shared" si="10"/>
        <v>-1.407639702118072E-2</v>
      </c>
      <c r="Y19" s="15">
        <f t="shared" si="11"/>
        <v>0</v>
      </c>
    </row>
    <row r="20" spans="1:26" x14ac:dyDescent="0.25">
      <c r="C20" s="55">
        <v>90</v>
      </c>
      <c r="D20" s="4">
        <v>13580</v>
      </c>
      <c r="E20" s="4">
        <v>59340</v>
      </c>
      <c r="F20" s="4">
        <v>-399000</v>
      </c>
      <c r="G20" s="4"/>
      <c r="H20" s="36">
        <v>90</v>
      </c>
      <c r="I20" s="4">
        <v>1255000</v>
      </c>
      <c r="J20" s="4">
        <v>5185000</v>
      </c>
      <c r="K20" s="4">
        <v>557900</v>
      </c>
      <c r="L20" s="4"/>
      <c r="N20" s="27"/>
      <c r="P20" s="28">
        <f t="shared" si="6"/>
        <v>90</v>
      </c>
      <c r="Q20" s="29">
        <f t="shared" si="12"/>
        <v>2.45029690981724E-17</v>
      </c>
      <c r="R20" s="29">
        <f t="shared" si="13"/>
        <v>0.4</v>
      </c>
      <c r="S20" s="30">
        <f t="shared" si="7"/>
        <v>0.31939180845489779</v>
      </c>
      <c r="T20" s="30">
        <f t="shared" si="7"/>
        <v>0.29824192219021317</v>
      </c>
      <c r="U20" s="30">
        <f t="shared" si="7"/>
        <v>-0.54319048125168123</v>
      </c>
      <c r="V20" s="30">
        <f t="shared" si="8"/>
        <v>0.14420659147409259</v>
      </c>
      <c r="W20" s="30">
        <f t="shared" si="9"/>
        <v>0.59605564404273237</v>
      </c>
      <c r="X20" s="30">
        <f t="shared" si="10"/>
        <v>1.370544833877264E-2</v>
      </c>
      <c r="Y20" s="15">
        <f t="shared" si="11"/>
        <v>0</v>
      </c>
    </row>
    <row r="21" spans="1:26" x14ac:dyDescent="0.25">
      <c r="C21" s="55">
        <v>105</v>
      </c>
      <c r="D21" s="4">
        <v>3397</v>
      </c>
      <c r="E21" s="4">
        <v>59590</v>
      </c>
      <c r="F21" s="4">
        <v>-417100</v>
      </c>
      <c r="G21" s="4"/>
      <c r="H21" s="36">
        <v>105</v>
      </c>
      <c r="I21" s="4">
        <v>1491000</v>
      </c>
      <c r="J21" s="4">
        <v>7955000</v>
      </c>
      <c r="K21" s="4">
        <v>3578000</v>
      </c>
      <c r="L21" s="4"/>
      <c r="N21" s="27"/>
      <c r="P21" s="28">
        <f t="shared" si="6"/>
        <v>105</v>
      </c>
      <c r="Q21" s="29">
        <f t="shared" si="12"/>
        <v>-0.10352761804100835</v>
      </c>
      <c r="R21" s="29">
        <f t="shared" si="13"/>
        <v>0.38637033051562736</v>
      </c>
      <c r="S21" s="30">
        <f t="shared" si="7"/>
        <v>7.9894990671670676E-2</v>
      </c>
      <c r="T21" s="30">
        <f t="shared" si="7"/>
        <v>0.29949841832347157</v>
      </c>
      <c r="U21" s="30">
        <f t="shared" si="7"/>
        <v>-0.56783145295758453</v>
      </c>
      <c r="V21" s="30">
        <f t="shared" si="8"/>
        <v>0.17132432501025663</v>
      </c>
      <c r="W21" s="30">
        <f t="shared" si="9"/>
        <v>0.91448845677144375</v>
      </c>
      <c r="X21" s="30">
        <f t="shared" si="10"/>
        <v>8.789764143417908E-2</v>
      </c>
      <c r="Y21" s="15">
        <f t="shared" si="11"/>
        <v>0</v>
      </c>
    </row>
    <row r="22" spans="1:26" x14ac:dyDescent="0.25">
      <c r="C22" s="55">
        <v>120</v>
      </c>
      <c r="D22" s="4">
        <v>-6512</v>
      </c>
      <c r="E22" s="4">
        <v>62030</v>
      </c>
      <c r="F22" s="4">
        <v>-390000</v>
      </c>
      <c r="G22" s="4"/>
      <c r="H22" s="36">
        <v>120</v>
      </c>
      <c r="I22" s="4">
        <v>1301000</v>
      </c>
      <c r="J22" s="4">
        <v>7937000</v>
      </c>
      <c r="K22" s="4">
        <v>4294000</v>
      </c>
      <c r="L22" s="4"/>
      <c r="N22" s="27"/>
      <c r="P22" s="28">
        <f t="shared" si="6"/>
        <v>120</v>
      </c>
      <c r="Q22" s="29">
        <f t="shared" si="12"/>
        <v>-0.19999999999999993</v>
      </c>
      <c r="R22" s="29">
        <f t="shared" si="13"/>
        <v>0.34641016151377552</v>
      </c>
      <c r="S22" s="30">
        <f t="shared" si="7"/>
        <v>-0.153157544672923</v>
      </c>
      <c r="T22" s="30">
        <f t="shared" si="7"/>
        <v>0.31176182058407353</v>
      </c>
      <c r="U22" s="30">
        <f t="shared" si="7"/>
        <v>-0.5309380643813425</v>
      </c>
      <c r="V22" s="30">
        <f t="shared" si="8"/>
        <v>0.14949225140063305</v>
      </c>
      <c r="W22" s="30">
        <f t="shared" si="9"/>
        <v>0.91241921827717776</v>
      </c>
      <c r="X22" s="30">
        <f t="shared" si="10"/>
        <v>0.10548699617617803</v>
      </c>
      <c r="Y22" s="15">
        <f t="shared" si="11"/>
        <v>0</v>
      </c>
    </row>
    <row r="23" spans="1:26" x14ac:dyDescent="0.25">
      <c r="C23" s="55">
        <v>135</v>
      </c>
      <c r="D23" s="4">
        <v>-10860</v>
      </c>
      <c r="E23" s="4">
        <v>53600</v>
      </c>
      <c r="F23" s="4">
        <v>-298500</v>
      </c>
      <c r="G23" s="4"/>
      <c r="H23" s="36">
        <v>135</v>
      </c>
      <c r="I23" s="4">
        <v>868900</v>
      </c>
      <c r="J23" s="4">
        <v>6959000</v>
      </c>
      <c r="K23" s="4">
        <v>3779000</v>
      </c>
      <c r="L23" s="4"/>
      <c r="N23" s="27"/>
      <c r="P23" s="28">
        <f t="shared" si="6"/>
        <v>135</v>
      </c>
      <c r="Q23" s="29">
        <f t="shared" si="12"/>
        <v>-0.28284271247461901</v>
      </c>
      <c r="R23" s="29">
        <f t="shared" si="13"/>
        <v>0.28284271247461906</v>
      </c>
      <c r="S23" s="30">
        <f t="shared" si="7"/>
        <v>-0.25541936964802575</v>
      </c>
      <c r="T23" s="30">
        <f t="shared" si="7"/>
        <v>0.26939277097060038</v>
      </c>
      <c r="U23" s="30">
        <f t="shared" si="7"/>
        <v>-0.40637182619956602</v>
      </c>
      <c r="V23" s="30">
        <f t="shared" ref="V23:V46" si="14">(I23+F23*dy-E23*dz)*(1-2*$N23*V$11)/V$9</f>
        <v>9.9841519786325938E-2</v>
      </c>
      <c r="W23" s="30">
        <f t="shared" ref="W23:W46" si="15">(J23+D23*dz-F23*dx)*(1-2*$N23*W$11)/W$9</f>
        <v>0.79999059342205869</v>
      </c>
      <c r="X23" s="30">
        <f t="shared" ref="X23:X46" si="16">(K23+E23*dx-D23*dy)*(1-2*$N23*X$11)/X$9</f>
        <v>9.283543515365085E-2</v>
      </c>
      <c r="Y23" s="15">
        <f t="shared" si="11"/>
        <v>0</v>
      </c>
    </row>
    <row r="24" spans="1:26" x14ac:dyDescent="0.25">
      <c r="C24" s="55">
        <v>150</v>
      </c>
      <c r="D24" s="4">
        <v>-12780</v>
      </c>
      <c r="E24" s="4">
        <v>36100</v>
      </c>
      <c r="F24" s="4">
        <v>-207100</v>
      </c>
      <c r="G24" s="4"/>
      <c r="H24" s="36">
        <v>150</v>
      </c>
      <c r="I24" s="4">
        <v>401900</v>
      </c>
      <c r="J24" s="4">
        <v>5063000</v>
      </c>
      <c r="K24" s="4">
        <v>2612000</v>
      </c>
      <c r="L24" s="4"/>
      <c r="N24" s="27"/>
      <c r="P24" s="28">
        <f t="shared" si="6"/>
        <v>150</v>
      </c>
      <c r="Q24" s="29">
        <f t="shared" si="12"/>
        <v>-0.34641016151377552</v>
      </c>
      <c r="R24" s="29">
        <f t="shared" si="13"/>
        <v>0.19999999999999998</v>
      </c>
      <c r="S24" s="30">
        <f t="shared" si="7"/>
        <v>-0.30057638527640601</v>
      </c>
      <c r="T24" s="30">
        <f t="shared" si="7"/>
        <v>0.18143804164251257</v>
      </c>
      <c r="U24" s="30">
        <f t="shared" si="7"/>
        <v>-0.28194172598301548</v>
      </c>
      <c r="V24" s="30">
        <f t="shared" si="14"/>
        <v>4.6180580966882719E-2</v>
      </c>
      <c r="W24" s="30">
        <f t="shared" si="15"/>
        <v>0.5820308053593739</v>
      </c>
      <c r="X24" s="30">
        <f t="shared" si="16"/>
        <v>6.4166752215225192E-2</v>
      </c>
      <c r="Y24" s="15">
        <f t="shared" si="11"/>
        <v>0</v>
      </c>
    </row>
    <row r="25" spans="1:26" x14ac:dyDescent="0.25">
      <c r="C25" s="55">
        <v>165</v>
      </c>
      <c r="D25" s="4">
        <v>-13130</v>
      </c>
      <c r="E25" s="4">
        <v>12260</v>
      </c>
      <c r="F25" s="4">
        <v>-112600</v>
      </c>
      <c r="G25" s="4"/>
      <c r="H25" s="36">
        <v>165</v>
      </c>
      <c r="I25" s="4">
        <v>74520</v>
      </c>
      <c r="J25" s="4">
        <v>4481000</v>
      </c>
      <c r="K25" s="4">
        <v>1437000</v>
      </c>
      <c r="L25" s="4"/>
      <c r="N25" s="27"/>
      <c r="P25" s="28">
        <f t="shared" si="6"/>
        <v>165</v>
      </c>
      <c r="Q25" s="29">
        <f t="shared" si="12"/>
        <v>-0.3863703305156273</v>
      </c>
      <c r="R25" s="29">
        <f t="shared" si="13"/>
        <v>0.10352761804100841</v>
      </c>
      <c r="S25" s="30">
        <f t="shared" si="7"/>
        <v>-0.30880813291699616</v>
      </c>
      <c r="T25" s="30">
        <f t="shared" si="7"/>
        <v>6.1618570374991806E-2</v>
      </c>
      <c r="U25" s="30">
        <f t="shared" si="7"/>
        <v>-0.15329134884445941</v>
      </c>
      <c r="V25" s="30">
        <f t="shared" si="14"/>
        <v>8.5627690809955224E-3</v>
      </c>
      <c r="W25" s="30">
        <f t="shared" si="15"/>
        <v>0.51512542737810674</v>
      </c>
      <c r="X25" s="30">
        <f t="shared" si="16"/>
        <v>3.530154017353699E-2</v>
      </c>
      <c r="Y25" s="15">
        <f t="shared" si="11"/>
        <v>0</v>
      </c>
    </row>
    <row r="26" spans="1:26" x14ac:dyDescent="0.25">
      <c r="C26" s="55">
        <v>180</v>
      </c>
      <c r="D26" s="4">
        <v>-14420</v>
      </c>
      <c r="E26" s="4">
        <v>-2785</v>
      </c>
      <c r="F26" s="4">
        <v>-59500</v>
      </c>
      <c r="G26" s="4"/>
      <c r="H26" s="36">
        <v>180</v>
      </c>
      <c r="I26" s="4">
        <v>22170</v>
      </c>
      <c r="J26" s="4">
        <v>4723000</v>
      </c>
      <c r="K26" s="4">
        <v>406900</v>
      </c>
      <c r="L26" s="4"/>
      <c r="N26" s="27"/>
      <c r="P26" s="28">
        <f t="shared" si="6"/>
        <v>180</v>
      </c>
      <c r="Q26" s="29">
        <f t="shared" si="12"/>
        <v>-0.4</v>
      </c>
      <c r="R26" s="29">
        <f t="shared" si="13"/>
        <v>4.90059381963448E-17</v>
      </c>
      <c r="S26" s="30">
        <f t="shared" si="7"/>
        <v>-0.33914800279231411</v>
      </c>
      <c r="T26" s="30">
        <f t="shared" si="7"/>
        <v>-1.3997366924498546E-2</v>
      </c>
      <c r="U26" s="30">
        <f t="shared" si="7"/>
        <v>-8.1002089309461234E-2</v>
      </c>
      <c r="V26" s="30">
        <f t="shared" si="14"/>
        <v>2.5474582732913408E-3</v>
      </c>
      <c r="W26" s="30">
        <f t="shared" si="15"/>
        <v>0.54294518935657188</v>
      </c>
      <c r="X26" s="30">
        <f t="shared" si="16"/>
        <v>9.995961514691858E-3</v>
      </c>
      <c r="Y26" s="15">
        <f t="shared" si="11"/>
        <v>0</v>
      </c>
    </row>
    <row r="27" spans="1:26" x14ac:dyDescent="0.25">
      <c r="C27" s="55">
        <v>195</v>
      </c>
      <c r="D27" s="4">
        <v>-11630</v>
      </c>
      <c r="E27" s="4">
        <v>-5673</v>
      </c>
      <c r="F27" s="4">
        <v>-89350</v>
      </c>
      <c r="G27" s="4"/>
      <c r="H27" s="36">
        <v>195</v>
      </c>
      <c r="I27" s="4">
        <v>-109500</v>
      </c>
      <c r="J27" s="4">
        <v>5124000</v>
      </c>
      <c r="K27" s="4">
        <v>-1420000</v>
      </c>
      <c r="L27" s="4"/>
      <c r="N27" s="27"/>
      <c r="P27" s="28">
        <f t="shared" si="6"/>
        <v>195</v>
      </c>
      <c r="Q27" s="29">
        <f t="shared" si="12"/>
        <v>-0.38637033051562741</v>
      </c>
      <c r="R27" s="29">
        <f t="shared" si="13"/>
        <v>-0.10352761804100814</v>
      </c>
      <c r="S27" s="30">
        <f t="shared" si="7"/>
        <v>-0.27352921445732409</v>
      </c>
      <c r="T27" s="30">
        <f t="shared" si="7"/>
        <v>-2.8512410255899553E-2</v>
      </c>
      <c r="U27" s="30">
        <f t="shared" si="7"/>
        <v>-0.12163927192941783</v>
      </c>
      <c r="V27" s="30">
        <f t="shared" si="14"/>
        <v>-1.25821687381778E-2</v>
      </c>
      <c r="W27" s="30">
        <f t="shared" si="15"/>
        <v>0.58904322470105319</v>
      </c>
      <c r="X27" s="30">
        <f t="shared" si="16"/>
        <v>-3.4883915829104051E-2</v>
      </c>
      <c r="Y27" s="15">
        <f t="shared" si="11"/>
        <v>0</v>
      </c>
    </row>
    <row r="28" spans="1:26" x14ac:dyDescent="0.25">
      <c r="C28" s="55">
        <v>210</v>
      </c>
      <c r="D28" s="4">
        <v>-9670</v>
      </c>
      <c r="E28" s="4">
        <v>-28790</v>
      </c>
      <c r="F28" s="4">
        <v>-167700</v>
      </c>
      <c r="G28" s="4"/>
      <c r="H28" s="36">
        <v>210</v>
      </c>
      <c r="I28" s="4">
        <v>-474300</v>
      </c>
      <c r="J28" s="4">
        <v>6177000</v>
      </c>
      <c r="K28" s="4">
        <v>-2700000</v>
      </c>
      <c r="L28" s="4"/>
      <c r="N28" s="27"/>
      <c r="P28" s="28">
        <f t="shared" si="6"/>
        <v>210</v>
      </c>
      <c r="Q28" s="29">
        <f t="shared" si="12"/>
        <v>-0.34641016151377546</v>
      </c>
      <c r="R28" s="29">
        <f t="shared" si="13"/>
        <v>-0.20000000000000007</v>
      </c>
      <c r="S28" s="30">
        <f t="shared" si="7"/>
        <v>-0.22743142767001925</v>
      </c>
      <c r="T28" s="30">
        <f t="shared" si="7"/>
        <v>-0.14469809470603703</v>
      </c>
      <c r="U28" s="30">
        <f t="shared" si="7"/>
        <v>-0.2283033676839773</v>
      </c>
      <c r="V28" s="30">
        <f t="shared" si="14"/>
        <v>-5.4499750068655074E-2</v>
      </c>
      <c r="W28" s="30">
        <f t="shared" si="15"/>
        <v>0.71009367661561384</v>
      </c>
      <c r="X28" s="30">
        <f t="shared" si="16"/>
        <v>-6.6328572351113335E-2</v>
      </c>
      <c r="Y28" s="15">
        <f t="shared" si="11"/>
        <v>0</v>
      </c>
    </row>
    <row r="29" spans="1:26" x14ac:dyDescent="0.25">
      <c r="C29" s="55">
        <v>225</v>
      </c>
      <c r="D29" s="4">
        <v>-7202</v>
      </c>
      <c r="E29" s="4">
        <v>-50370</v>
      </c>
      <c r="F29" s="4">
        <v>-271300</v>
      </c>
      <c r="G29" s="4"/>
      <c r="H29" s="36">
        <v>225</v>
      </c>
      <c r="I29" s="4">
        <v>-1068000</v>
      </c>
      <c r="J29" s="4">
        <v>7030000</v>
      </c>
      <c r="K29" s="4">
        <v>-3566000</v>
      </c>
      <c r="L29" s="4"/>
      <c r="N29" s="27"/>
      <c r="P29" s="28">
        <f t="shared" si="6"/>
        <v>225</v>
      </c>
      <c r="Q29" s="29">
        <f t="shared" si="12"/>
        <v>-0.28284271247461906</v>
      </c>
      <c r="R29" s="29">
        <f t="shared" si="13"/>
        <v>-0.28284271247461901</v>
      </c>
      <c r="S29" s="30">
        <f t="shared" si="7"/>
        <v>-0.16938584716437213</v>
      </c>
      <c r="T29" s="30">
        <f t="shared" si="7"/>
        <v>-0.2531588409289019</v>
      </c>
      <c r="U29" s="30">
        <f t="shared" si="7"/>
        <v>-0.36934229965809801</v>
      </c>
      <c r="V29" s="30">
        <f t="shared" si="14"/>
        <v>-0.12271923481619992</v>
      </c>
      <c r="W29" s="30">
        <f t="shared" si="15"/>
        <v>0.80815258970499682</v>
      </c>
      <c r="X29" s="30">
        <f t="shared" si="16"/>
        <v>-8.7602847779285245E-2</v>
      </c>
      <c r="Y29" s="15">
        <f t="shared" si="11"/>
        <v>0</v>
      </c>
    </row>
    <row r="30" spans="1:26" x14ac:dyDescent="0.25">
      <c r="C30" s="55">
        <v>240</v>
      </c>
      <c r="D30" s="4">
        <v>-988.9</v>
      </c>
      <c r="E30" s="4">
        <v>-61780</v>
      </c>
      <c r="F30" s="4">
        <v>-391400</v>
      </c>
      <c r="G30" s="4"/>
      <c r="H30" s="36">
        <v>240</v>
      </c>
      <c r="I30" s="4">
        <v>-1661000</v>
      </c>
      <c r="J30" s="4">
        <v>7032000</v>
      </c>
      <c r="K30" s="4">
        <v>-3825000</v>
      </c>
      <c r="L30" s="4"/>
      <c r="N30" s="27"/>
      <c r="P30" s="28">
        <f t="shared" si="6"/>
        <v>240</v>
      </c>
      <c r="Q30" s="29">
        <f t="shared" si="12"/>
        <v>-0.20000000000000018</v>
      </c>
      <c r="R30" s="29">
        <f t="shared" si="13"/>
        <v>-0.34641016151377535</v>
      </c>
      <c r="S30" s="30">
        <f t="shared" ref="S30:U46" si="17">D30*(1-2*$N30*S$11)/S$9</f>
        <v>-2.3258214976513137E-2</v>
      </c>
      <c r="T30" s="30">
        <f t="shared" si="17"/>
        <v>-0.31050532445081513</v>
      </c>
      <c r="U30" s="30">
        <f t="shared" si="17"/>
        <v>-0.53284399589450637</v>
      </c>
      <c r="V30" s="30">
        <f t="shared" si="14"/>
        <v>-0.19085828560834089</v>
      </c>
      <c r="W30" s="30">
        <f t="shared" si="15"/>
        <v>0.8083825050932486</v>
      </c>
      <c r="X30" s="30">
        <f t="shared" si="16"/>
        <v>-9.3965477497410563E-2</v>
      </c>
      <c r="Y30" s="15">
        <f t="shared" si="11"/>
        <v>0</v>
      </c>
    </row>
    <row r="31" spans="1:26" x14ac:dyDescent="0.25">
      <c r="C31" s="58">
        <v>255</v>
      </c>
      <c r="D31" s="4">
        <v>-3972</v>
      </c>
      <c r="E31" s="4">
        <v>-87860</v>
      </c>
      <c r="F31" s="4">
        <v>-451300</v>
      </c>
      <c r="G31" s="4"/>
      <c r="H31" s="36">
        <v>255</v>
      </c>
      <c r="I31" s="4">
        <v>-1691000</v>
      </c>
      <c r="J31" s="4">
        <v>4163000</v>
      </c>
      <c r="K31" s="4">
        <v>-2258000</v>
      </c>
      <c r="L31" s="4"/>
      <c r="N31" s="27"/>
      <c r="P31" s="28">
        <f t="shared" si="6"/>
        <v>255</v>
      </c>
      <c r="Q31" s="29">
        <f t="shared" si="12"/>
        <v>-0.10352761804100825</v>
      </c>
      <c r="R31" s="29">
        <f t="shared" si="13"/>
        <v>-0.38637033051562736</v>
      </c>
      <c r="S31" s="30">
        <f t="shared" si="17"/>
        <v>-9.3418576081211624E-2</v>
      </c>
      <c r="T31" s="30">
        <f t="shared" si="17"/>
        <v>-0.44158300107233117</v>
      </c>
      <c r="U31" s="30">
        <f t="shared" si="17"/>
        <v>-0.61439063706487151</v>
      </c>
      <c r="V31" s="30">
        <f t="shared" si="14"/>
        <v>-0.19430545512564987</v>
      </c>
      <c r="W31" s="30">
        <f t="shared" si="15"/>
        <v>0.47856888064607422</v>
      </c>
      <c r="X31" s="30">
        <f t="shared" si="16"/>
        <v>-5.5470339395857007E-2</v>
      </c>
      <c r="Y31" s="15">
        <f t="shared" si="11"/>
        <v>0</v>
      </c>
    </row>
    <row r="32" spans="1:26" s="15" customFormat="1" x14ac:dyDescent="0.25">
      <c r="A32" s="11"/>
      <c r="B32" s="11"/>
      <c r="C32" s="58">
        <v>270</v>
      </c>
      <c r="D32" s="4">
        <v>-934.2</v>
      </c>
      <c r="E32" s="4">
        <v>-59860</v>
      </c>
      <c r="F32" s="4">
        <v>-477700</v>
      </c>
      <c r="G32" s="4"/>
      <c r="H32" s="36">
        <v>270</v>
      </c>
      <c r="I32" s="4">
        <v>-2322000</v>
      </c>
      <c r="J32" s="4">
        <v>259500</v>
      </c>
      <c r="K32" s="4">
        <v>-59140</v>
      </c>
      <c r="L32" s="4"/>
      <c r="M32" s="14"/>
      <c r="N32" s="27"/>
      <c r="O32" s="11"/>
      <c r="P32" s="28">
        <f t="shared" si="6"/>
        <v>270</v>
      </c>
      <c r="Q32" s="29">
        <f t="shared" si="12"/>
        <v>-7.3508907294517201E-17</v>
      </c>
      <c r="R32" s="29">
        <f t="shared" si="13"/>
        <v>-0.4</v>
      </c>
      <c r="S32" s="30">
        <f t="shared" si="17"/>
        <v>-2.1971710416683762E-2</v>
      </c>
      <c r="T32" s="30">
        <f t="shared" si="17"/>
        <v>-0.30085543414739063</v>
      </c>
      <c r="U32" s="30">
        <f t="shared" si="17"/>
        <v>-0.65033105988453155</v>
      </c>
      <c r="V32" s="30">
        <f t="shared" si="14"/>
        <v>-0.26681092063971557</v>
      </c>
      <c r="W32" s="30">
        <f t="shared" si="15"/>
        <v>2.983152162566809E-2</v>
      </c>
      <c r="X32" s="30">
        <f t="shared" si="16"/>
        <v>-1.4528413958684603E-3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>
        <v>285</v>
      </c>
      <c r="D33" s="4">
        <v>-1719</v>
      </c>
      <c r="E33" s="4">
        <v>-47040</v>
      </c>
      <c r="F33" s="4">
        <v>-456300</v>
      </c>
      <c r="G33" s="4"/>
      <c r="H33" s="36">
        <v>285</v>
      </c>
      <c r="I33" s="4">
        <v>-2208000</v>
      </c>
      <c r="J33" s="4">
        <v>-1627000</v>
      </c>
      <c r="K33" s="4">
        <v>1032000</v>
      </c>
      <c r="L33" s="4"/>
      <c r="M33" s="14"/>
      <c r="N33" s="27"/>
      <c r="O33" s="11"/>
      <c r="P33" s="28">
        <f t="shared" si="6"/>
        <v>285</v>
      </c>
      <c r="Q33" s="29">
        <f t="shared" si="12"/>
        <v>0.10352761804100846</v>
      </c>
      <c r="R33" s="29">
        <f t="shared" si="13"/>
        <v>-0.3863703305156273</v>
      </c>
      <c r="S33" s="30">
        <f t="shared" si="17"/>
        <v>-4.0429640554784187E-2</v>
      </c>
      <c r="T33" s="30">
        <f t="shared" si="17"/>
        <v>-0.23642231243390005</v>
      </c>
      <c r="U33" s="30">
        <f t="shared" si="17"/>
        <v>-0.62119753532617072</v>
      </c>
      <c r="V33" s="30">
        <f t="shared" si="14"/>
        <v>-0.25371167647394138</v>
      </c>
      <c r="W33" s="30">
        <f t="shared" si="15"/>
        <v>-0.18703616834282075</v>
      </c>
      <c r="X33" s="30">
        <f t="shared" si="16"/>
        <v>2.5352254320869988E-2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>
        <v>300</v>
      </c>
      <c r="D34" s="4">
        <v>2247</v>
      </c>
      <c r="E34" s="4">
        <v>-58960</v>
      </c>
      <c r="F34" s="4">
        <v>-403700</v>
      </c>
      <c r="G34" s="4"/>
      <c r="H34" s="36">
        <v>300</v>
      </c>
      <c r="I34" s="4">
        <v>-1732000</v>
      </c>
      <c r="J34" s="4">
        <v>-3602000</v>
      </c>
      <c r="K34" s="4">
        <v>2137000</v>
      </c>
      <c r="L34" s="4"/>
      <c r="M34" s="14"/>
      <c r="N34" s="27"/>
      <c r="O34" s="11"/>
      <c r="P34" s="28">
        <f t="shared" si="6"/>
        <v>300</v>
      </c>
      <c r="Q34" s="29">
        <f t="shared" si="12"/>
        <v>0.20000000000000007</v>
      </c>
      <c r="R34" s="29">
        <f t="shared" si="13"/>
        <v>-0.34641016151377546</v>
      </c>
      <c r="S34" s="30">
        <f t="shared" si="17"/>
        <v>5.2847819852588754E-2</v>
      </c>
      <c r="T34" s="30">
        <f t="shared" si="17"/>
        <v>-0.29633204806766045</v>
      </c>
      <c r="U34" s="30">
        <f t="shared" si="17"/>
        <v>-0.54958896561730253</v>
      </c>
      <c r="V34" s="30">
        <f t="shared" si="14"/>
        <v>-0.19901658679930548</v>
      </c>
      <c r="W34" s="30">
        <f t="shared" si="15"/>
        <v>-0.41407761424145073</v>
      </c>
      <c r="X34" s="30">
        <f t="shared" si="16"/>
        <v>5.2497836709010814E-2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>
        <v>315</v>
      </c>
      <c r="D35" s="4">
        <v>9402</v>
      </c>
      <c r="E35" s="4">
        <v>-43920</v>
      </c>
      <c r="F35" s="4">
        <v>-297900</v>
      </c>
      <c r="G35" s="4"/>
      <c r="H35" s="36">
        <v>315</v>
      </c>
      <c r="I35" s="4">
        <v>-1107000</v>
      </c>
      <c r="J35" s="4">
        <v>-1915000</v>
      </c>
      <c r="K35" s="4">
        <v>1595000</v>
      </c>
      <c r="L35" s="4"/>
      <c r="M35" s="14"/>
      <c r="N35" s="27"/>
      <c r="O35" s="11"/>
      <c r="P35" s="28">
        <f t="shared" si="6"/>
        <v>315</v>
      </c>
      <c r="Q35" s="29">
        <f t="shared" si="12"/>
        <v>0.28284271247461895</v>
      </c>
      <c r="R35" s="29">
        <f t="shared" si="13"/>
        <v>-0.28284271247461906</v>
      </c>
      <c r="S35" s="30">
        <f t="shared" si="17"/>
        <v>0.2211282609052245</v>
      </c>
      <c r="T35" s="30">
        <f t="shared" si="17"/>
        <v>-0.22074124069083523</v>
      </c>
      <c r="U35" s="30">
        <f t="shared" si="17"/>
        <v>-0.40555499840821008</v>
      </c>
      <c r="V35" s="30">
        <f t="shared" si="14"/>
        <v>-0.1272005551887016</v>
      </c>
      <c r="W35" s="30">
        <f t="shared" si="15"/>
        <v>-0.22014398425107665</v>
      </c>
      <c r="X35" s="30">
        <f t="shared" si="16"/>
        <v>3.9182989962972509E-2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>
        <v>330</v>
      </c>
      <c r="D36" s="4">
        <v>12140</v>
      </c>
      <c r="E36" s="4">
        <v>-23660</v>
      </c>
      <c r="F36" s="4">
        <v>-176800</v>
      </c>
      <c r="G36" s="4"/>
      <c r="H36" s="36">
        <v>330</v>
      </c>
      <c r="I36" s="4">
        <v>-534800</v>
      </c>
      <c r="J36" s="4">
        <v>-1055000</v>
      </c>
      <c r="K36" s="4">
        <v>1136000</v>
      </c>
      <c r="L36" s="4"/>
      <c r="M36" s="14"/>
      <c r="N36" s="27"/>
      <c r="O36" s="11"/>
      <c r="P36" s="28">
        <f t="shared" si="6"/>
        <v>330</v>
      </c>
      <c r="Q36" s="29">
        <f t="shared" si="12"/>
        <v>0.34641016151377535</v>
      </c>
      <c r="R36" s="29">
        <f t="shared" si="13"/>
        <v>-0.20000000000000018</v>
      </c>
      <c r="S36" s="30">
        <f t="shared" si="17"/>
        <v>0.28552404673361259</v>
      </c>
      <c r="T36" s="30">
        <f t="shared" si="17"/>
        <v>-0.11891479405157472</v>
      </c>
      <c r="U36" s="30">
        <f t="shared" si="17"/>
        <v>-0.24069192251954194</v>
      </c>
      <c r="V36" s="30">
        <f t="shared" si="14"/>
        <v>-6.1451541928561532E-2</v>
      </c>
      <c r="W36" s="30">
        <f t="shared" si="15"/>
        <v>-0.12128036730281247</v>
      </c>
      <c r="X36" s="30">
        <f t="shared" si="16"/>
        <v>2.7907132663283242E-2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>
        <v>345</v>
      </c>
      <c r="D37" s="4">
        <v>11030</v>
      </c>
      <c r="E37" s="4">
        <v>-12230</v>
      </c>
      <c r="F37" s="4">
        <v>-77660</v>
      </c>
      <c r="G37" s="4"/>
      <c r="H37" s="36">
        <v>345</v>
      </c>
      <c r="I37" s="4">
        <v>-103500</v>
      </c>
      <c r="J37" s="4">
        <v>85580</v>
      </c>
      <c r="K37" s="4">
        <v>963300</v>
      </c>
      <c r="L37" s="4"/>
      <c r="M37" s="14"/>
      <c r="N37" s="27"/>
      <c r="O37" s="11"/>
      <c r="P37" s="28">
        <f t="shared" si="6"/>
        <v>345</v>
      </c>
      <c r="Q37" s="29">
        <f t="shared" si="12"/>
        <v>0.38637033051562736</v>
      </c>
      <c r="R37" s="29">
        <f t="shared" si="13"/>
        <v>-0.10352761804100828</v>
      </c>
      <c r="S37" s="30">
        <f t="shared" si="17"/>
        <v>0.25941764707345527</v>
      </c>
      <c r="T37" s="30">
        <f t="shared" si="17"/>
        <v>-6.1467790839000794E-2</v>
      </c>
      <c r="U37" s="30">
        <f t="shared" si="17"/>
        <v>-0.10572474379450016</v>
      </c>
      <c r="V37" s="30">
        <f t="shared" si="14"/>
        <v>-1.1892734834716003E-2</v>
      </c>
      <c r="W37" s="30">
        <f t="shared" si="15"/>
        <v>9.8380794632935455E-3</v>
      </c>
      <c r="X37" s="30">
        <f t="shared" si="16"/>
        <v>2.3664560646602769E-2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0.4</v>
      </c>
      <c r="R38" s="29">
        <f t="shared" ref="R38:X38" si="18">R14</f>
        <v>0</v>
      </c>
      <c r="S38" s="29">
        <f t="shared" si="18"/>
        <v>0.23942625994630776</v>
      </c>
      <c r="T38" s="29">
        <f t="shared" si="18"/>
        <v>5.794960166587728E-3</v>
      </c>
      <c r="U38" s="29">
        <f t="shared" si="18"/>
        <v>-3.388473954474773E-2</v>
      </c>
      <c r="V38" s="29">
        <f t="shared" si="18"/>
        <v>-4.5881826275382607E-4</v>
      </c>
      <c r="W38" s="29">
        <f t="shared" si="18"/>
        <v>8.4424930566052589E-2</v>
      </c>
      <c r="X38" s="29">
        <f t="shared" si="18"/>
        <v>2.5499651148316906E-3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FSTf!Afx</f>
        <v>518</v>
      </c>
      <c r="T5" s="48">
        <f>FSTf!Afy</f>
        <v>2424</v>
      </c>
      <c r="U5" s="48">
        <f>FSTf!Afz</f>
        <v>8949</v>
      </c>
      <c r="V5" s="48">
        <f>FSTf!Amx</f>
        <v>106026</v>
      </c>
      <c r="W5" s="48">
        <f>FSTf!Amy</f>
        <v>105978</v>
      </c>
      <c r="X5" s="48">
        <f>FSTf!Amz</f>
        <v>495926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42518.310240000006</v>
      </c>
      <c r="T7" s="5">
        <f t="shared" si="1"/>
        <v>198965.99232000002</v>
      </c>
      <c r="U7" s="5">
        <f t="shared" si="1"/>
        <v>734548.95432000002</v>
      </c>
      <c r="V7" s="5">
        <f t="shared" si="1"/>
        <v>8702792.2036800012</v>
      </c>
      <c r="W7" s="5">
        <f t="shared" si="1"/>
        <v>8698852.2830400001</v>
      </c>
      <c r="X7" s="5">
        <f t="shared" si="1"/>
        <v>40706439.235680006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42518.310240000006</v>
      </c>
      <c r="T9" s="5">
        <f t="shared" ref="T9:X9" si="3">(1-T6+T6*T7)*T8</f>
        <v>198965.99232000002</v>
      </c>
      <c r="U9" s="5">
        <f t="shared" si="3"/>
        <v>734548.95432000002</v>
      </c>
      <c r="V9" s="5">
        <f t="shared" si="3"/>
        <v>8702792.2036800012</v>
      </c>
      <c r="W9" s="5">
        <f t="shared" si="3"/>
        <v>8698852.2830400001</v>
      </c>
      <c r="X9" s="5">
        <f t="shared" si="3"/>
        <v>40706439.235680006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14360</v>
      </c>
      <c r="E14" s="4">
        <v>23.97</v>
      </c>
      <c r="F14" s="4">
        <v>-76120</v>
      </c>
      <c r="G14" s="4"/>
      <c r="H14" s="36">
        <v>0</v>
      </c>
      <c r="I14" s="4">
        <v>152900</v>
      </c>
      <c r="J14" s="4">
        <v>-4210000</v>
      </c>
      <c r="K14" s="4">
        <v>-9562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0.33773684605392723</v>
      </c>
      <c r="T14" s="30">
        <f t="shared" si="7"/>
        <v>1.2047284925681513E-4</v>
      </c>
      <c r="U14" s="30">
        <f t="shared" si="7"/>
        <v>-0.10362821913001999</v>
      </c>
      <c r="V14" s="30">
        <f t="shared" ref="V14:V22" si="8">(I14+F14*dy-E14*dz)*(1-2*$N14*V$11)/V$9</f>
        <v>1.7569073973218136E-2</v>
      </c>
      <c r="W14" s="30">
        <f t="shared" ref="W14:W22" si="9">(J14+D14*dz-F14*dx)*(1-2*$N14*W$11)/W$9</f>
        <v>-0.48397189226999099</v>
      </c>
      <c r="X14" s="30">
        <f t="shared" ref="X14:X22" si="10">(K14+E14*dx-D14*dy)*(1-2*$N14*X$11)/X$9</f>
        <v>-2.3490141067457248E-4</v>
      </c>
      <c r="Y14" s="15">
        <f t="shared" ref="Y14:Y46" si="11">B14</f>
        <v>0</v>
      </c>
      <c r="Z14" s="15"/>
    </row>
    <row r="15" spans="1:26" x14ac:dyDescent="0.25">
      <c r="C15" s="55">
        <v>15</v>
      </c>
      <c r="D15" s="4">
        <v>18180</v>
      </c>
      <c r="E15" s="4">
        <v>16740</v>
      </c>
      <c r="F15" s="4">
        <v>-124200</v>
      </c>
      <c r="G15" s="4"/>
      <c r="H15" s="36">
        <v>15</v>
      </c>
      <c r="I15" s="4">
        <v>161400</v>
      </c>
      <c r="J15" s="4">
        <v>-4625000</v>
      </c>
      <c r="K15" s="4">
        <v>-701000</v>
      </c>
      <c r="L15" s="4"/>
      <c r="N15" s="27"/>
      <c r="P15" s="28">
        <f t="shared" si="6"/>
        <v>15</v>
      </c>
      <c r="Q15" s="29">
        <f t="shared" ref="Q15:Q46" si="12">COS(P15*PI()/180)*$E$7</f>
        <v>0.38637033051562736</v>
      </c>
      <c r="R15" s="29">
        <f t="shared" ref="R15:R46" si="13">SIN(P15*PI()/180)*$E$7</f>
        <v>0.1035276180410083</v>
      </c>
      <c r="S15" s="30">
        <f t="shared" si="7"/>
        <v>0.42758049173122542</v>
      </c>
      <c r="T15" s="30">
        <f t="shared" si="7"/>
        <v>8.4134981082982285E-2</v>
      </c>
      <c r="U15" s="30">
        <f t="shared" si="7"/>
        <v>-0.16908335281067369</v>
      </c>
      <c r="V15" s="30">
        <f t="shared" si="8"/>
        <v>1.8545772003122348E-2</v>
      </c>
      <c r="W15" s="30">
        <f t="shared" si="9"/>
        <v>-0.53167933533223477</v>
      </c>
      <c r="X15" s="30">
        <f t="shared" si="10"/>
        <v>-1.7220862673381649E-2</v>
      </c>
      <c r="Y15" s="15">
        <f t="shared" si="11"/>
        <v>0</v>
      </c>
    </row>
    <row r="16" spans="1:26" x14ac:dyDescent="0.25">
      <c r="C16" s="55">
        <v>30</v>
      </c>
      <c r="D16" s="4">
        <v>12820</v>
      </c>
      <c r="E16" s="4">
        <v>34200</v>
      </c>
      <c r="F16" s="4">
        <v>-189200</v>
      </c>
      <c r="G16" s="4"/>
      <c r="H16" s="36">
        <v>30</v>
      </c>
      <c r="I16" s="4">
        <v>263600</v>
      </c>
      <c r="J16" s="4">
        <v>-5959000</v>
      </c>
      <c r="K16" s="4">
        <v>-2280000</v>
      </c>
      <c r="L16" s="4"/>
      <c r="N16" s="27"/>
      <c r="P16" s="28">
        <f t="shared" si="6"/>
        <v>30</v>
      </c>
      <c r="Q16" s="29">
        <f t="shared" si="12"/>
        <v>0.34641016151377552</v>
      </c>
      <c r="R16" s="29">
        <f t="shared" si="13"/>
        <v>0.19999999999999998</v>
      </c>
      <c r="S16" s="30">
        <f t="shared" si="7"/>
        <v>0.30151715643533056</v>
      </c>
      <c r="T16" s="30">
        <f t="shared" si="7"/>
        <v>0.17188867102974875</v>
      </c>
      <c r="U16" s="30">
        <f t="shared" si="7"/>
        <v>-0.25757303020756411</v>
      </c>
      <c r="V16" s="30">
        <f t="shared" si="8"/>
        <v>3.0289129492088295E-2</v>
      </c>
      <c r="W16" s="30">
        <f t="shared" si="9"/>
        <v>-0.68503289929617017</v>
      </c>
      <c r="X16" s="30">
        <f t="shared" si="10"/>
        <v>-5.6010794429829043E-2</v>
      </c>
      <c r="Y16" s="15">
        <f t="shared" si="11"/>
        <v>0</v>
      </c>
    </row>
    <row r="17" spans="1:26" x14ac:dyDescent="0.25">
      <c r="C17" s="55">
        <v>45</v>
      </c>
      <c r="D17" s="4">
        <v>11910</v>
      </c>
      <c r="E17" s="4">
        <v>58940</v>
      </c>
      <c r="F17" s="4">
        <v>-249800</v>
      </c>
      <c r="G17" s="4"/>
      <c r="H17" s="36">
        <v>45</v>
      </c>
      <c r="I17" s="4">
        <v>356200</v>
      </c>
      <c r="J17" s="4">
        <v>-7020000</v>
      </c>
      <c r="K17" s="4">
        <v>-2838000</v>
      </c>
      <c r="L17" s="4"/>
      <c r="N17" s="27"/>
      <c r="P17" s="28">
        <f t="shared" si="6"/>
        <v>45</v>
      </c>
      <c r="Q17" s="29">
        <f t="shared" si="12"/>
        <v>0.28284271247461906</v>
      </c>
      <c r="R17" s="29">
        <f t="shared" si="13"/>
        <v>0.28284271247461901</v>
      </c>
      <c r="S17" s="30">
        <f t="shared" si="7"/>
        <v>0.2801146125697962</v>
      </c>
      <c r="T17" s="30">
        <f t="shared" si="7"/>
        <v>0.29623152837699973</v>
      </c>
      <c r="U17" s="30">
        <f t="shared" si="7"/>
        <v>-0.34007263713451119</v>
      </c>
      <c r="V17" s="30">
        <f t="shared" si="8"/>
        <v>4.0929392735515366E-2</v>
      </c>
      <c r="W17" s="30">
        <f t="shared" si="9"/>
        <v>-0.80700301276373787</v>
      </c>
      <c r="X17" s="30">
        <f t="shared" si="10"/>
        <v>-6.971869938239246E-2</v>
      </c>
      <c r="Y17" s="15">
        <f t="shared" si="11"/>
        <v>0</v>
      </c>
    </row>
    <row r="18" spans="1:26" x14ac:dyDescent="0.25">
      <c r="C18" s="55">
        <v>60</v>
      </c>
      <c r="D18" s="4">
        <v>4408</v>
      </c>
      <c r="E18" s="4">
        <v>70170</v>
      </c>
      <c r="F18" s="4">
        <v>-286800</v>
      </c>
      <c r="G18" s="4"/>
      <c r="H18" s="36">
        <v>60</v>
      </c>
      <c r="I18" s="4">
        <v>402700</v>
      </c>
      <c r="J18" s="4">
        <v>-8038000</v>
      </c>
      <c r="K18" s="4">
        <v>-2792000</v>
      </c>
      <c r="L18" s="4"/>
      <c r="N18" s="27"/>
      <c r="P18" s="28">
        <f t="shared" si="6"/>
        <v>60</v>
      </c>
      <c r="Q18" s="29">
        <f t="shared" si="12"/>
        <v>0.20000000000000007</v>
      </c>
      <c r="R18" s="29">
        <f t="shared" si="13"/>
        <v>0.34641016151377546</v>
      </c>
      <c r="S18" s="30">
        <f t="shared" si="7"/>
        <v>0.10367298171348964</v>
      </c>
      <c r="T18" s="30">
        <f t="shared" si="7"/>
        <v>0.35267333468296697</v>
      </c>
      <c r="U18" s="30">
        <f t="shared" si="7"/>
        <v>-0.39044368426812576</v>
      </c>
      <c r="V18" s="30">
        <f t="shared" si="8"/>
        <v>4.6272505487344295E-2</v>
      </c>
      <c r="W18" s="30">
        <f t="shared" si="9"/>
        <v>-0.92402994538389249</v>
      </c>
      <c r="X18" s="30">
        <f t="shared" si="10"/>
        <v>-6.8588657038632761E-2</v>
      </c>
      <c r="Y18" s="15">
        <f t="shared" si="11"/>
        <v>0</v>
      </c>
    </row>
    <row r="19" spans="1:26" x14ac:dyDescent="0.25">
      <c r="C19" s="55">
        <v>75</v>
      </c>
      <c r="D19" s="4">
        <v>-200.1</v>
      </c>
      <c r="E19" s="4">
        <v>57760</v>
      </c>
      <c r="F19" s="4">
        <v>-284000</v>
      </c>
      <c r="G19" s="4"/>
      <c r="H19" s="36">
        <v>75</v>
      </c>
      <c r="I19" s="4">
        <v>83430</v>
      </c>
      <c r="J19" s="4">
        <v>-5825000</v>
      </c>
      <c r="K19" s="4">
        <v>-2726000</v>
      </c>
      <c r="L19" s="4"/>
      <c r="N19" s="27"/>
      <c r="P19" s="28">
        <f t="shared" si="6"/>
        <v>75</v>
      </c>
      <c r="Q19" s="29">
        <f t="shared" si="12"/>
        <v>0.1035276180410083</v>
      </c>
      <c r="R19" s="29">
        <f t="shared" si="13"/>
        <v>0.38637033051562736</v>
      </c>
      <c r="S19" s="30">
        <f t="shared" si="7"/>
        <v>-4.7062077225202533E-3</v>
      </c>
      <c r="T19" s="30">
        <f t="shared" si="7"/>
        <v>0.29030086662802013</v>
      </c>
      <c r="U19" s="30">
        <f t="shared" si="7"/>
        <v>-0.38663182124179812</v>
      </c>
      <c r="V19" s="30">
        <f t="shared" si="8"/>
        <v>9.5865784276362911E-3</v>
      </c>
      <c r="W19" s="30">
        <f t="shared" si="9"/>
        <v>-0.66962856828330108</v>
      </c>
      <c r="X19" s="30">
        <f t="shared" si="10"/>
        <v>-6.6967291936716647E-2</v>
      </c>
      <c r="Y19" s="15">
        <f t="shared" si="11"/>
        <v>0</v>
      </c>
    </row>
    <row r="20" spans="1:26" x14ac:dyDescent="0.25">
      <c r="C20" s="55">
        <v>90</v>
      </c>
      <c r="D20" s="4">
        <v>-7112</v>
      </c>
      <c r="E20" s="4">
        <v>27870</v>
      </c>
      <c r="F20" s="4">
        <v>-228500</v>
      </c>
      <c r="G20" s="4"/>
      <c r="H20" s="36">
        <v>90</v>
      </c>
      <c r="I20" s="4">
        <v>441600</v>
      </c>
      <c r="J20" s="4">
        <v>-1762000</v>
      </c>
      <c r="K20" s="4">
        <v>-1682000</v>
      </c>
      <c r="L20" s="4"/>
      <c r="N20" s="27"/>
      <c r="P20" s="28">
        <f t="shared" si="6"/>
        <v>90</v>
      </c>
      <c r="Q20" s="29">
        <f t="shared" si="12"/>
        <v>2.45029690981724E-17</v>
      </c>
      <c r="R20" s="29">
        <f t="shared" si="13"/>
        <v>0.4</v>
      </c>
      <c r="S20" s="30">
        <f t="shared" si="7"/>
        <v>-0.16726911205679182</v>
      </c>
      <c r="T20" s="30">
        <f t="shared" si="7"/>
        <v>0.14007418893564613</v>
      </c>
      <c r="U20" s="30">
        <f t="shared" si="7"/>
        <v>-0.3110752505413763</v>
      </c>
      <c r="V20" s="30">
        <f t="shared" si="8"/>
        <v>5.0742335294788284E-2</v>
      </c>
      <c r="W20" s="30">
        <f t="shared" si="9"/>
        <v>-0.2025554570498157</v>
      </c>
      <c r="X20" s="30">
        <f t="shared" si="10"/>
        <v>-4.1320243960952824E-2</v>
      </c>
      <c r="Y20" s="15">
        <f t="shared" si="11"/>
        <v>0</v>
      </c>
    </row>
    <row r="21" spans="1:26" x14ac:dyDescent="0.25">
      <c r="C21" s="55">
        <v>105</v>
      </c>
      <c r="D21" s="4">
        <v>-7552</v>
      </c>
      <c r="E21" s="4">
        <v>54990</v>
      </c>
      <c r="F21" s="4">
        <v>-267000</v>
      </c>
      <c r="G21" s="4"/>
      <c r="H21" s="36">
        <v>105</v>
      </c>
      <c r="I21" s="4">
        <v>97220</v>
      </c>
      <c r="J21" s="4">
        <v>6260</v>
      </c>
      <c r="K21" s="4">
        <v>-355600</v>
      </c>
      <c r="L21" s="4"/>
      <c r="N21" s="27"/>
      <c r="P21" s="28">
        <f t="shared" si="6"/>
        <v>105</v>
      </c>
      <c r="Q21" s="29">
        <f t="shared" si="12"/>
        <v>-0.10352761804100835</v>
      </c>
      <c r="R21" s="29">
        <f t="shared" si="13"/>
        <v>0.38637033051562736</v>
      </c>
      <c r="S21" s="30">
        <f t="shared" si="7"/>
        <v>-0.17761759480496228</v>
      </c>
      <c r="T21" s="30">
        <f t="shared" si="7"/>
        <v>0.27637888947151706</v>
      </c>
      <c r="U21" s="30">
        <f t="shared" si="7"/>
        <v>-0.36348836715338068</v>
      </c>
      <c r="V21" s="30">
        <f t="shared" si="8"/>
        <v>1.1171127349092655E-2</v>
      </c>
      <c r="W21" s="30">
        <f t="shared" si="9"/>
        <v>7.1963516522806261E-4</v>
      </c>
      <c r="X21" s="30">
        <f t="shared" si="10"/>
        <v>-8.7357186400207048E-3</v>
      </c>
      <c r="Y21" s="15">
        <f t="shared" si="11"/>
        <v>0</v>
      </c>
    </row>
    <row r="22" spans="1:26" x14ac:dyDescent="0.25">
      <c r="C22" s="55">
        <v>120</v>
      </c>
      <c r="D22" s="4">
        <v>-2093</v>
      </c>
      <c r="E22" s="4">
        <v>45610</v>
      </c>
      <c r="F22" s="4">
        <v>-189400</v>
      </c>
      <c r="G22" s="4"/>
      <c r="H22" s="36">
        <v>120</v>
      </c>
      <c r="I22" s="4">
        <v>12960</v>
      </c>
      <c r="J22" s="4">
        <v>1925000</v>
      </c>
      <c r="K22" s="4">
        <v>1121000</v>
      </c>
      <c r="L22" s="4"/>
      <c r="N22" s="27"/>
      <c r="P22" s="28">
        <f t="shared" si="6"/>
        <v>120</v>
      </c>
      <c r="Q22" s="29">
        <f t="shared" si="12"/>
        <v>-0.19999999999999993</v>
      </c>
      <c r="R22" s="29">
        <f t="shared" si="13"/>
        <v>0.34641016151377552</v>
      </c>
      <c r="S22" s="30">
        <f t="shared" si="7"/>
        <v>-4.9225850890729089E-2</v>
      </c>
      <c r="T22" s="30">
        <f t="shared" si="7"/>
        <v>0.22923515455166202</v>
      </c>
      <c r="U22" s="30">
        <f t="shared" si="7"/>
        <v>-0.25784530613801609</v>
      </c>
      <c r="V22" s="30">
        <f t="shared" si="8"/>
        <v>1.4891772314774821E-3</v>
      </c>
      <c r="W22" s="30">
        <f t="shared" si="9"/>
        <v>0.22129356119233554</v>
      </c>
      <c r="X22" s="30">
        <f t="shared" si="10"/>
        <v>2.7538640594665945E-2</v>
      </c>
      <c r="Y22" s="15">
        <f t="shared" si="11"/>
        <v>0</v>
      </c>
    </row>
    <row r="23" spans="1:26" x14ac:dyDescent="0.25">
      <c r="C23" s="55">
        <v>135</v>
      </c>
      <c r="D23" s="4">
        <v>-12730</v>
      </c>
      <c r="E23" s="4">
        <v>31370</v>
      </c>
      <c r="F23" s="4">
        <v>-154900</v>
      </c>
      <c r="G23" s="4"/>
      <c r="H23" s="36">
        <v>135</v>
      </c>
      <c r="I23" s="4">
        <v>171600</v>
      </c>
      <c r="J23" s="4">
        <v>1869000</v>
      </c>
      <c r="K23" s="4">
        <v>624100</v>
      </c>
      <c r="L23" s="4"/>
      <c r="N23" s="27"/>
      <c r="P23" s="28">
        <f t="shared" si="6"/>
        <v>135</v>
      </c>
      <c r="Q23" s="29">
        <f t="shared" si="12"/>
        <v>-0.28284271247461901</v>
      </c>
      <c r="R23" s="29">
        <f t="shared" si="13"/>
        <v>0.28284271247461906</v>
      </c>
      <c r="S23" s="30">
        <f t="shared" si="7"/>
        <v>-0.29940042132775024</v>
      </c>
      <c r="T23" s="30">
        <f t="shared" si="7"/>
        <v>0.15766513480126371</v>
      </c>
      <c r="U23" s="30">
        <f t="shared" si="7"/>
        <v>-0.21087770813505116</v>
      </c>
      <c r="V23" s="30">
        <f t="shared" ref="V23:V46" si="14">(I23+F23*dy-E23*dz)*(1-2*$N23*V$11)/V$9</f>
        <v>1.9717809639007402E-2</v>
      </c>
      <c r="W23" s="30">
        <f t="shared" ref="W23:W46" si="15">(J23+D23*dz-F23*dx)*(1-2*$N23*W$11)/W$9</f>
        <v>0.21485593032128578</v>
      </c>
      <c r="X23" s="30">
        <f t="shared" ref="X23:X46" si="16">(K23+E23*dx-D23*dy)*(1-2*$N23*X$11)/X$9</f>
        <v>1.5331726668270309E-2</v>
      </c>
      <c r="Y23" s="15">
        <f t="shared" si="11"/>
        <v>0</v>
      </c>
    </row>
    <row r="24" spans="1:26" x14ac:dyDescent="0.25">
      <c r="C24" s="55">
        <v>150</v>
      </c>
      <c r="D24" s="4">
        <v>-13460</v>
      </c>
      <c r="E24" s="4">
        <v>24760</v>
      </c>
      <c r="F24" s="4">
        <v>-102900</v>
      </c>
      <c r="G24" s="4"/>
      <c r="H24" s="36">
        <v>150</v>
      </c>
      <c r="I24" s="4">
        <v>147000</v>
      </c>
      <c r="J24" s="4">
        <v>869500</v>
      </c>
      <c r="K24" s="4">
        <v>500700</v>
      </c>
      <c r="L24" s="4"/>
      <c r="N24" s="27"/>
      <c r="P24" s="28">
        <f t="shared" si="6"/>
        <v>150</v>
      </c>
      <c r="Q24" s="29">
        <f t="shared" si="12"/>
        <v>-0.34641016151377552</v>
      </c>
      <c r="R24" s="29">
        <f t="shared" si="13"/>
        <v>0.19999999999999998</v>
      </c>
      <c r="S24" s="30">
        <f t="shared" si="7"/>
        <v>-0.31656949497812398</v>
      </c>
      <c r="T24" s="30">
        <f t="shared" si="7"/>
        <v>0.12444337703791167</v>
      </c>
      <c r="U24" s="30">
        <f t="shared" si="7"/>
        <v>-0.14008596621753883</v>
      </c>
      <c r="V24" s="30">
        <f t="shared" si="14"/>
        <v>1.6891130634814032E-2</v>
      </c>
      <c r="W24" s="30">
        <f t="shared" si="15"/>
        <v>9.9955715042460133E-2</v>
      </c>
      <c r="X24" s="30">
        <f t="shared" si="16"/>
        <v>1.2300265250445351E-2</v>
      </c>
      <c r="Y24" s="15">
        <f t="shared" si="11"/>
        <v>0</v>
      </c>
    </row>
    <row r="25" spans="1:26" x14ac:dyDescent="0.25">
      <c r="C25" s="55">
        <v>165</v>
      </c>
      <c r="D25" s="4">
        <v>-15120</v>
      </c>
      <c r="E25" s="4">
        <v>10070</v>
      </c>
      <c r="F25" s="4">
        <v>-61720</v>
      </c>
      <c r="G25" s="4"/>
      <c r="H25" s="36">
        <v>165</v>
      </c>
      <c r="I25" s="4">
        <v>103500</v>
      </c>
      <c r="J25" s="4">
        <v>493800</v>
      </c>
      <c r="K25" s="4">
        <v>363200</v>
      </c>
      <c r="L25" s="4"/>
      <c r="N25" s="27"/>
      <c r="P25" s="28">
        <f t="shared" si="6"/>
        <v>165</v>
      </c>
      <c r="Q25" s="29">
        <f t="shared" si="12"/>
        <v>-0.3863703305156273</v>
      </c>
      <c r="R25" s="29">
        <f t="shared" si="13"/>
        <v>0.10352761804100841</v>
      </c>
      <c r="S25" s="30">
        <f t="shared" si="7"/>
        <v>-0.3556114980734944</v>
      </c>
      <c r="T25" s="30">
        <f t="shared" si="7"/>
        <v>5.0611664247648243E-2</v>
      </c>
      <c r="U25" s="30">
        <f t="shared" si="7"/>
        <v>-8.4024352137478109E-2</v>
      </c>
      <c r="V25" s="30">
        <f t="shared" si="14"/>
        <v>1.1892734834716003E-2</v>
      </c>
      <c r="W25" s="30">
        <f t="shared" si="15"/>
        <v>5.6766109359363784E-2</v>
      </c>
      <c r="X25" s="30">
        <f t="shared" si="16"/>
        <v>8.9224212881201352E-3</v>
      </c>
      <c r="Y25" s="15">
        <f t="shared" si="11"/>
        <v>0</v>
      </c>
    </row>
    <row r="26" spans="1:26" x14ac:dyDescent="0.25">
      <c r="C26" s="55">
        <v>180</v>
      </c>
      <c r="D26" s="4">
        <v>-10750</v>
      </c>
      <c r="E26" s="4">
        <v>2733</v>
      </c>
      <c r="F26" s="4">
        <v>-41640</v>
      </c>
      <c r="G26" s="4"/>
      <c r="H26" s="36">
        <v>180</v>
      </c>
      <c r="I26" s="4">
        <v>162100</v>
      </c>
      <c r="J26" s="4">
        <v>-268200</v>
      </c>
      <c r="K26" s="4">
        <v>246000</v>
      </c>
      <c r="L26" s="4"/>
      <c r="N26" s="27"/>
      <c r="P26" s="28">
        <f t="shared" si="6"/>
        <v>180</v>
      </c>
      <c r="Q26" s="29">
        <f t="shared" si="12"/>
        <v>-0.4</v>
      </c>
      <c r="R26" s="29">
        <f t="shared" si="13"/>
        <v>4.90059381963448E-17</v>
      </c>
      <c r="S26" s="30">
        <f t="shared" si="7"/>
        <v>-0.25283224896098311</v>
      </c>
      <c r="T26" s="30">
        <f t="shared" si="7"/>
        <v>1.3736015728780799E-2</v>
      </c>
      <c r="U26" s="30">
        <f t="shared" si="7"/>
        <v>-5.6687848720100263E-2</v>
      </c>
      <c r="V26" s="30">
        <f t="shared" si="14"/>
        <v>1.8626205958526224E-2</v>
      </c>
      <c r="W26" s="30">
        <f t="shared" si="15"/>
        <v>-3.083165356456332E-2</v>
      </c>
      <c r="X26" s="30">
        <f t="shared" si="16"/>
        <v>6.0432699253236593E-3</v>
      </c>
      <c r="Y26" s="15">
        <f t="shared" si="11"/>
        <v>0</v>
      </c>
    </row>
    <row r="27" spans="1:26" x14ac:dyDescent="0.25">
      <c r="C27" s="55">
        <v>195</v>
      </c>
      <c r="D27" s="4">
        <v>-16760</v>
      </c>
      <c r="E27" s="4">
        <v>-9486</v>
      </c>
      <c r="F27" s="4">
        <v>-83360</v>
      </c>
      <c r="G27" s="4"/>
      <c r="H27" s="36">
        <v>195</v>
      </c>
      <c r="I27" s="4">
        <v>21440</v>
      </c>
      <c r="J27" s="4">
        <v>-590900</v>
      </c>
      <c r="K27" s="4">
        <v>-762800</v>
      </c>
      <c r="L27" s="4"/>
      <c r="N27" s="27"/>
      <c r="P27" s="28">
        <f t="shared" si="6"/>
        <v>195</v>
      </c>
      <c r="Q27" s="29">
        <f t="shared" si="12"/>
        <v>-0.38637033051562741</v>
      </c>
      <c r="R27" s="29">
        <f t="shared" si="13"/>
        <v>-0.10352761804100814</v>
      </c>
      <c r="S27" s="30">
        <f t="shared" si="7"/>
        <v>-0.39418311558940256</v>
      </c>
      <c r="T27" s="30">
        <f t="shared" si="7"/>
        <v>-4.7676489280356629E-2</v>
      </c>
      <c r="U27" s="30">
        <f t="shared" si="7"/>
        <v>-0.11348460781238132</v>
      </c>
      <c r="V27" s="30">
        <f t="shared" si="14"/>
        <v>2.4635771483701558E-3</v>
      </c>
      <c r="W27" s="30">
        <f t="shared" si="15"/>
        <v>-6.7928501458987572E-2</v>
      </c>
      <c r="X27" s="30">
        <f t="shared" si="16"/>
        <v>-1.873904999608491E-2</v>
      </c>
      <c r="Y27" s="15">
        <f t="shared" si="11"/>
        <v>0</v>
      </c>
    </row>
    <row r="28" spans="1:26" x14ac:dyDescent="0.25">
      <c r="C28" s="55">
        <v>210</v>
      </c>
      <c r="D28" s="4">
        <v>-19160</v>
      </c>
      <c r="E28" s="4">
        <v>-23720</v>
      </c>
      <c r="F28" s="4">
        <v>-171800</v>
      </c>
      <c r="G28" s="4"/>
      <c r="H28" s="36">
        <v>210</v>
      </c>
      <c r="I28" s="4">
        <v>-327900</v>
      </c>
      <c r="J28" s="4">
        <v>-216600</v>
      </c>
      <c r="K28" s="4">
        <v>-1167000</v>
      </c>
      <c r="L28" s="4"/>
      <c r="N28" s="27"/>
      <c r="P28" s="28">
        <f t="shared" si="6"/>
        <v>210</v>
      </c>
      <c r="Q28" s="29">
        <f t="shared" si="12"/>
        <v>-0.34641016151377546</v>
      </c>
      <c r="R28" s="29">
        <f t="shared" si="13"/>
        <v>-0.20000000000000007</v>
      </c>
      <c r="S28" s="30">
        <f t="shared" si="7"/>
        <v>-0.45062938512487782</v>
      </c>
      <c r="T28" s="30">
        <f t="shared" si="7"/>
        <v>-0.11921635312355673</v>
      </c>
      <c r="U28" s="30">
        <f t="shared" si="7"/>
        <v>-0.23388502425824267</v>
      </c>
      <c r="V28" s="30">
        <f t="shared" si="14"/>
        <v>-3.7677562824187223E-2</v>
      </c>
      <c r="W28" s="30">
        <f t="shared" si="15"/>
        <v>-2.4899836547667469E-2</v>
      </c>
      <c r="X28" s="30">
        <f t="shared" si="16"/>
        <v>-2.8668682938425654E-2</v>
      </c>
      <c r="Y28" s="15">
        <f t="shared" si="11"/>
        <v>0</v>
      </c>
    </row>
    <row r="29" spans="1:26" x14ac:dyDescent="0.25">
      <c r="C29" s="55">
        <v>225</v>
      </c>
      <c r="D29" s="4">
        <v>-16690</v>
      </c>
      <c r="E29" s="4">
        <v>-31230</v>
      </c>
      <c r="F29" s="4">
        <v>-281300</v>
      </c>
      <c r="G29" s="4"/>
      <c r="H29" s="36">
        <v>225</v>
      </c>
      <c r="I29" s="4">
        <v>-992500</v>
      </c>
      <c r="J29" s="4">
        <v>720600</v>
      </c>
      <c r="K29" s="4">
        <v>-976500</v>
      </c>
      <c r="L29" s="4"/>
      <c r="N29" s="27"/>
      <c r="P29" s="28">
        <f t="shared" si="6"/>
        <v>225</v>
      </c>
      <c r="Q29" s="29">
        <f t="shared" si="12"/>
        <v>-0.28284271247461906</v>
      </c>
      <c r="R29" s="29">
        <f t="shared" si="13"/>
        <v>-0.28284271247461901</v>
      </c>
      <c r="S29" s="30">
        <f t="shared" si="7"/>
        <v>-0.39253676606128451</v>
      </c>
      <c r="T29" s="30">
        <f t="shared" si="7"/>
        <v>-0.156961496966639</v>
      </c>
      <c r="U29" s="30">
        <f t="shared" si="7"/>
        <v>-0.38295609618069654</v>
      </c>
      <c r="V29" s="30">
        <f t="shared" si="14"/>
        <v>-0.11404385819763897</v>
      </c>
      <c r="W29" s="30">
        <f t="shared" si="15"/>
        <v>8.2838514387115314E-2</v>
      </c>
      <c r="X29" s="30">
        <f t="shared" si="16"/>
        <v>-2.3988833666985992E-2</v>
      </c>
      <c r="Y29" s="15">
        <f t="shared" si="11"/>
        <v>0</v>
      </c>
    </row>
    <row r="30" spans="1:26" x14ac:dyDescent="0.25">
      <c r="C30" s="55">
        <v>240</v>
      </c>
      <c r="D30" s="4">
        <v>-11620</v>
      </c>
      <c r="E30" s="4">
        <v>-37050</v>
      </c>
      <c r="F30" s="4">
        <v>-388300</v>
      </c>
      <c r="G30" s="4"/>
      <c r="H30" s="36">
        <v>240</v>
      </c>
      <c r="I30" s="4">
        <v>-1524000</v>
      </c>
      <c r="J30" s="4">
        <v>1077000</v>
      </c>
      <c r="K30" s="4">
        <v>-984500</v>
      </c>
      <c r="L30" s="4"/>
      <c r="N30" s="27"/>
      <c r="P30" s="28">
        <f t="shared" si="6"/>
        <v>240</v>
      </c>
      <c r="Q30" s="29">
        <f t="shared" si="12"/>
        <v>-0.20000000000000018</v>
      </c>
      <c r="R30" s="29">
        <f t="shared" si="13"/>
        <v>-0.34641016151377535</v>
      </c>
      <c r="S30" s="30">
        <f t="shared" ref="S30:U46" si="17">D30*(1-2*$N30*S$11)/S$9</f>
        <v>-0.27329402166759292</v>
      </c>
      <c r="T30" s="30">
        <f t="shared" si="17"/>
        <v>-0.18621272694889449</v>
      </c>
      <c r="U30" s="30">
        <f t="shared" si="17"/>
        <v>-0.52862371897250082</v>
      </c>
      <c r="V30" s="30">
        <f t="shared" si="14"/>
        <v>-0.17511621147929651</v>
      </c>
      <c r="W30" s="30">
        <f t="shared" si="15"/>
        <v>0.12380943657358201</v>
      </c>
      <c r="X30" s="30">
        <f t="shared" si="16"/>
        <v>-2.4185362770248547E-2</v>
      </c>
      <c r="Y30" s="15">
        <f t="shared" si="11"/>
        <v>0</v>
      </c>
    </row>
    <row r="31" spans="1:26" x14ac:dyDescent="0.25">
      <c r="C31" s="58">
        <v>255</v>
      </c>
      <c r="D31" s="4">
        <v>-3421</v>
      </c>
      <c r="E31" s="4">
        <v>-40100</v>
      </c>
      <c r="F31" s="4">
        <v>-431000</v>
      </c>
      <c r="G31" s="4"/>
      <c r="H31" s="36">
        <v>255</v>
      </c>
      <c r="I31" s="4">
        <v>-2172000</v>
      </c>
      <c r="J31" s="4">
        <v>-434300</v>
      </c>
      <c r="K31" s="4">
        <v>-520600</v>
      </c>
      <c r="L31" s="4"/>
      <c r="N31" s="27"/>
      <c r="P31" s="28">
        <f t="shared" si="6"/>
        <v>255</v>
      </c>
      <c r="Q31" s="29">
        <f t="shared" si="12"/>
        <v>-0.10352761804100825</v>
      </c>
      <c r="R31" s="29">
        <f t="shared" si="13"/>
        <v>-0.38637033051562736</v>
      </c>
      <c r="S31" s="30">
        <f t="shared" si="17"/>
        <v>-8.0459453367025424E-2</v>
      </c>
      <c r="T31" s="30">
        <f t="shared" si="17"/>
        <v>-0.20154197977464694</v>
      </c>
      <c r="U31" s="30">
        <f t="shared" si="17"/>
        <v>-0.58675463012399653</v>
      </c>
      <c r="V31" s="30">
        <f t="shared" si="14"/>
        <v>-0.24957507305317062</v>
      </c>
      <c r="W31" s="30">
        <f t="shared" si="15"/>
        <v>-4.9926126558873414E-2</v>
      </c>
      <c r="X31" s="30">
        <f t="shared" si="16"/>
        <v>-1.2789131394810964E-2</v>
      </c>
      <c r="Y31" s="15">
        <f t="shared" si="11"/>
        <v>0</v>
      </c>
    </row>
    <row r="32" spans="1:26" s="15" customFormat="1" x14ac:dyDescent="0.25">
      <c r="A32" s="11"/>
      <c r="B32" s="11"/>
      <c r="C32" s="58">
        <v>270</v>
      </c>
      <c r="D32" s="4">
        <v>-9163</v>
      </c>
      <c r="E32" s="4">
        <v>-52410</v>
      </c>
      <c r="F32" s="4">
        <v>-454600</v>
      </c>
      <c r="G32" s="4"/>
      <c r="H32" s="36">
        <v>270</v>
      </c>
      <c r="I32" s="4">
        <v>-2296000</v>
      </c>
      <c r="J32" s="4">
        <v>-2662000</v>
      </c>
      <c r="K32" s="4">
        <v>858800</v>
      </c>
      <c r="L32" s="4"/>
      <c r="M32" s="14"/>
      <c r="N32" s="27"/>
      <c r="O32" s="11"/>
      <c r="P32" s="28">
        <f t="shared" si="6"/>
        <v>270</v>
      </c>
      <c r="Q32" s="29">
        <f t="shared" si="12"/>
        <v>-7.3508907294517201E-17</v>
      </c>
      <c r="R32" s="29">
        <f t="shared" si="13"/>
        <v>-0.4</v>
      </c>
      <c r="S32" s="30">
        <f t="shared" si="17"/>
        <v>-0.21550715323065009</v>
      </c>
      <c r="T32" s="30">
        <f t="shared" si="17"/>
        <v>-0.26341184937629042</v>
      </c>
      <c r="U32" s="30">
        <f t="shared" si="17"/>
        <v>-0.61888318991732905</v>
      </c>
      <c r="V32" s="30">
        <f t="shared" si="14"/>
        <v>-0.26382337372471443</v>
      </c>
      <c r="W32" s="30">
        <f t="shared" si="15"/>
        <v>-0.30601738176311544</v>
      </c>
      <c r="X32" s="30">
        <f t="shared" si="16"/>
        <v>2.1097399235235605E-2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>
        <v>285</v>
      </c>
      <c r="D33" s="4">
        <v>7285</v>
      </c>
      <c r="E33" s="4">
        <v>-39370</v>
      </c>
      <c r="F33" s="4">
        <v>-422200</v>
      </c>
      <c r="G33" s="4"/>
      <c r="H33" s="36">
        <v>285</v>
      </c>
      <c r="I33" s="4">
        <v>-2199000</v>
      </c>
      <c r="J33" s="4">
        <v>-1157000</v>
      </c>
      <c r="K33" s="4">
        <v>1330000</v>
      </c>
      <c r="L33" s="4"/>
      <c r="M33" s="14"/>
      <c r="N33" s="27"/>
      <c r="O33" s="11"/>
      <c r="P33" s="28">
        <f t="shared" si="6"/>
        <v>285</v>
      </c>
      <c r="Q33" s="29">
        <f t="shared" si="12"/>
        <v>0.10352761804100846</v>
      </c>
      <c r="R33" s="29">
        <f t="shared" si="13"/>
        <v>-0.3863703305156273</v>
      </c>
      <c r="S33" s="30">
        <f t="shared" si="17"/>
        <v>0.17133794731914065</v>
      </c>
      <c r="T33" s="30">
        <f t="shared" si="17"/>
        <v>-0.1978730110655324</v>
      </c>
      <c r="U33" s="30">
        <f t="shared" si="17"/>
        <v>-0.57477448918410978</v>
      </c>
      <c r="V33" s="30">
        <f t="shared" si="14"/>
        <v>-0.25267752561874868</v>
      </c>
      <c r="W33" s="30">
        <f t="shared" si="15"/>
        <v>-0.1330060521036531</v>
      </c>
      <c r="X33" s="30">
        <f t="shared" si="16"/>
        <v>3.2672963417400273E-2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>
        <v>300</v>
      </c>
      <c r="D34" s="4">
        <v>11970</v>
      </c>
      <c r="E34" s="4">
        <v>-43050</v>
      </c>
      <c r="F34" s="4">
        <v>-368400</v>
      </c>
      <c r="G34" s="4"/>
      <c r="H34" s="36">
        <v>300</v>
      </c>
      <c r="I34" s="4">
        <v>-1555000</v>
      </c>
      <c r="J34" s="4">
        <v>-3552000</v>
      </c>
      <c r="K34" s="4">
        <v>2760000</v>
      </c>
      <c r="L34" s="4"/>
      <c r="M34" s="14"/>
      <c r="N34" s="27"/>
      <c r="O34" s="11"/>
      <c r="P34" s="28">
        <f t="shared" si="6"/>
        <v>300</v>
      </c>
      <c r="Q34" s="29">
        <f t="shared" si="12"/>
        <v>0.20000000000000007</v>
      </c>
      <c r="R34" s="29">
        <f t="shared" si="13"/>
        <v>-0.34641016151377546</v>
      </c>
      <c r="S34" s="30">
        <f t="shared" si="17"/>
        <v>0.28152576930818307</v>
      </c>
      <c r="T34" s="30">
        <f t="shared" si="17"/>
        <v>-0.21636863414709601</v>
      </c>
      <c r="U34" s="30">
        <f t="shared" si="17"/>
        <v>-0.50153226389252969</v>
      </c>
      <c r="V34" s="30">
        <f t="shared" si="14"/>
        <v>-0.17867828664718247</v>
      </c>
      <c r="W34" s="30">
        <f t="shared" si="15"/>
        <v>-0.40832972953515628</v>
      </c>
      <c r="X34" s="30">
        <f t="shared" si="16"/>
        <v>6.7802540625582525E-2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>
        <v>315</v>
      </c>
      <c r="D35" s="4">
        <v>20110</v>
      </c>
      <c r="E35" s="4">
        <v>-36850</v>
      </c>
      <c r="F35" s="4">
        <v>-250000</v>
      </c>
      <c r="G35" s="4"/>
      <c r="H35" s="36">
        <v>315</v>
      </c>
      <c r="I35" s="4">
        <v>-1033000</v>
      </c>
      <c r="J35" s="4">
        <v>-2644000</v>
      </c>
      <c r="K35" s="4">
        <v>1832000</v>
      </c>
      <c r="L35" s="4"/>
      <c r="M35" s="14"/>
      <c r="N35" s="27"/>
      <c r="O35" s="11"/>
      <c r="P35" s="28">
        <f t="shared" si="6"/>
        <v>315</v>
      </c>
      <c r="Q35" s="29">
        <f t="shared" si="12"/>
        <v>0.28284271247461895</v>
      </c>
      <c r="R35" s="29">
        <f t="shared" si="13"/>
        <v>-0.28284271247461906</v>
      </c>
      <c r="S35" s="30">
        <f t="shared" si="17"/>
        <v>0.47297270014933679</v>
      </c>
      <c r="T35" s="30">
        <f t="shared" si="17"/>
        <v>-0.18520753004228777</v>
      </c>
      <c r="U35" s="30">
        <f t="shared" si="17"/>
        <v>-0.34034491306496317</v>
      </c>
      <c r="V35" s="30">
        <f t="shared" si="14"/>
        <v>-0.11869753704600609</v>
      </c>
      <c r="W35" s="30">
        <f t="shared" si="15"/>
        <v>-0.30394814326884945</v>
      </c>
      <c r="X35" s="30">
        <f t="shared" si="16"/>
        <v>4.5005164647125791E-2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>
        <v>330</v>
      </c>
      <c r="D36" s="4">
        <v>20910</v>
      </c>
      <c r="E36" s="4">
        <v>-17290</v>
      </c>
      <c r="F36" s="4">
        <v>-162400</v>
      </c>
      <c r="G36" s="4"/>
      <c r="H36" s="36">
        <v>330</v>
      </c>
      <c r="I36" s="4">
        <v>-455100</v>
      </c>
      <c r="J36" s="4">
        <v>-3691000</v>
      </c>
      <c r="K36" s="4">
        <v>2010000</v>
      </c>
      <c r="L36" s="4"/>
      <c r="M36" s="14"/>
      <c r="N36" s="27"/>
      <c r="O36" s="11"/>
      <c r="P36" s="28">
        <f t="shared" si="6"/>
        <v>330</v>
      </c>
      <c r="Q36" s="29">
        <f t="shared" si="12"/>
        <v>0.34641016151377535</v>
      </c>
      <c r="R36" s="29">
        <f t="shared" si="13"/>
        <v>-0.20000000000000018</v>
      </c>
      <c r="S36" s="30">
        <f t="shared" si="17"/>
        <v>0.49178812332782856</v>
      </c>
      <c r="T36" s="30">
        <f t="shared" si="17"/>
        <v>-8.6899272576150752E-2</v>
      </c>
      <c r="U36" s="30">
        <f t="shared" si="17"/>
        <v>-0.22108805552700006</v>
      </c>
      <c r="V36" s="30">
        <f t="shared" si="14"/>
        <v>-5.2293561577577322E-2</v>
      </c>
      <c r="W36" s="30">
        <f t="shared" si="15"/>
        <v>-0.42430884901865479</v>
      </c>
      <c r="X36" s="30">
        <f t="shared" si="16"/>
        <v>4.9377937194717704E-2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>
        <v>345</v>
      </c>
      <c r="D37" s="4">
        <v>22040</v>
      </c>
      <c r="E37" s="4">
        <v>732.1</v>
      </c>
      <c r="F37" s="4">
        <v>-92830</v>
      </c>
      <c r="G37" s="4"/>
      <c r="H37" s="36">
        <v>345</v>
      </c>
      <c r="I37" s="4">
        <v>-120200</v>
      </c>
      <c r="J37" s="4">
        <v>-4217000</v>
      </c>
      <c r="K37" s="4">
        <v>1277000</v>
      </c>
      <c r="L37" s="4"/>
      <c r="M37" s="14"/>
      <c r="N37" s="27"/>
      <c r="O37" s="11"/>
      <c r="P37" s="28">
        <f t="shared" si="6"/>
        <v>345</v>
      </c>
      <c r="Q37" s="29">
        <f t="shared" si="12"/>
        <v>0.38637033051562736</v>
      </c>
      <c r="R37" s="29">
        <f t="shared" si="13"/>
        <v>-0.10352761804100828</v>
      </c>
      <c r="S37" s="30">
        <f t="shared" si="17"/>
        <v>0.51836490856744821</v>
      </c>
      <c r="T37" s="30">
        <f t="shared" si="17"/>
        <v>3.6795232766338908E-3</v>
      </c>
      <c r="U37" s="30">
        <f t="shared" si="17"/>
        <v>-0.12637687311928211</v>
      </c>
      <c r="V37" s="30">
        <f t="shared" si="14"/>
        <v>-1.381165919935134E-2</v>
      </c>
      <c r="W37" s="30">
        <f t="shared" si="15"/>
        <v>-0.48477659612887219</v>
      </c>
      <c r="X37" s="30">
        <f t="shared" si="16"/>
        <v>3.1370958108285829E-2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0.4</v>
      </c>
      <c r="R38" s="29">
        <f t="shared" ref="R38:X38" si="18">R14</f>
        <v>0</v>
      </c>
      <c r="S38" s="29">
        <f t="shared" si="18"/>
        <v>0.33773684605392723</v>
      </c>
      <c r="T38" s="29">
        <f t="shared" si="18"/>
        <v>1.2047284925681513E-4</v>
      </c>
      <c r="U38" s="29">
        <f t="shared" si="18"/>
        <v>-0.10362821913001999</v>
      </c>
      <c r="V38" s="29">
        <f t="shared" si="18"/>
        <v>1.7569073973218136E-2</v>
      </c>
      <c r="W38" s="29">
        <f t="shared" si="18"/>
        <v>-0.48397189226999099</v>
      </c>
      <c r="X38" s="29">
        <f t="shared" si="18"/>
        <v>-2.3490141067457248E-4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LNGCb!Afx</f>
        <v>439</v>
      </c>
      <c r="T5" s="48">
        <f>LNGCb!Afy</f>
        <v>2814</v>
      </c>
      <c r="U5" s="48">
        <f>LNGCb!Afz</f>
        <v>13570</v>
      </c>
      <c r="V5" s="48">
        <f>LNGCb!Amx</f>
        <v>129444</v>
      </c>
      <c r="W5" s="48">
        <f>LNGCb!Amy</f>
        <v>129505</v>
      </c>
      <c r="X5" s="48">
        <f>LNGCb!Amz</f>
        <v>830130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36033.857520000005</v>
      </c>
      <c r="T7" s="5">
        <f t="shared" si="1"/>
        <v>230977.84752000001</v>
      </c>
      <c r="U7" s="5">
        <f t="shared" si="1"/>
        <v>1113848.3976</v>
      </c>
      <c r="V7" s="5">
        <f t="shared" si="1"/>
        <v>10624980.985920001</v>
      </c>
      <c r="W7" s="5">
        <f t="shared" si="1"/>
        <v>10629987.968400002</v>
      </c>
      <c r="X7" s="5">
        <f t="shared" si="1"/>
        <v>68138465.018399999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36033.857520000005</v>
      </c>
      <c r="T9" s="5">
        <f t="shared" ref="T9:X9" si="3">(1-T6+T6*T7)*T8</f>
        <v>230977.84752000001</v>
      </c>
      <c r="U9" s="5">
        <f t="shared" si="3"/>
        <v>1113848.3976</v>
      </c>
      <c r="V9" s="5">
        <f t="shared" si="3"/>
        <v>10624980.985920001</v>
      </c>
      <c r="W9" s="5">
        <f t="shared" si="3"/>
        <v>10629987.968400002</v>
      </c>
      <c r="X9" s="5">
        <f t="shared" si="3"/>
        <v>68138465.018399999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2201</v>
      </c>
      <c r="E14" s="4">
        <v>-1822</v>
      </c>
      <c r="F14" s="4">
        <v>-55440</v>
      </c>
      <c r="G14" s="4"/>
      <c r="H14" s="36">
        <v>0</v>
      </c>
      <c r="I14" s="4">
        <v>-2409</v>
      </c>
      <c r="J14" s="4">
        <v>-1259000</v>
      </c>
      <c r="K14" s="4">
        <v>-140300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6.1081442606536668E-2</v>
      </c>
      <c r="T14" s="30">
        <f t="shared" si="7"/>
        <v>-7.8882023517092299E-3</v>
      </c>
      <c r="U14" s="30">
        <f t="shared" si="7"/>
        <v>-4.9773380398495978E-2</v>
      </c>
      <c r="V14" s="30">
        <f t="shared" ref="V14:V22" si="8">(I14+F14*dy-E14*dz)*(1-2*$N14*V$11)/V$9</f>
        <v>-2.267298175114248E-4</v>
      </c>
      <c r="W14" s="30">
        <f t="shared" ref="W14:W22" si="9">(J14+D14*dz-F14*dx)*(1-2*$N14*W$11)/W$9</f>
        <v>-0.11843851599293027</v>
      </c>
      <c r="X14" s="30">
        <f t="shared" ref="X14:X22" si="10">(K14+E14*dx-D14*dy)*(1-2*$N14*X$11)/X$9</f>
        <v>-2.0590425681311373E-3</v>
      </c>
      <c r="Y14" s="15">
        <f t="shared" ref="Y14:Y46" si="11">B14</f>
        <v>0</v>
      </c>
      <c r="Z14" s="15"/>
    </row>
    <row r="15" spans="1:26" x14ac:dyDescent="0.25">
      <c r="C15" s="55">
        <v>15</v>
      </c>
      <c r="D15" s="4">
        <v>3230</v>
      </c>
      <c r="E15" s="4">
        <v>5268</v>
      </c>
      <c r="F15" s="4">
        <v>-74410</v>
      </c>
      <c r="G15" s="4"/>
      <c r="H15" s="36">
        <v>15</v>
      </c>
      <c r="I15" s="4">
        <v>124100</v>
      </c>
      <c r="J15" s="4">
        <v>-1078000</v>
      </c>
      <c r="K15" s="4">
        <v>-1210000</v>
      </c>
      <c r="L15" s="4"/>
      <c r="N15" s="27"/>
      <c r="P15" s="28">
        <f t="shared" si="6"/>
        <v>15</v>
      </c>
      <c r="Q15" s="29">
        <f t="shared" ref="Q15:Q46" si="12">COS(P15*PI()/180)*$E$7</f>
        <v>0.38637033051562736</v>
      </c>
      <c r="R15" s="29">
        <f t="shared" ref="R15:R46" si="13">SIN(P15*PI()/180)*$E$7</f>
        <v>0.1035276180410083</v>
      </c>
      <c r="S15" s="30">
        <f t="shared" si="7"/>
        <v>8.9637918954617646E-2</v>
      </c>
      <c r="T15" s="30">
        <f t="shared" si="7"/>
        <v>2.2807381991659836E-2</v>
      </c>
      <c r="U15" s="30">
        <f t="shared" si="7"/>
        <v>-6.680442343889044E-2</v>
      </c>
      <c r="V15" s="30">
        <f t="shared" si="8"/>
        <v>1.1680020902103702E-2</v>
      </c>
      <c r="W15" s="30">
        <f t="shared" si="9"/>
        <v>-0.10141121544112695</v>
      </c>
      <c r="X15" s="30">
        <f t="shared" si="10"/>
        <v>-1.7757958000275669E-2</v>
      </c>
      <c r="Y15" s="15">
        <f t="shared" si="11"/>
        <v>0</v>
      </c>
    </row>
    <row r="16" spans="1:26" x14ac:dyDescent="0.25">
      <c r="C16" s="55">
        <v>30</v>
      </c>
      <c r="D16" s="4">
        <v>1905</v>
      </c>
      <c r="E16" s="4">
        <v>30230</v>
      </c>
      <c r="F16" s="4">
        <v>-145600</v>
      </c>
      <c r="G16" s="4"/>
      <c r="H16" s="36">
        <v>30</v>
      </c>
      <c r="I16" s="4">
        <v>689800</v>
      </c>
      <c r="J16" s="4">
        <v>-313100</v>
      </c>
      <c r="K16" s="4">
        <v>-1851000</v>
      </c>
      <c r="L16" s="4"/>
      <c r="N16" s="27"/>
      <c r="P16" s="28">
        <f t="shared" si="6"/>
        <v>30</v>
      </c>
      <c r="Q16" s="29">
        <f t="shared" si="12"/>
        <v>0.34641016151377552</v>
      </c>
      <c r="R16" s="29">
        <f t="shared" si="13"/>
        <v>0.19999999999999998</v>
      </c>
      <c r="S16" s="30">
        <f t="shared" si="7"/>
        <v>5.2866946008837963E-2</v>
      </c>
      <c r="T16" s="30">
        <f t="shared" si="7"/>
        <v>0.13087835186178376</v>
      </c>
      <c r="U16" s="30">
        <f t="shared" si="7"/>
        <v>-0.13071796872332278</v>
      </c>
      <c r="V16" s="30">
        <f t="shared" si="8"/>
        <v>6.4922469123860863E-2</v>
      </c>
      <c r="W16" s="30">
        <f t="shared" si="9"/>
        <v>-2.9454407750108394E-2</v>
      </c>
      <c r="X16" s="30">
        <f t="shared" si="10"/>
        <v>-2.716527294091757E-2</v>
      </c>
      <c r="Y16" s="15">
        <f t="shared" si="11"/>
        <v>0</v>
      </c>
    </row>
    <row r="17" spans="1:26" x14ac:dyDescent="0.25">
      <c r="C17" s="55">
        <v>45</v>
      </c>
      <c r="D17" s="4">
        <v>680.1</v>
      </c>
      <c r="E17" s="4">
        <v>62120</v>
      </c>
      <c r="F17" s="4">
        <v>-246700</v>
      </c>
      <c r="G17" s="4"/>
      <c r="H17" s="36">
        <v>45</v>
      </c>
      <c r="I17" s="4">
        <v>1457000</v>
      </c>
      <c r="J17" s="4">
        <v>1230000</v>
      </c>
      <c r="K17" s="4">
        <v>-1611000</v>
      </c>
      <c r="L17" s="4"/>
      <c r="N17" s="27"/>
      <c r="P17" s="28">
        <f t="shared" si="6"/>
        <v>45</v>
      </c>
      <c r="Q17" s="29">
        <f t="shared" si="12"/>
        <v>0.28284271247461906</v>
      </c>
      <c r="R17" s="29">
        <f t="shared" si="13"/>
        <v>0.28284271247461901</v>
      </c>
      <c r="S17" s="30">
        <f t="shared" si="7"/>
        <v>1.8873916000320578E-2</v>
      </c>
      <c r="T17" s="30">
        <f t="shared" si="7"/>
        <v>0.26894354011425758</v>
      </c>
      <c r="U17" s="30">
        <f t="shared" si="7"/>
        <v>-0.2214843604673333</v>
      </c>
      <c r="V17" s="30">
        <f t="shared" si="8"/>
        <v>0.13712965716651968</v>
      </c>
      <c r="W17" s="30">
        <f t="shared" si="9"/>
        <v>0.11571038496529328</v>
      </c>
      <c r="X17" s="30">
        <f t="shared" si="10"/>
        <v>-2.3643033337557108E-2</v>
      </c>
      <c r="Y17" s="15">
        <f t="shared" si="11"/>
        <v>0</v>
      </c>
    </row>
    <row r="18" spans="1:26" x14ac:dyDescent="0.25">
      <c r="C18" s="55">
        <v>60</v>
      </c>
      <c r="D18" s="4">
        <v>-3608</v>
      </c>
      <c r="E18" s="4">
        <v>93230</v>
      </c>
      <c r="F18" s="4">
        <v>-332500</v>
      </c>
      <c r="G18" s="4"/>
      <c r="H18" s="36">
        <v>60</v>
      </c>
      <c r="I18" s="4">
        <v>1659000</v>
      </c>
      <c r="J18" s="4">
        <v>1468000</v>
      </c>
      <c r="K18" s="4">
        <v>-2324000</v>
      </c>
      <c r="L18" s="4"/>
      <c r="N18" s="27"/>
      <c r="P18" s="28">
        <f t="shared" si="6"/>
        <v>60</v>
      </c>
      <c r="Q18" s="29">
        <f t="shared" si="12"/>
        <v>0.20000000000000007</v>
      </c>
      <c r="R18" s="29">
        <f t="shared" si="13"/>
        <v>0.34641016151377546</v>
      </c>
      <c r="S18" s="30">
        <f t="shared" si="7"/>
        <v>-0.10012805312330045</v>
      </c>
      <c r="T18" s="30">
        <f t="shared" si="7"/>
        <v>0.40363178114700959</v>
      </c>
      <c r="U18" s="30">
        <f t="shared" si="7"/>
        <v>-0.29851459203643421</v>
      </c>
      <c r="V18" s="30">
        <f t="shared" si="8"/>
        <v>0.15614145589516551</v>
      </c>
      <c r="W18" s="30">
        <f t="shared" si="9"/>
        <v>0.13809987408865898</v>
      </c>
      <c r="X18" s="30">
        <f t="shared" si="10"/>
        <v>-3.4107020159207149E-2</v>
      </c>
      <c r="Y18" s="15">
        <f t="shared" si="11"/>
        <v>0</v>
      </c>
    </row>
    <row r="19" spans="1:26" x14ac:dyDescent="0.25">
      <c r="C19" s="55">
        <v>75</v>
      </c>
      <c r="D19" s="4">
        <v>-280.7</v>
      </c>
      <c r="E19" s="4">
        <v>127400</v>
      </c>
      <c r="F19" s="4">
        <v>-406100</v>
      </c>
      <c r="G19" s="4"/>
      <c r="H19" s="36">
        <v>75</v>
      </c>
      <c r="I19" s="4">
        <v>1042000</v>
      </c>
      <c r="J19" s="4">
        <v>2816000</v>
      </c>
      <c r="K19" s="4">
        <v>-310300</v>
      </c>
      <c r="L19" s="4"/>
      <c r="N19" s="27"/>
      <c r="P19" s="28">
        <f t="shared" si="6"/>
        <v>75</v>
      </c>
      <c r="Q19" s="29">
        <f t="shared" si="12"/>
        <v>0.1035276180410083</v>
      </c>
      <c r="R19" s="29">
        <f t="shared" si="13"/>
        <v>0.38637033051562736</v>
      </c>
      <c r="S19" s="30">
        <f t="shared" si="7"/>
        <v>-7.7898959289663073E-3</v>
      </c>
      <c r="T19" s="30">
        <f t="shared" si="7"/>
        <v>0.55156804588790109</v>
      </c>
      <c r="U19" s="30">
        <f t="shared" si="7"/>
        <v>-0.3645918069954765</v>
      </c>
      <c r="V19" s="30">
        <f t="shared" si="8"/>
        <v>9.8070763738856218E-2</v>
      </c>
      <c r="W19" s="30">
        <f t="shared" si="9"/>
        <v>0.26491093013192346</v>
      </c>
      <c r="X19" s="30">
        <f t="shared" si="10"/>
        <v>-4.5539622871781319E-3</v>
      </c>
      <c r="Y19" s="15">
        <f t="shared" si="11"/>
        <v>0</v>
      </c>
    </row>
    <row r="20" spans="1:26" x14ac:dyDescent="0.25">
      <c r="C20" s="55">
        <v>90</v>
      </c>
      <c r="D20" s="4">
        <v>412</v>
      </c>
      <c r="E20" s="4">
        <v>130900</v>
      </c>
      <c r="F20" s="4">
        <v>-441000</v>
      </c>
      <c r="G20" s="4"/>
      <c r="H20" s="36">
        <v>90</v>
      </c>
      <c r="I20" s="4">
        <v>788800</v>
      </c>
      <c r="J20" s="4">
        <v>2985000</v>
      </c>
      <c r="K20" s="4">
        <v>656500</v>
      </c>
      <c r="L20" s="4"/>
      <c r="N20" s="27"/>
      <c r="P20" s="28">
        <f t="shared" si="6"/>
        <v>90</v>
      </c>
      <c r="Q20" s="29">
        <f t="shared" si="12"/>
        <v>2.45029690981724E-17</v>
      </c>
      <c r="R20" s="29">
        <f t="shared" si="13"/>
        <v>0.4</v>
      </c>
      <c r="S20" s="30">
        <f t="shared" si="7"/>
        <v>1.1433691210310362E-2</v>
      </c>
      <c r="T20" s="30">
        <f t="shared" si="7"/>
        <v>0.56672101418152476</v>
      </c>
      <c r="U20" s="30">
        <f t="shared" si="7"/>
        <v>-0.39592461680621804</v>
      </c>
      <c r="V20" s="30">
        <f t="shared" si="8"/>
        <v>7.4240132857207083E-2</v>
      </c>
      <c r="W20" s="30">
        <f t="shared" si="9"/>
        <v>0.28080934887918735</v>
      </c>
      <c r="X20" s="30">
        <f t="shared" si="10"/>
        <v>9.6347929150256001E-3</v>
      </c>
      <c r="Y20" s="15">
        <f t="shared" si="11"/>
        <v>0</v>
      </c>
    </row>
    <row r="21" spans="1:26" x14ac:dyDescent="0.25">
      <c r="C21" s="55">
        <v>105</v>
      </c>
      <c r="D21" s="4">
        <v>1055</v>
      </c>
      <c r="E21" s="4">
        <v>137500</v>
      </c>
      <c r="F21" s="4">
        <v>-422400</v>
      </c>
      <c r="G21" s="4"/>
      <c r="H21" s="36">
        <v>105</v>
      </c>
      <c r="I21" s="4">
        <v>1174000</v>
      </c>
      <c r="J21" s="4">
        <v>-612500</v>
      </c>
      <c r="K21" s="4">
        <v>2119000</v>
      </c>
      <c r="L21" s="4"/>
      <c r="N21" s="27"/>
      <c r="P21" s="28">
        <f t="shared" si="6"/>
        <v>105</v>
      </c>
      <c r="Q21" s="29">
        <f t="shared" si="12"/>
        <v>-0.10352761804100835</v>
      </c>
      <c r="R21" s="29">
        <f t="shared" si="13"/>
        <v>0.38637033051562736</v>
      </c>
      <c r="S21" s="30">
        <f t="shared" si="7"/>
        <v>2.9278019968149108E-2</v>
      </c>
      <c r="T21" s="30">
        <f t="shared" si="7"/>
        <v>0.59529518296378658</v>
      </c>
      <c r="U21" s="30">
        <f t="shared" si="7"/>
        <v>-0.37922575541711223</v>
      </c>
      <c r="V21" s="30">
        <f t="shared" si="8"/>
        <v>0.11049431538331785</v>
      </c>
      <c r="W21" s="30">
        <f t="shared" si="9"/>
        <v>-5.7620008773367586E-2</v>
      </c>
      <c r="X21" s="30">
        <f t="shared" si="10"/>
        <v>3.1098440498003421E-2</v>
      </c>
      <c r="Y21" s="15">
        <f t="shared" si="11"/>
        <v>0</v>
      </c>
    </row>
    <row r="22" spans="1:26" x14ac:dyDescent="0.25">
      <c r="C22" s="55">
        <v>120</v>
      </c>
      <c r="D22" s="4">
        <v>2657</v>
      </c>
      <c r="E22" s="4">
        <v>94660</v>
      </c>
      <c r="F22" s="4">
        <v>-346400</v>
      </c>
      <c r="G22" s="4"/>
      <c r="H22" s="36">
        <v>120</v>
      </c>
      <c r="I22" s="4">
        <v>2395000</v>
      </c>
      <c r="J22" s="4">
        <v>1437000</v>
      </c>
      <c r="K22" s="4">
        <v>3179000</v>
      </c>
      <c r="L22" s="4"/>
      <c r="N22" s="27"/>
      <c r="P22" s="28">
        <f t="shared" si="6"/>
        <v>120</v>
      </c>
      <c r="Q22" s="29">
        <f t="shared" si="12"/>
        <v>-0.19999999999999993</v>
      </c>
      <c r="R22" s="29">
        <f t="shared" si="13"/>
        <v>0.34641016151377552</v>
      </c>
      <c r="S22" s="30">
        <f t="shared" si="7"/>
        <v>7.3736207635423864E-2</v>
      </c>
      <c r="T22" s="30">
        <f t="shared" si="7"/>
        <v>0.40982285104983301</v>
      </c>
      <c r="U22" s="30">
        <f t="shared" si="7"/>
        <v>-0.31099384866592727</v>
      </c>
      <c r="V22" s="30">
        <f t="shared" si="8"/>
        <v>0.22541216809458794</v>
      </c>
      <c r="W22" s="30">
        <f t="shared" si="9"/>
        <v>0.13518359609359873</v>
      </c>
      <c r="X22" s="30">
        <f t="shared" si="10"/>
        <v>4.6654998746178802E-2</v>
      </c>
      <c r="Y22" s="15">
        <f t="shared" si="11"/>
        <v>0</v>
      </c>
    </row>
    <row r="23" spans="1:26" x14ac:dyDescent="0.25">
      <c r="C23" s="55">
        <v>135</v>
      </c>
      <c r="D23" s="4">
        <v>1020</v>
      </c>
      <c r="E23" s="4">
        <v>65920</v>
      </c>
      <c r="F23" s="4">
        <v>-258000</v>
      </c>
      <c r="G23" s="4"/>
      <c r="H23" s="36">
        <v>135</v>
      </c>
      <c r="I23" s="4">
        <v>1973000</v>
      </c>
      <c r="J23" s="4">
        <v>1793000</v>
      </c>
      <c r="K23" s="4">
        <v>4323000</v>
      </c>
      <c r="L23" s="4"/>
      <c r="N23" s="27"/>
      <c r="P23" s="28">
        <f t="shared" si="6"/>
        <v>135</v>
      </c>
      <c r="Q23" s="29">
        <f t="shared" si="12"/>
        <v>-0.28284271247461901</v>
      </c>
      <c r="R23" s="29">
        <f t="shared" si="13"/>
        <v>0.28284271247461906</v>
      </c>
      <c r="S23" s="30">
        <f t="shared" si="7"/>
        <v>2.8306711248826624E-2</v>
      </c>
      <c r="T23" s="30">
        <f t="shared" si="7"/>
        <v>0.28539533426162045</v>
      </c>
      <c r="U23" s="30">
        <f t="shared" si="7"/>
        <v>-0.23162936765533845</v>
      </c>
      <c r="V23" s="30">
        <f t="shared" ref="V23:V46" si="14">(I23+F23*dy-E23*dz)*(1-2*$N23*V$11)/V$9</f>
        <v>0.18569444995850606</v>
      </c>
      <c r="W23" s="30">
        <f t="shared" ref="W23:W46" si="15">(J23+D23*dz-F23*dx)*(1-2*$N23*W$11)/W$9</f>
        <v>0.16867375629493564</v>
      </c>
      <c r="X23" s="30">
        <f t="shared" ref="X23:X46" si="16">(K23+E23*dx-D23*dy)*(1-2*$N23*X$11)/X$9</f>
        <v>6.3444340855530343E-2</v>
      </c>
      <c r="Y23" s="15">
        <f t="shared" si="11"/>
        <v>0</v>
      </c>
    </row>
    <row r="24" spans="1:26" x14ac:dyDescent="0.25">
      <c r="C24" s="55">
        <v>150</v>
      </c>
      <c r="D24" s="4">
        <v>-2358</v>
      </c>
      <c r="E24" s="4">
        <v>24300</v>
      </c>
      <c r="F24" s="4">
        <v>-163700</v>
      </c>
      <c r="G24" s="4"/>
      <c r="H24" s="36">
        <v>150</v>
      </c>
      <c r="I24" s="4">
        <v>1137000</v>
      </c>
      <c r="J24" s="4">
        <v>1182000</v>
      </c>
      <c r="K24" s="4">
        <v>2558000</v>
      </c>
      <c r="L24" s="4"/>
      <c r="N24" s="27"/>
      <c r="P24" s="28">
        <f t="shared" si="6"/>
        <v>150</v>
      </c>
      <c r="Q24" s="29">
        <f t="shared" si="12"/>
        <v>-0.34641016151377552</v>
      </c>
      <c r="R24" s="29">
        <f t="shared" si="13"/>
        <v>0.19999999999999998</v>
      </c>
      <c r="S24" s="30">
        <f t="shared" si="7"/>
        <v>-6.5438456004640377E-2</v>
      </c>
      <c r="T24" s="30">
        <f t="shared" si="7"/>
        <v>0.10520489415287282</v>
      </c>
      <c r="U24" s="30">
        <f t="shared" si="7"/>
        <v>-0.14696793598906552</v>
      </c>
      <c r="V24" s="30">
        <f t="shared" si="14"/>
        <v>0.10701195621024906</v>
      </c>
      <c r="W24" s="30">
        <f t="shared" si="15"/>
        <v>0.1111948577471355</v>
      </c>
      <c r="X24" s="30">
        <f t="shared" si="16"/>
        <v>3.75412037724836E-2</v>
      </c>
      <c r="Y24" s="15">
        <f t="shared" si="11"/>
        <v>0</v>
      </c>
    </row>
    <row r="25" spans="1:26" x14ac:dyDescent="0.25">
      <c r="C25" s="55">
        <v>165</v>
      </c>
      <c r="D25" s="4">
        <v>-3756</v>
      </c>
      <c r="E25" s="4">
        <v>5278</v>
      </c>
      <c r="F25" s="4">
        <v>-86930</v>
      </c>
      <c r="G25" s="4"/>
      <c r="H25" s="36">
        <v>165</v>
      </c>
      <c r="I25" s="4">
        <v>360300</v>
      </c>
      <c r="J25" s="4">
        <v>-166800</v>
      </c>
      <c r="K25" s="4">
        <v>1155000</v>
      </c>
      <c r="L25" s="4"/>
      <c r="N25" s="27"/>
      <c r="P25" s="28">
        <f t="shared" si="6"/>
        <v>165</v>
      </c>
      <c r="Q25" s="29">
        <f t="shared" si="12"/>
        <v>-0.3863703305156273</v>
      </c>
      <c r="R25" s="29">
        <f t="shared" si="13"/>
        <v>0.10352761804100841</v>
      </c>
      <c r="S25" s="30">
        <f t="shared" si="7"/>
        <v>-0.1042353014221498</v>
      </c>
      <c r="T25" s="30">
        <f t="shared" si="7"/>
        <v>2.2850676186784477E-2</v>
      </c>
      <c r="U25" s="30">
        <f t="shared" si="7"/>
        <v>-7.8044732287901444E-2</v>
      </c>
      <c r="V25" s="30">
        <f t="shared" si="14"/>
        <v>3.3910648920450953E-2</v>
      </c>
      <c r="W25" s="30">
        <f t="shared" si="15"/>
        <v>-1.5691457083098308E-2</v>
      </c>
      <c r="X25" s="30">
        <f t="shared" si="16"/>
        <v>1.6950778091172229E-2</v>
      </c>
      <c r="Y25" s="15">
        <f t="shared" si="11"/>
        <v>0</v>
      </c>
    </row>
    <row r="26" spans="1:26" x14ac:dyDescent="0.25">
      <c r="C26" s="55">
        <v>180</v>
      </c>
      <c r="D26" s="4">
        <v>-3342</v>
      </c>
      <c r="E26" s="4">
        <v>-1040</v>
      </c>
      <c r="F26" s="4">
        <v>-55460</v>
      </c>
      <c r="G26" s="4"/>
      <c r="H26" s="36">
        <v>180</v>
      </c>
      <c r="I26" s="4">
        <v>-6461</v>
      </c>
      <c r="J26" s="4">
        <v>-930400</v>
      </c>
      <c r="K26" s="4">
        <v>-210600</v>
      </c>
      <c r="L26" s="4"/>
      <c r="N26" s="27"/>
      <c r="P26" s="28">
        <f t="shared" si="6"/>
        <v>180</v>
      </c>
      <c r="Q26" s="29">
        <f t="shared" si="12"/>
        <v>-0.4</v>
      </c>
      <c r="R26" s="29">
        <f t="shared" si="13"/>
        <v>4.90059381963448E-17</v>
      </c>
      <c r="S26" s="30">
        <f t="shared" si="7"/>
        <v>-9.2746106856449587E-2</v>
      </c>
      <c r="T26" s="30">
        <f t="shared" si="7"/>
        <v>-4.5025962929624583E-3</v>
      </c>
      <c r="U26" s="30">
        <f t="shared" si="7"/>
        <v>-4.9791336163430504E-2</v>
      </c>
      <c r="V26" s="30">
        <f t="shared" si="14"/>
        <v>-6.0809520587020154E-4</v>
      </c>
      <c r="W26" s="30">
        <f t="shared" si="15"/>
        <v>-8.7525969245291768E-2</v>
      </c>
      <c r="X26" s="30">
        <f t="shared" si="16"/>
        <v>-3.0907652519488065E-3</v>
      </c>
      <c r="Y26" s="15">
        <f t="shared" si="11"/>
        <v>0</v>
      </c>
    </row>
    <row r="27" spans="1:26" x14ac:dyDescent="0.25">
      <c r="C27" s="55">
        <v>195</v>
      </c>
      <c r="D27" s="4">
        <v>-3158</v>
      </c>
      <c r="E27" s="4">
        <v>-11980</v>
      </c>
      <c r="F27" s="4">
        <v>-65870</v>
      </c>
      <c r="G27" s="4"/>
      <c r="H27" s="36">
        <v>195</v>
      </c>
      <c r="I27" s="4">
        <v>-81870</v>
      </c>
      <c r="J27" s="4">
        <v>-709900</v>
      </c>
      <c r="K27" s="4">
        <v>-1574000</v>
      </c>
      <c r="L27" s="4"/>
      <c r="N27" s="27"/>
      <c r="P27" s="28">
        <f t="shared" si="6"/>
        <v>195</v>
      </c>
      <c r="Q27" s="29">
        <f t="shared" si="12"/>
        <v>-0.38637033051562741</v>
      </c>
      <c r="R27" s="29">
        <f t="shared" si="13"/>
        <v>-0.10352761804100814</v>
      </c>
      <c r="S27" s="30">
        <f t="shared" si="7"/>
        <v>-8.763979816058283E-2</v>
      </c>
      <c r="T27" s="30">
        <f t="shared" si="7"/>
        <v>-5.186644575931755E-2</v>
      </c>
      <c r="U27" s="30">
        <f t="shared" si="7"/>
        <v>-5.9137311811849391E-2</v>
      </c>
      <c r="V27" s="30">
        <f t="shared" si="14"/>
        <v>-7.7054255540308621E-3</v>
      </c>
      <c r="W27" s="30">
        <f t="shared" si="15"/>
        <v>-6.6782766086879428E-2</v>
      </c>
      <c r="X27" s="30">
        <f t="shared" si="16"/>
        <v>-2.3100021398705702E-2</v>
      </c>
      <c r="Y27" s="15">
        <f t="shared" si="11"/>
        <v>0</v>
      </c>
    </row>
    <row r="28" spans="1:26" x14ac:dyDescent="0.25">
      <c r="C28" s="55">
        <v>210</v>
      </c>
      <c r="D28" s="4">
        <v>-1235</v>
      </c>
      <c r="E28" s="4">
        <v>-25410</v>
      </c>
      <c r="F28" s="4">
        <v>-98690</v>
      </c>
      <c r="G28" s="4"/>
      <c r="H28" s="36">
        <v>210</v>
      </c>
      <c r="I28" s="4">
        <v>75520</v>
      </c>
      <c r="J28" s="4">
        <v>899100</v>
      </c>
      <c r="K28" s="4">
        <v>-2323000</v>
      </c>
      <c r="L28" s="4"/>
      <c r="N28" s="27"/>
      <c r="P28" s="28">
        <f t="shared" si="6"/>
        <v>210</v>
      </c>
      <c r="Q28" s="29">
        <f t="shared" si="12"/>
        <v>-0.34641016151377546</v>
      </c>
      <c r="R28" s="29">
        <f t="shared" si="13"/>
        <v>-0.20000000000000007</v>
      </c>
      <c r="S28" s="30">
        <f t="shared" si="7"/>
        <v>-3.4273321953236159E-2</v>
      </c>
      <c r="T28" s="30">
        <f t="shared" si="7"/>
        <v>-0.11001054981170776</v>
      </c>
      <c r="U28" s="30">
        <f t="shared" si="7"/>
        <v>-8.8602722069400591E-2</v>
      </c>
      <c r="V28" s="30">
        <f t="shared" si="14"/>
        <v>7.1077774256798672E-3</v>
      </c>
      <c r="W28" s="30">
        <f t="shared" si="15"/>
        <v>8.458146920511804E-2</v>
      </c>
      <c r="X28" s="30">
        <f t="shared" si="16"/>
        <v>-3.4092344160859815E-2</v>
      </c>
      <c r="Y28" s="15">
        <f t="shared" si="11"/>
        <v>0</v>
      </c>
    </row>
    <row r="29" spans="1:26" x14ac:dyDescent="0.25">
      <c r="C29" s="55">
        <v>225</v>
      </c>
      <c r="D29" s="4">
        <v>3572</v>
      </c>
      <c r="E29" s="4">
        <v>-50580</v>
      </c>
      <c r="F29" s="4">
        <v>-139200</v>
      </c>
      <c r="G29" s="4"/>
      <c r="H29" s="36">
        <v>225</v>
      </c>
      <c r="I29" s="4">
        <v>-220400</v>
      </c>
      <c r="J29" s="4">
        <v>2114000</v>
      </c>
      <c r="K29" s="4">
        <v>-2624000</v>
      </c>
      <c r="L29" s="4"/>
      <c r="N29" s="27"/>
      <c r="P29" s="28">
        <f t="shared" si="6"/>
        <v>225</v>
      </c>
      <c r="Q29" s="29">
        <f t="shared" si="12"/>
        <v>-0.28284271247461906</v>
      </c>
      <c r="R29" s="29">
        <f t="shared" si="13"/>
        <v>-0.28284271247461901</v>
      </c>
      <c r="S29" s="30">
        <f t="shared" si="7"/>
        <v>9.9128992726283047E-2</v>
      </c>
      <c r="T29" s="30">
        <f t="shared" si="7"/>
        <v>-0.21898203894042417</v>
      </c>
      <c r="U29" s="30">
        <f t="shared" si="7"/>
        <v>-0.12497212394427562</v>
      </c>
      <c r="V29" s="30">
        <f t="shared" si="14"/>
        <v>-2.0743566533631391E-2</v>
      </c>
      <c r="W29" s="30">
        <f t="shared" si="15"/>
        <v>0.19887134456636585</v>
      </c>
      <c r="X29" s="30">
        <f t="shared" si="16"/>
        <v>-3.8509819663407732E-2</v>
      </c>
      <c r="Y29" s="15">
        <f t="shared" si="11"/>
        <v>0</v>
      </c>
    </row>
    <row r="30" spans="1:26" x14ac:dyDescent="0.25">
      <c r="C30" s="55">
        <v>240</v>
      </c>
      <c r="D30" s="4">
        <v>4946</v>
      </c>
      <c r="E30" s="4">
        <v>-53980</v>
      </c>
      <c r="F30" s="4">
        <v>-180600</v>
      </c>
      <c r="G30" s="4"/>
      <c r="H30" s="36">
        <v>240</v>
      </c>
      <c r="I30" s="4">
        <v>-147200</v>
      </c>
      <c r="J30" s="4">
        <v>2458000</v>
      </c>
      <c r="K30" s="4">
        <v>-2252000</v>
      </c>
      <c r="L30" s="4"/>
      <c r="N30" s="27"/>
      <c r="P30" s="28">
        <f t="shared" si="6"/>
        <v>240</v>
      </c>
      <c r="Q30" s="29">
        <f t="shared" si="12"/>
        <v>-0.20000000000000018</v>
      </c>
      <c r="R30" s="29">
        <f t="shared" si="13"/>
        <v>-0.34641016151377535</v>
      </c>
      <c r="S30" s="30">
        <f t="shared" ref="S30:U46" si="17">D30*(1-2*$N30*S$11)/S$9</f>
        <v>0.13725979787911421</v>
      </c>
      <c r="T30" s="30">
        <f t="shared" si="17"/>
        <v>-0.23370206528280144</v>
      </c>
      <c r="U30" s="30">
        <f t="shared" si="17"/>
        <v>-0.16214055735873692</v>
      </c>
      <c r="V30" s="30">
        <f t="shared" si="14"/>
        <v>-1.3854142439884486E-2</v>
      </c>
      <c r="W30" s="30">
        <f t="shared" si="15"/>
        <v>0.23123262296316333</v>
      </c>
      <c r="X30" s="30">
        <f t="shared" si="16"/>
        <v>-3.3050348278199013E-2</v>
      </c>
      <c r="Y30" s="15">
        <f t="shared" si="11"/>
        <v>0</v>
      </c>
    </row>
    <row r="31" spans="1:26" x14ac:dyDescent="0.25">
      <c r="C31" s="58">
        <v>255</v>
      </c>
      <c r="D31" s="4">
        <v>-840.4</v>
      </c>
      <c r="E31" s="4">
        <v>-37330</v>
      </c>
      <c r="F31" s="4">
        <v>-197100</v>
      </c>
      <c r="G31" s="4"/>
      <c r="H31" s="36">
        <v>255</v>
      </c>
      <c r="I31" s="4">
        <v>625200</v>
      </c>
      <c r="J31" s="4">
        <v>998700</v>
      </c>
      <c r="K31" s="4">
        <v>-2001000</v>
      </c>
      <c r="L31" s="4"/>
      <c r="N31" s="27"/>
      <c r="P31" s="28">
        <f t="shared" si="6"/>
        <v>255</v>
      </c>
      <c r="Q31" s="29">
        <f t="shared" si="12"/>
        <v>-0.10352761804100825</v>
      </c>
      <c r="R31" s="29">
        <f t="shared" si="13"/>
        <v>-0.38637033051562736</v>
      </c>
      <c r="S31" s="30">
        <f t="shared" si="17"/>
        <v>-2.3322509934817545E-2</v>
      </c>
      <c r="T31" s="30">
        <f t="shared" si="17"/>
        <v>-0.16161723040027748</v>
      </c>
      <c r="U31" s="30">
        <f t="shared" si="17"/>
        <v>-0.17695406342971787</v>
      </c>
      <c r="V31" s="30">
        <f t="shared" si="14"/>
        <v>5.8842458243313731E-2</v>
      </c>
      <c r="W31" s="30">
        <f t="shared" si="15"/>
        <v>9.395118818279545E-2</v>
      </c>
      <c r="X31" s="30">
        <f t="shared" si="16"/>
        <v>-2.9366672693017862E-2</v>
      </c>
      <c r="Y31" s="15">
        <f t="shared" si="11"/>
        <v>0</v>
      </c>
    </row>
    <row r="32" spans="1:26" s="15" customFormat="1" x14ac:dyDescent="0.25">
      <c r="A32" s="11"/>
      <c r="B32" s="11"/>
      <c r="C32" s="58">
        <v>270</v>
      </c>
      <c r="D32" s="4">
        <v>-2893</v>
      </c>
      <c r="E32" s="4">
        <v>-60600</v>
      </c>
      <c r="F32" s="4">
        <v>-231600</v>
      </c>
      <c r="G32" s="4"/>
      <c r="H32" s="36">
        <v>270</v>
      </c>
      <c r="I32" s="4">
        <v>261200</v>
      </c>
      <c r="J32" s="4">
        <v>1185000</v>
      </c>
      <c r="K32" s="4">
        <v>-1340000</v>
      </c>
      <c r="L32" s="4"/>
      <c r="M32" s="14"/>
      <c r="N32" s="27"/>
      <c r="O32" s="11"/>
      <c r="P32" s="28">
        <f t="shared" si="6"/>
        <v>270</v>
      </c>
      <c r="Q32" s="29">
        <f t="shared" si="12"/>
        <v>-7.3508907294517201E-17</v>
      </c>
      <c r="R32" s="29">
        <f t="shared" si="13"/>
        <v>-0.4</v>
      </c>
      <c r="S32" s="30">
        <f t="shared" si="17"/>
        <v>-8.0285603571426889E-2</v>
      </c>
      <c r="T32" s="30">
        <f t="shared" si="17"/>
        <v>-0.26236282245531245</v>
      </c>
      <c r="U32" s="30">
        <f t="shared" si="17"/>
        <v>-0.20792775794176893</v>
      </c>
      <c r="V32" s="30">
        <f t="shared" si="14"/>
        <v>2.4583573405555895E-2</v>
      </c>
      <c r="W32" s="30">
        <f t="shared" si="15"/>
        <v>0.11147707819827035</v>
      </c>
      <c r="X32" s="30">
        <f t="shared" si="16"/>
        <v>-1.9665837785429251E-2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>
        <v>285</v>
      </c>
      <c r="D33" s="4">
        <v>-305.39999999999998</v>
      </c>
      <c r="E33" s="4">
        <v>-68800</v>
      </c>
      <c r="F33" s="4">
        <v>-205600</v>
      </c>
      <c r="G33" s="4"/>
      <c r="H33" s="36">
        <v>285</v>
      </c>
      <c r="I33" s="4">
        <v>1003000</v>
      </c>
      <c r="J33" s="4">
        <v>2827000</v>
      </c>
      <c r="K33" s="4">
        <v>-1572000</v>
      </c>
      <c r="L33" s="4"/>
      <c r="M33" s="14"/>
      <c r="N33" s="27"/>
      <c r="O33" s="11"/>
      <c r="P33" s="28">
        <f t="shared" si="6"/>
        <v>285</v>
      </c>
      <c r="Q33" s="29">
        <f t="shared" si="12"/>
        <v>0.10352761804100846</v>
      </c>
      <c r="R33" s="29">
        <f t="shared" si="13"/>
        <v>-0.3863703305156273</v>
      </c>
      <c r="S33" s="30">
        <f t="shared" si="17"/>
        <v>-8.4753623680310294E-3</v>
      </c>
      <c r="T33" s="30">
        <f t="shared" si="17"/>
        <v>-0.29786406245751645</v>
      </c>
      <c r="U33" s="30">
        <f t="shared" si="17"/>
        <v>-0.18458526352688986</v>
      </c>
      <c r="V33" s="30">
        <f t="shared" si="14"/>
        <v>9.4400168934810735E-2</v>
      </c>
      <c r="W33" s="30">
        <f t="shared" si="15"/>
        <v>0.26594573845275132</v>
      </c>
      <c r="X33" s="30">
        <f t="shared" si="16"/>
        <v>-2.3070669402011034E-2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>
        <v>300</v>
      </c>
      <c r="D34" s="4">
        <v>3010</v>
      </c>
      <c r="E34" s="4">
        <v>-63780</v>
      </c>
      <c r="F34" s="4">
        <v>-209600</v>
      </c>
      <c r="G34" s="4"/>
      <c r="H34" s="36">
        <v>300</v>
      </c>
      <c r="I34" s="4">
        <v>759200</v>
      </c>
      <c r="J34" s="4">
        <v>1326000</v>
      </c>
      <c r="K34" s="4">
        <v>106000</v>
      </c>
      <c r="L34" s="4"/>
      <c r="M34" s="14"/>
      <c r="N34" s="27"/>
      <c r="O34" s="11"/>
      <c r="P34" s="28">
        <f t="shared" si="6"/>
        <v>300</v>
      </c>
      <c r="Q34" s="29">
        <f t="shared" si="12"/>
        <v>0.20000000000000007</v>
      </c>
      <c r="R34" s="29">
        <f t="shared" si="13"/>
        <v>-0.34641016151377546</v>
      </c>
      <c r="S34" s="30">
        <f t="shared" si="17"/>
        <v>8.3532549861733474E-2</v>
      </c>
      <c r="T34" s="30">
        <f t="shared" si="17"/>
        <v>-0.27613037650494771</v>
      </c>
      <c r="U34" s="30">
        <f t="shared" si="17"/>
        <v>-0.18817641651379433</v>
      </c>
      <c r="V34" s="30">
        <f t="shared" si="14"/>
        <v>7.1454245518752055E-2</v>
      </c>
      <c r="W34" s="30">
        <f t="shared" si="15"/>
        <v>0.12474143940160885</v>
      </c>
      <c r="X34" s="30">
        <f t="shared" si="16"/>
        <v>1.5556558248175378E-3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>
        <v>315</v>
      </c>
      <c r="D35" s="4">
        <v>3226</v>
      </c>
      <c r="E35" s="4">
        <v>-40350</v>
      </c>
      <c r="F35" s="4">
        <v>-132700</v>
      </c>
      <c r="G35" s="4"/>
      <c r="H35" s="36">
        <v>315</v>
      </c>
      <c r="I35" s="4">
        <v>505000</v>
      </c>
      <c r="J35" s="4">
        <v>581700</v>
      </c>
      <c r="K35" s="4">
        <v>1936000</v>
      </c>
      <c r="L35" s="4"/>
      <c r="M35" s="14"/>
      <c r="N35" s="27"/>
      <c r="O35" s="11"/>
      <c r="P35" s="28">
        <f t="shared" si="6"/>
        <v>315</v>
      </c>
      <c r="Q35" s="29">
        <f t="shared" si="12"/>
        <v>0.28284271247461895</v>
      </c>
      <c r="R35" s="29">
        <f t="shared" si="13"/>
        <v>-0.28284271247461906</v>
      </c>
      <c r="S35" s="30">
        <f t="shared" si="17"/>
        <v>8.9526912243837936E-2</v>
      </c>
      <c r="T35" s="30">
        <f t="shared" si="17"/>
        <v>-0.17469207732791844</v>
      </c>
      <c r="U35" s="30">
        <f t="shared" si="17"/>
        <v>-0.11913650034055585</v>
      </c>
      <c r="V35" s="30">
        <f t="shared" si="14"/>
        <v>4.7529496821614579E-2</v>
      </c>
      <c r="W35" s="30">
        <f t="shared" si="15"/>
        <v>5.4722545475049678E-2</v>
      </c>
      <c r="X35" s="30">
        <f t="shared" si="16"/>
        <v>2.8412732800441071E-2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>
        <v>330</v>
      </c>
      <c r="D36" s="4">
        <v>-86.34</v>
      </c>
      <c r="E36" s="4">
        <v>-32820</v>
      </c>
      <c r="F36" s="4">
        <v>-98590</v>
      </c>
      <c r="G36" s="4"/>
      <c r="H36" s="36">
        <v>330</v>
      </c>
      <c r="I36" s="4">
        <v>343200</v>
      </c>
      <c r="J36" s="4">
        <v>261000</v>
      </c>
      <c r="K36" s="4">
        <v>1662000</v>
      </c>
      <c r="L36" s="4"/>
      <c r="M36" s="14"/>
      <c r="N36" s="27"/>
      <c r="O36" s="11"/>
      <c r="P36" s="28">
        <f t="shared" si="6"/>
        <v>330</v>
      </c>
      <c r="Q36" s="29">
        <f t="shared" si="12"/>
        <v>0.34641016151377535</v>
      </c>
      <c r="R36" s="29">
        <f t="shared" si="13"/>
        <v>-0.20000000000000018</v>
      </c>
      <c r="S36" s="30">
        <f t="shared" si="17"/>
        <v>-2.3960798521800893E-3</v>
      </c>
      <c r="T36" s="30">
        <f t="shared" si="17"/>
        <v>-0.14209154839906527</v>
      </c>
      <c r="U36" s="30">
        <f t="shared" si="17"/>
        <v>-8.8512943244727971E-2</v>
      </c>
      <c r="V36" s="30">
        <f t="shared" si="14"/>
        <v>3.2301234275600242E-2</v>
      </c>
      <c r="W36" s="30">
        <f t="shared" si="15"/>
        <v>2.4553179248732963E-2</v>
      </c>
      <c r="X36" s="30">
        <f t="shared" si="16"/>
        <v>2.4391509253271208E-2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>
        <v>345</v>
      </c>
      <c r="D37" s="4">
        <v>1430</v>
      </c>
      <c r="E37" s="4">
        <v>-17420</v>
      </c>
      <c r="F37" s="4">
        <v>-74990</v>
      </c>
      <c r="G37" s="4"/>
      <c r="H37" s="36">
        <v>345</v>
      </c>
      <c r="I37" s="4">
        <v>133000</v>
      </c>
      <c r="J37" s="4">
        <v>-1291000</v>
      </c>
      <c r="K37" s="4">
        <v>1147000</v>
      </c>
      <c r="L37" s="4"/>
      <c r="M37" s="14"/>
      <c r="N37" s="27"/>
      <c r="O37" s="11"/>
      <c r="P37" s="28">
        <f t="shared" si="6"/>
        <v>345</v>
      </c>
      <c r="Q37" s="29">
        <f t="shared" si="12"/>
        <v>0.38637033051562736</v>
      </c>
      <c r="R37" s="29">
        <f t="shared" si="13"/>
        <v>-0.10352761804100828</v>
      </c>
      <c r="S37" s="30">
        <f t="shared" si="17"/>
        <v>3.9684899103747132E-2</v>
      </c>
      <c r="T37" s="30">
        <f t="shared" si="17"/>
        <v>-7.5418487907121176E-2</v>
      </c>
      <c r="U37" s="30">
        <f t="shared" si="17"/>
        <v>-6.7325140621991589E-2</v>
      </c>
      <c r="V37" s="30">
        <f t="shared" si="14"/>
        <v>1.2517669459949978E-2</v>
      </c>
      <c r="W37" s="30">
        <f t="shared" si="15"/>
        <v>-0.12144886747170214</v>
      </c>
      <c r="X37" s="30">
        <f t="shared" si="16"/>
        <v>1.6833370104393546E-2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0.4</v>
      </c>
      <c r="R38" s="29">
        <f t="shared" ref="R38:X38" si="18">R14</f>
        <v>0</v>
      </c>
      <c r="S38" s="29">
        <f t="shared" si="18"/>
        <v>6.1081442606536668E-2</v>
      </c>
      <c r="T38" s="29">
        <f t="shared" si="18"/>
        <v>-7.8882023517092299E-3</v>
      </c>
      <c r="U38" s="29">
        <f t="shared" si="18"/>
        <v>-4.9773380398495978E-2</v>
      </c>
      <c r="V38" s="29">
        <f t="shared" si="18"/>
        <v>-2.267298175114248E-4</v>
      </c>
      <c r="W38" s="29">
        <f t="shared" si="18"/>
        <v>-0.11843851599293027</v>
      </c>
      <c r="X38" s="29">
        <f t="shared" si="18"/>
        <v>-2.0590425681311373E-3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LNGCb!Afx</f>
        <v>439</v>
      </c>
      <c r="T5" s="48">
        <f>LNGCb!Afy</f>
        <v>2814</v>
      </c>
      <c r="U5" s="48">
        <f>LNGCb!Afz</f>
        <v>13570</v>
      </c>
      <c r="V5" s="48">
        <f>LNGCb!Amx</f>
        <v>129444</v>
      </c>
      <c r="W5" s="48">
        <f>LNGCb!Amy</f>
        <v>129505</v>
      </c>
      <c r="X5" s="48">
        <f>LNGCb!Amz</f>
        <v>830130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36033.857520000005</v>
      </c>
      <c r="T7" s="5">
        <f t="shared" si="1"/>
        <v>230977.84752000001</v>
      </c>
      <c r="U7" s="5">
        <f t="shared" si="1"/>
        <v>1113848.3976</v>
      </c>
      <c r="V7" s="5">
        <f t="shared" si="1"/>
        <v>10624980.985920001</v>
      </c>
      <c r="W7" s="5">
        <f t="shared" si="1"/>
        <v>10629987.968400002</v>
      </c>
      <c r="X7" s="5">
        <f t="shared" si="1"/>
        <v>68138465.018399999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36033.857520000005</v>
      </c>
      <c r="T9" s="5">
        <f t="shared" ref="T9:X9" si="3">(1-T6+T6*T7)*T8</f>
        <v>230977.84752000001</v>
      </c>
      <c r="U9" s="5">
        <f t="shared" si="3"/>
        <v>1113848.3976</v>
      </c>
      <c r="V9" s="5">
        <f t="shared" si="3"/>
        <v>10624980.985920001</v>
      </c>
      <c r="W9" s="5">
        <f t="shared" si="3"/>
        <v>10629987.968400002</v>
      </c>
      <c r="X9" s="5">
        <f t="shared" si="3"/>
        <v>68138465.018399999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90</v>
      </c>
      <c r="D14" s="4">
        <v>-811.8</v>
      </c>
      <c r="E14" s="4">
        <v>37680</v>
      </c>
      <c r="F14" s="4">
        <v>-367800</v>
      </c>
      <c r="G14" s="4"/>
      <c r="H14" s="36">
        <v>90</v>
      </c>
      <c r="I14" s="4">
        <v>2583000</v>
      </c>
      <c r="J14" s="4">
        <v>1737000</v>
      </c>
      <c r="K14" s="4">
        <v>759800</v>
      </c>
      <c r="L14" s="4"/>
      <c r="N14" s="27"/>
      <c r="P14" s="28">
        <f t="shared" ref="P14:P46" si="6">C14-2*$N14*P$11*C14</f>
        <v>90</v>
      </c>
      <c r="Q14" s="29">
        <f>COS(P14*PI()/180)*$E$7</f>
        <v>2.45029690981724E-17</v>
      </c>
      <c r="R14" s="29">
        <f>SIN(P14*PI()/180)*$E$7</f>
        <v>0.4</v>
      </c>
      <c r="S14" s="30">
        <f t="shared" ref="S14:U29" si="7">D14*(1-2*$N14*S$11)/S$9</f>
        <v>-2.2528811952742599E-2</v>
      </c>
      <c r="T14" s="30">
        <f t="shared" si="7"/>
        <v>0.16313252722963983</v>
      </c>
      <c r="U14" s="30">
        <f t="shared" si="7"/>
        <v>-0.33020651714586619</v>
      </c>
      <c r="V14" s="30">
        <f t="shared" ref="V14:V22" si="8">(I14+F14*dy-E14*dz)*(1-2*$N14*V$11)/V$9</f>
        <v>0.24310631740639693</v>
      </c>
      <c r="W14" s="30">
        <f t="shared" ref="W14:W22" si="9">(J14+D14*dz-F14*dx)*(1-2*$N14*W$11)/W$9</f>
        <v>0.1634056412070849</v>
      </c>
      <c r="X14" s="30">
        <f t="shared" ref="X14:X22" si="10">(K14+E14*dx-D14*dy)*(1-2*$N14*X$11)/X$9</f>
        <v>1.1150823544305332E-2</v>
      </c>
      <c r="Y14" s="15">
        <f t="shared" ref="Y14:Y46" si="11">B14</f>
        <v>0</v>
      </c>
      <c r="Z14" s="15"/>
    </row>
    <row r="15" spans="1:26" x14ac:dyDescent="0.25">
      <c r="C15" s="55">
        <v>135</v>
      </c>
      <c r="D15" s="4">
        <v>1841</v>
      </c>
      <c r="E15" s="4">
        <v>46840</v>
      </c>
      <c r="F15" s="4">
        <v>-230500</v>
      </c>
      <c r="G15" s="4"/>
      <c r="H15" s="36">
        <v>135</v>
      </c>
      <c r="I15" s="4">
        <v>1757000</v>
      </c>
      <c r="J15" s="4">
        <v>1871000</v>
      </c>
      <c r="K15" s="4">
        <v>4340000</v>
      </c>
      <c r="L15" s="4"/>
      <c r="N15" s="27"/>
      <c r="P15" s="28">
        <f t="shared" si="6"/>
        <v>135</v>
      </c>
      <c r="Q15" s="29">
        <f t="shared" ref="Q15:Q46" si="12">COS(P15*PI()/180)*$E$7</f>
        <v>-0.28284271247461901</v>
      </c>
      <c r="R15" s="29">
        <f t="shared" ref="R15:R46" si="13">SIN(P15*PI()/180)*$E$7</f>
        <v>0.28284271247461906</v>
      </c>
      <c r="S15" s="30">
        <f t="shared" si="7"/>
        <v>5.1090838636362566E-2</v>
      </c>
      <c r="T15" s="30">
        <f t="shared" si="7"/>
        <v>0.20279000996380919</v>
      </c>
      <c r="U15" s="30">
        <f t="shared" si="7"/>
        <v>-0.20694019087037019</v>
      </c>
      <c r="V15" s="30">
        <f t="shared" si="8"/>
        <v>0.16536500181302338</v>
      </c>
      <c r="W15" s="30">
        <f t="shared" si="9"/>
        <v>0.17601148802444205</v>
      </c>
      <c r="X15" s="30">
        <f t="shared" si="10"/>
        <v>6.3693832827435043E-2</v>
      </c>
      <c r="Y15" s="15">
        <f t="shared" si="11"/>
        <v>0</v>
      </c>
    </row>
    <row r="16" spans="1:26" x14ac:dyDescent="0.25">
      <c r="C16" s="55">
        <v>180</v>
      </c>
      <c r="D16" s="4">
        <v>-3213</v>
      </c>
      <c r="E16" s="4">
        <v>-972.5</v>
      </c>
      <c r="F16" s="4">
        <v>-55160</v>
      </c>
      <c r="G16" s="4"/>
      <c r="H16" s="36">
        <v>180</v>
      </c>
      <c r="I16" s="4">
        <v>-3186</v>
      </c>
      <c r="J16" s="4">
        <v>-921400</v>
      </c>
      <c r="K16" s="4">
        <v>-205500</v>
      </c>
      <c r="L16" s="4"/>
      <c r="N16" s="27"/>
      <c r="P16" s="28">
        <f t="shared" si="6"/>
        <v>180</v>
      </c>
      <c r="Q16" s="29">
        <f t="shared" si="12"/>
        <v>-0.4</v>
      </c>
      <c r="R16" s="29">
        <f t="shared" si="13"/>
        <v>4.90059381963448E-17</v>
      </c>
      <c r="S16" s="30">
        <f t="shared" si="7"/>
        <v>-8.9166140433803873E-2</v>
      </c>
      <c r="T16" s="30">
        <f t="shared" si="7"/>
        <v>-4.2103604758711452E-3</v>
      </c>
      <c r="U16" s="30">
        <f t="shared" si="7"/>
        <v>-4.952199968941267E-2</v>
      </c>
      <c r="V16" s="30">
        <f t="shared" si="8"/>
        <v>-2.9985936014586937E-4</v>
      </c>
      <c r="W16" s="30">
        <f t="shared" si="9"/>
        <v>-8.6679307891887172E-2</v>
      </c>
      <c r="X16" s="30">
        <f t="shared" si="10"/>
        <v>-3.0159176603773963E-3</v>
      </c>
      <c r="Y16" s="15">
        <f t="shared" si="11"/>
        <v>0</v>
      </c>
    </row>
    <row r="17" spans="1:26" x14ac:dyDescent="0.25">
      <c r="C17" s="55">
        <v>225</v>
      </c>
      <c r="D17" s="4">
        <v>3504</v>
      </c>
      <c r="E17" s="4">
        <v>-48290</v>
      </c>
      <c r="F17" s="4">
        <v>-140000</v>
      </c>
      <c r="G17" s="4"/>
      <c r="H17" s="36">
        <v>225</v>
      </c>
      <c r="I17" s="4">
        <v>-115000</v>
      </c>
      <c r="J17" s="4">
        <v>1821000</v>
      </c>
      <c r="K17" s="4">
        <v>-2619000</v>
      </c>
      <c r="L17" s="4"/>
      <c r="N17" s="27"/>
      <c r="P17" s="28">
        <f t="shared" si="6"/>
        <v>225</v>
      </c>
      <c r="Q17" s="29">
        <f t="shared" si="12"/>
        <v>-0.28284271247461906</v>
      </c>
      <c r="R17" s="29">
        <f t="shared" si="13"/>
        <v>-0.28284271247461901</v>
      </c>
      <c r="S17" s="30">
        <f t="shared" si="7"/>
        <v>9.724187864302794E-2</v>
      </c>
      <c r="T17" s="30">
        <f t="shared" si="7"/>
        <v>-0.20906766825688183</v>
      </c>
      <c r="U17" s="30">
        <f t="shared" si="7"/>
        <v>-0.12569035454165653</v>
      </c>
      <c r="V17" s="30">
        <f t="shared" si="8"/>
        <v>-1.0823548781159755E-2</v>
      </c>
      <c r="W17" s="30">
        <f t="shared" si="9"/>
        <v>0.17130781383886104</v>
      </c>
      <c r="X17" s="30">
        <f t="shared" si="10"/>
        <v>-3.8436439671671055E-2</v>
      </c>
      <c r="Y17" s="15">
        <f t="shared" si="11"/>
        <v>0</v>
      </c>
    </row>
    <row r="18" spans="1:26" x14ac:dyDescent="0.25">
      <c r="C18" s="55">
        <v>270</v>
      </c>
      <c r="D18" s="4">
        <v>-1494</v>
      </c>
      <c r="E18" s="4">
        <v>-53550</v>
      </c>
      <c r="F18" s="4">
        <v>-287100</v>
      </c>
      <c r="G18" s="4"/>
      <c r="H18" s="36">
        <v>270</v>
      </c>
      <c r="I18" s="4">
        <v>269600</v>
      </c>
      <c r="J18" s="4">
        <v>2655000</v>
      </c>
      <c r="K18" s="4">
        <v>-1924000</v>
      </c>
      <c r="L18" s="4"/>
      <c r="N18" s="27"/>
      <c r="P18" s="28">
        <f t="shared" si="6"/>
        <v>270</v>
      </c>
      <c r="Q18" s="29">
        <f t="shared" si="12"/>
        <v>-7.3508907294517201E-17</v>
      </c>
      <c r="R18" s="29">
        <f t="shared" si="13"/>
        <v>-0.4</v>
      </c>
      <c r="S18" s="30">
        <f t="shared" si="7"/>
        <v>-4.1461006476222528E-2</v>
      </c>
      <c r="T18" s="30">
        <f t="shared" si="7"/>
        <v>-0.23184041489244198</v>
      </c>
      <c r="U18" s="30">
        <f t="shared" si="7"/>
        <v>-0.25775500563506848</v>
      </c>
      <c r="V18" s="30">
        <f t="shared" si="8"/>
        <v>2.5374163055658001E-2</v>
      </c>
      <c r="W18" s="30">
        <f t="shared" si="9"/>
        <v>0.24976509925435256</v>
      </c>
      <c r="X18" s="30">
        <f t="shared" si="10"/>
        <v>-2.8236620820273044E-2</v>
      </c>
      <c r="Y18" s="15">
        <f t="shared" si="11"/>
        <v>0</v>
      </c>
    </row>
    <row r="19" spans="1:26" x14ac:dyDescent="0.25">
      <c r="C19" s="55"/>
      <c r="D19" s="4"/>
      <c r="E19" s="4"/>
      <c r="F19" s="4"/>
      <c r="G19" s="4"/>
      <c r="H19" s="36"/>
      <c r="I19" s="4"/>
      <c r="J19" s="4"/>
      <c r="K19" s="4"/>
      <c r="L19" s="4"/>
      <c r="N19" s="27"/>
      <c r="P19" s="28">
        <f t="shared" si="6"/>
        <v>0</v>
      </c>
      <c r="Q19" s="29">
        <f t="shared" si="12"/>
        <v>0.4</v>
      </c>
      <c r="R19" s="29">
        <f t="shared" si="13"/>
        <v>0</v>
      </c>
      <c r="S19" s="30">
        <f t="shared" si="7"/>
        <v>0</v>
      </c>
      <c r="T19" s="30">
        <f t="shared" si="7"/>
        <v>0</v>
      </c>
      <c r="U19" s="30">
        <f t="shared" si="7"/>
        <v>0</v>
      </c>
      <c r="V19" s="30">
        <f t="shared" si="8"/>
        <v>0</v>
      </c>
      <c r="W19" s="30">
        <f t="shared" si="9"/>
        <v>0</v>
      </c>
      <c r="X19" s="30">
        <f t="shared" si="10"/>
        <v>0</v>
      </c>
      <c r="Y19" s="15">
        <f t="shared" si="11"/>
        <v>0</v>
      </c>
    </row>
    <row r="20" spans="1:26" x14ac:dyDescent="0.25">
      <c r="C20" s="55"/>
      <c r="D20" s="4"/>
      <c r="E20" s="4"/>
      <c r="F20" s="4"/>
      <c r="G20" s="4"/>
      <c r="H20" s="36"/>
      <c r="I20" s="4"/>
      <c r="J20" s="4"/>
      <c r="K20" s="4"/>
      <c r="L20" s="4"/>
      <c r="N20" s="27"/>
      <c r="P20" s="28">
        <f t="shared" si="6"/>
        <v>0</v>
      </c>
      <c r="Q20" s="29">
        <f t="shared" si="12"/>
        <v>0.4</v>
      </c>
      <c r="R20" s="29">
        <f t="shared" si="13"/>
        <v>0</v>
      </c>
      <c r="S20" s="30">
        <f t="shared" si="7"/>
        <v>0</v>
      </c>
      <c r="T20" s="30">
        <f t="shared" si="7"/>
        <v>0</v>
      </c>
      <c r="U20" s="30">
        <f t="shared" si="7"/>
        <v>0</v>
      </c>
      <c r="V20" s="30">
        <f t="shared" si="8"/>
        <v>0</v>
      </c>
      <c r="W20" s="30">
        <f t="shared" si="9"/>
        <v>0</v>
      </c>
      <c r="X20" s="30">
        <f t="shared" si="10"/>
        <v>0</v>
      </c>
      <c r="Y20" s="15">
        <f t="shared" si="11"/>
        <v>0</v>
      </c>
    </row>
    <row r="21" spans="1:26" x14ac:dyDescent="0.25">
      <c r="C21" s="55"/>
      <c r="D21" s="4"/>
      <c r="E21" s="4"/>
      <c r="F21" s="4"/>
      <c r="G21" s="4"/>
      <c r="H21" s="36"/>
      <c r="I21" s="4"/>
      <c r="J21" s="4"/>
      <c r="K21" s="4"/>
      <c r="L21" s="4"/>
      <c r="N21" s="27"/>
      <c r="P21" s="28">
        <f t="shared" si="6"/>
        <v>0</v>
      </c>
      <c r="Q21" s="29">
        <f t="shared" si="12"/>
        <v>0.4</v>
      </c>
      <c r="R21" s="29">
        <f t="shared" si="13"/>
        <v>0</v>
      </c>
      <c r="S21" s="30">
        <f t="shared" si="7"/>
        <v>0</v>
      </c>
      <c r="T21" s="30">
        <f t="shared" si="7"/>
        <v>0</v>
      </c>
      <c r="U21" s="30">
        <f t="shared" si="7"/>
        <v>0</v>
      </c>
      <c r="V21" s="30">
        <f t="shared" si="8"/>
        <v>0</v>
      </c>
      <c r="W21" s="30">
        <f t="shared" si="9"/>
        <v>0</v>
      </c>
      <c r="X21" s="30">
        <f t="shared" si="10"/>
        <v>0</v>
      </c>
      <c r="Y21" s="15">
        <f t="shared" si="11"/>
        <v>0</v>
      </c>
    </row>
    <row r="22" spans="1:26" x14ac:dyDescent="0.25">
      <c r="C22" s="55"/>
      <c r="D22" s="4"/>
      <c r="E22" s="4"/>
      <c r="F22" s="4"/>
      <c r="G22" s="4"/>
      <c r="H22" s="36"/>
      <c r="I22" s="4"/>
      <c r="J22" s="4"/>
      <c r="K22" s="4"/>
      <c r="L22" s="4"/>
      <c r="N22" s="27"/>
      <c r="P22" s="28">
        <f t="shared" si="6"/>
        <v>0</v>
      </c>
      <c r="Q22" s="29">
        <f t="shared" si="12"/>
        <v>0.4</v>
      </c>
      <c r="R22" s="29">
        <f t="shared" si="13"/>
        <v>0</v>
      </c>
      <c r="S22" s="30">
        <f t="shared" si="7"/>
        <v>0</v>
      </c>
      <c r="T22" s="30">
        <f t="shared" si="7"/>
        <v>0</v>
      </c>
      <c r="U22" s="30">
        <f t="shared" si="7"/>
        <v>0</v>
      </c>
      <c r="V22" s="30">
        <f t="shared" si="8"/>
        <v>0</v>
      </c>
      <c r="W22" s="30">
        <f t="shared" si="9"/>
        <v>0</v>
      </c>
      <c r="X22" s="30">
        <f t="shared" si="10"/>
        <v>0</v>
      </c>
      <c r="Y22" s="15">
        <f t="shared" si="11"/>
        <v>0</v>
      </c>
    </row>
    <row r="23" spans="1:26" x14ac:dyDescent="0.25">
      <c r="C23" s="55"/>
      <c r="D23" s="4"/>
      <c r="E23" s="4"/>
      <c r="F23" s="4"/>
      <c r="G23" s="4"/>
      <c r="H23" s="36"/>
      <c r="I23" s="4"/>
      <c r="J23" s="4"/>
      <c r="K23" s="4"/>
      <c r="L23" s="4"/>
      <c r="N23" s="27"/>
      <c r="P23" s="28">
        <f t="shared" si="6"/>
        <v>0</v>
      </c>
      <c r="Q23" s="29">
        <f t="shared" si="12"/>
        <v>0.4</v>
      </c>
      <c r="R23" s="29">
        <f t="shared" si="13"/>
        <v>0</v>
      </c>
      <c r="S23" s="30">
        <f t="shared" si="7"/>
        <v>0</v>
      </c>
      <c r="T23" s="30">
        <f t="shared" si="7"/>
        <v>0</v>
      </c>
      <c r="U23" s="30">
        <f t="shared" si="7"/>
        <v>0</v>
      </c>
      <c r="V23" s="30">
        <f t="shared" ref="V23:V46" si="14">(I23+F23*dy-E23*dz)*(1-2*$N23*V$11)/V$9</f>
        <v>0</v>
      </c>
      <c r="W23" s="30">
        <f t="shared" ref="W23:W46" si="15">(J23+D23*dz-F23*dx)*(1-2*$N23*W$11)/W$9</f>
        <v>0</v>
      </c>
      <c r="X23" s="30">
        <f t="shared" ref="X23:X46" si="16">(K23+E23*dx-D23*dy)*(1-2*$N23*X$11)/X$9</f>
        <v>0</v>
      </c>
      <c r="Y23" s="15">
        <f t="shared" si="11"/>
        <v>0</v>
      </c>
    </row>
    <row r="24" spans="1:26" x14ac:dyDescent="0.25">
      <c r="C24" s="55"/>
      <c r="D24" s="4"/>
      <c r="E24" s="4"/>
      <c r="F24" s="4"/>
      <c r="G24" s="4"/>
      <c r="H24" s="36"/>
      <c r="I24" s="4"/>
      <c r="J24" s="4"/>
      <c r="K24" s="4"/>
      <c r="L24" s="4"/>
      <c r="N24" s="27"/>
      <c r="P24" s="28">
        <f t="shared" si="6"/>
        <v>0</v>
      </c>
      <c r="Q24" s="29">
        <f t="shared" si="12"/>
        <v>0.4</v>
      </c>
      <c r="R24" s="29">
        <f t="shared" si="13"/>
        <v>0</v>
      </c>
      <c r="S24" s="30">
        <f t="shared" si="7"/>
        <v>0</v>
      </c>
      <c r="T24" s="30">
        <f t="shared" si="7"/>
        <v>0</v>
      </c>
      <c r="U24" s="30">
        <f t="shared" si="7"/>
        <v>0</v>
      </c>
      <c r="V24" s="30">
        <f t="shared" si="14"/>
        <v>0</v>
      </c>
      <c r="W24" s="30">
        <f t="shared" si="15"/>
        <v>0</v>
      </c>
      <c r="X24" s="30">
        <f t="shared" si="16"/>
        <v>0</v>
      </c>
      <c r="Y24" s="15">
        <f t="shared" si="11"/>
        <v>0</v>
      </c>
    </row>
    <row r="25" spans="1:26" x14ac:dyDescent="0.25">
      <c r="C25" s="55"/>
      <c r="D25" s="4"/>
      <c r="E25" s="4"/>
      <c r="F25" s="4"/>
      <c r="G25" s="4"/>
      <c r="H25" s="36"/>
      <c r="I25" s="4"/>
      <c r="J25" s="4"/>
      <c r="K25" s="4"/>
      <c r="L25" s="4"/>
      <c r="N25" s="27"/>
      <c r="P25" s="28">
        <f t="shared" si="6"/>
        <v>0</v>
      </c>
      <c r="Q25" s="29">
        <f t="shared" si="12"/>
        <v>0.4</v>
      </c>
      <c r="R25" s="29">
        <f t="shared" si="13"/>
        <v>0</v>
      </c>
      <c r="S25" s="30">
        <f t="shared" si="7"/>
        <v>0</v>
      </c>
      <c r="T25" s="30">
        <f t="shared" si="7"/>
        <v>0</v>
      </c>
      <c r="U25" s="30">
        <f t="shared" si="7"/>
        <v>0</v>
      </c>
      <c r="V25" s="30">
        <f t="shared" si="14"/>
        <v>0</v>
      </c>
      <c r="W25" s="30">
        <f t="shared" si="15"/>
        <v>0</v>
      </c>
      <c r="X25" s="30">
        <f t="shared" si="16"/>
        <v>0</v>
      </c>
      <c r="Y25" s="15">
        <f t="shared" si="11"/>
        <v>0</v>
      </c>
    </row>
    <row r="26" spans="1:26" x14ac:dyDescent="0.25">
      <c r="C26" s="55"/>
      <c r="D26" s="4"/>
      <c r="E26" s="4"/>
      <c r="F26" s="4"/>
      <c r="G26" s="4"/>
      <c r="H26" s="36"/>
      <c r="I26" s="4"/>
      <c r="J26" s="4"/>
      <c r="K26" s="4"/>
      <c r="L26" s="4"/>
      <c r="N26" s="27"/>
      <c r="P26" s="28">
        <f t="shared" si="6"/>
        <v>0</v>
      </c>
      <c r="Q26" s="29">
        <f t="shared" si="12"/>
        <v>0.4</v>
      </c>
      <c r="R26" s="29">
        <f t="shared" si="13"/>
        <v>0</v>
      </c>
      <c r="S26" s="30">
        <f t="shared" si="7"/>
        <v>0</v>
      </c>
      <c r="T26" s="30">
        <f t="shared" si="7"/>
        <v>0</v>
      </c>
      <c r="U26" s="30">
        <f t="shared" si="7"/>
        <v>0</v>
      </c>
      <c r="V26" s="30">
        <f t="shared" si="14"/>
        <v>0</v>
      </c>
      <c r="W26" s="30">
        <f t="shared" si="15"/>
        <v>0</v>
      </c>
      <c r="X26" s="30">
        <f t="shared" si="16"/>
        <v>0</v>
      </c>
      <c r="Y26" s="15">
        <f t="shared" si="11"/>
        <v>0</v>
      </c>
    </row>
    <row r="27" spans="1:26" x14ac:dyDescent="0.25">
      <c r="C27" s="55"/>
      <c r="D27" s="4"/>
      <c r="E27" s="4"/>
      <c r="F27" s="4"/>
      <c r="G27" s="4"/>
      <c r="H27" s="36"/>
      <c r="I27" s="4"/>
      <c r="J27" s="4"/>
      <c r="K27" s="4"/>
      <c r="L27" s="4"/>
      <c r="N27" s="27"/>
      <c r="P27" s="28">
        <f t="shared" si="6"/>
        <v>0</v>
      </c>
      <c r="Q27" s="29">
        <f t="shared" si="12"/>
        <v>0.4</v>
      </c>
      <c r="R27" s="29">
        <f t="shared" si="13"/>
        <v>0</v>
      </c>
      <c r="S27" s="30">
        <f t="shared" si="7"/>
        <v>0</v>
      </c>
      <c r="T27" s="30">
        <f t="shared" si="7"/>
        <v>0</v>
      </c>
      <c r="U27" s="30">
        <f t="shared" si="7"/>
        <v>0</v>
      </c>
      <c r="V27" s="30">
        <f t="shared" si="14"/>
        <v>0</v>
      </c>
      <c r="W27" s="30">
        <f t="shared" si="15"/>
        <v>0</v>
      </c>
      <c r="X27" s="30">
        <f t="shared" si="16"/>
        <v>0</v>
      </c>
      <c r="Y27" s="15">
        <f t="shared" si="11"/>
        <v>0</v>
      </c>
    </row>
    <row r="28" spans="1:26" x14ac:dyDescent="0.25">
      <c r="C28" s="55"/>
      <c r="D28" s="4"/>
      <c r="E28" s="4"/>
      <c r="F28" s="4"/>
      <c r="G28" s="4"/>
      <c r="H28" s="36"/>
      <c r="I28" s="4"/>
      <c r="J28" s="4"/>
      <c r="K28" s="4"/>
      <c r="L28" s="4"/>
      <c r="N28" s="27"/>
      <c r="P28" s="28">
        <f t="shared" si="6"/>
        <v>0</v>
      </c>
      <c r="Q28" s="29">
        <f t="shared" si="12"/>
        <v>0.4</v>
      </c>
      <c r="R28" s="29">
        <f t="shared" si="13"/>
        <v>0</v>
      </c>
      <c r="S28" s="30">
        <f t="shared" si="7"/>
        <v>0</v>
      </c>
      <c r="T28" s="30">
        <f t="shared" si="7"/>
        <v>0</v>
      </c>
      <c r="U28" s="30">
        <f t="shared" si="7"/>
        <v>0</v>
      </c>
      <c r="V28" s="30">
        <f t="shared" si="14"/>
        <v>0</v>
      </c>
      <c r="W28" s="30">
        <f t="shared" si="15"/>
        <v>0</v>
      </c>
      <c r="X28" s="30">
        <f t="shared" si="16"/>
        <v>0</v>
      </c>
      <c r="Y28" s="15">
        <f t="shared" si="11"/>
        <v>0</v>
      </c>
    </row>
    <row r="29" spans="1:26" x14ac:dyDescent="0.25">
      <c r="C29" s="55"/>
      <c r="D29" s="4"/>
      <c r="E29" s="4"/>
      <c r="F29" s="4"/>
      <c r="G29" s="4"/>
      <c r="H29" s="36"/>
      <c r="I29" s="4"/>
      <c r="J29" s="4"/>
      <c r="K29" s="4"/>
      <c r="L29" s="4"/>
      <c r="N29" s="27"/>
      <c r="P29" s="28">
        <f t="shared" si="6"/>
        <v>0</v>
      </c>
      <c r="Q29" s="29">
        <f t="shared" si="12"/>
        <v>0.4</v>
      </c>
      <c r="R29" s="29">
        <f t="shared" si="13"/>
        <v>0</v>
      </c>
      <c r="S29" s="30">
        <f t="shared" si="7"/>
        <v>0</v>
      </c>
      <c r="T29" s="30">
        <f t="shared" si="7"/>
        <v>0</v>
      </c>
      <c r="U29" s="30">
        <f t="shared" si="7"/>
        <v>0</v>
      </c>
      <c r="V29" s="30">
        <f t="shared" si="14"/>
        <v>0</v>
      </c>
      <c r="W29" s="30">
        <f t="shared" si="15"/>
        <v>0</v>
      </c>
      <c r="X29" s="30">
        <f t="shared" si="16"/>
        <v>0</v>
      </c>
      <c r="Y29" s="15">
        <f t="shared" si="11"/>
        <v>0</v>
      </c>
    </row>
    <row r="30" spans="1:26" x14ac:dyDescent="0.25">
      <c r="C30" s="55"/>
      <c r="D30" s="4"/>
      <c r="E30" s="4"/>
      <c r="F30" s="4"/>
      <c r="G30" s="4"/>
      <c r="H30" s="36"/>
      <c r="I30" s="4"/>
      <c r="J30" s="4"/>
      <c r="K30" s="4"/>
      <c r="L30" s="4"/>
      <c r="N30" s="27"/>
      <c r="P30" s="28">
        <f t="shared" si="6"/>
        <v>0</v>
      </c>
      <c r="Q30" s="29">
        <f t="shared" si="12"/>
        <v>0.4</v>
      </c>
      <c r="R30" s="29">
        <f t="shared" si="13"/>
        <v>0</v>
      </c>
      <c r="S30" s="30">
        <f t="shared" ref="S30:U46" si="17">D30*(1-2*$N30*S$11)/S$9</f>
        <v>0</v>
      </c>
      <c r="T30" s="30">
        <f t="shared" si="17"/>
        <v>0</v>
      </c>
      <c r="U30" s="30">
        <f t="shared" si="17"/>
        <v>0</v>
      </c>
      <c r="V30" s="30">
        <f t="shared" si="14"/>
        <v>0</v>
      </c>
      <c r="W30" s="30">
        <f t="shared" si="15"/>
        <v>0</v>
      </c>
      <c r="X30" s="30">
        <f t="shared" si="16"/>
        <v>0</v>
      </c>
      <c r="Y30" s="15">
        <f t="shared" si="11"/>
        <v>0</v>
      </c>
    </row>
    <row r="31" spans="1:26" x14ac:dyDescent="0.25">
      <c r="C31" s="58"/>
      <c r="D31" s="4"/>
      <c r="E31" s="4"/>
      <c r="F31" s="4"/>
      <c r="G31" s="4"/>
      <c r="H31" s="36"/>
      <c r="I31" s="4"/>
      <c r="J31" s="4"/>
      <c r="K31" s="4"/>
      <c r="L31" s="4"/>
      <c r="N31" s="27"/>
      <c r="P31" s="28">
        <f t="shared" si="6"/>
        <v>0</v>
      </c>
      <c r="Q31" s="29">
        <f t="shared" si="12"/>
        <v>0.4</v>
      </c>
      <c r="R31" s="29">
        <f t="shared" si="13"/>
        <v>0</v>
      </c>
      <c r="S31" s="30">
        <f t="shared" si="17"/>
        <v>0</v>
      </c>
      <c r="T31" s="30">
        <f t="shared" si="17"/>
        <v>0</v>
      </c>
      <c r="U31" s="30">
        <f t="shared" si="17"/>
        <v>0</v>
      </c>
      <c r="V31" s="30">
        <f t="shared" si="14"/>
        <v>0</v>
      </c>
      <c r="W31" s="30">
        <f t="shared" si="15"/>
        <v>0</v>
      </c>
      <c r="X31" s="30">
        <f t="shared" si="16"/>
        <v>0</v>
      </c>
      <c r="Y31" s="15">
        <f t="shared" si="11"/>
        <v>0</v>
      </c>
    </row>
    <row r="32" spans="1:26" s="15" customFormat="1" x14ac:dyDescent="0.25">
      <c r="A32" s="11"/>
      <c r="B32" s="11"/>
      <c r="C32" s="58"/>
      <c r="D32" s="4"/>
      <c r="E32" s="4"/>
      <c r="F32" s="4"/>
      <c r="G32" s="4"/>
      <c r="H32" s="36"/>
      <c r="I32" s="4"/>
      <c r="J32" s="4"/>
      <c r="K32" s="4"/>
      <c r="L32" s="4"/>
      <c r="M32" s="14"/>
      <c r="N32" s="27"/>
      <c r="O32" s="11"/>
      <c r="P32" s="28">
        <f t="shared" si="6"/>
        <v>0</v>
      </c>
      <c r="Q32" s="29">
        <f t="shared" si="12"/>
        <v>0.4</v>
      </c>
      <c r="R32" s="29">
        <f t="shared" si="13"/>
        <v>0</v>
      </c>
      <c r="S32" s="30">
        <f t="shared" si="17"/>
        <v>0</v>
      </c>
      <c r="T32" s="30">
        <f t="shared" si="17"/>
        <v>0</v>
      </c>
      <c r="U32" s="30">
        <f t="shared" si="17"/>
        <v>0</v>
      </c>
      <c r="V32" s="30">
        <f t="shared" si="14"/>
        <v>0</v>
      </c>
      <c r="W32" s="30">
        <f t="shared" si="15"/>
        <v>0</v>
      </c>
      <c r="X32" s="30">
        <f t="shared" si="16"/>
        <v>0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/>
      <c r="D33" s="4"/>
      <c r="E33" s="4"/>
      <c r="F33" s="4"/>
      <c r="G33" s="4"/>
      <c r="H33" s="36"/>
      <c r="I33" s="4"/>
      <c r="J33" s="4"/>
      <c r="K33" s="4"/>
      <c r="L33" s="4"/>
      <c r="M33" s="14"/>
      <c r="N33" s="27"/>
      <c r="O33" s="11"/>
      <c r="P33" s="28">
        <f t="shared" si="6"/>
        <v>0</v>
      </c>
      <c r="Q33" s="29">
        <f t="shared" si="12"/>
        <v>0.4</v>
      </c>
      <c r="R33" s="29">
        <f t="shared" si="13"/>
        <v>0</v>
      </c>
      <c r="S33" s="30">
        <f t="shared" si="17"/>
        <v>0</v>
      </c>
      <c r="T33" s="30">
        <f t="shared" si="17"/>
        <v>0</v>
      </c>
      <c r="U33" s="30">
        <f t="shared" si="17"/>
        <v>0</v>
      </c>
      <c r="V33" s="30">
        <f t="shared" si="14"/>
        <v>0</v>
      </c>
      <c r="W33" s="30">
        <f t="shared" si="15"/>
        <v>0</v>
      </c>
      <c r="X33" s="30">
        <f t="shared" si="16"/>
        <v>0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/>
      <c r="D34" s="4"/>
      <c r="E34" s="4"/>
      <c r="F34" s="4"/>
      <c r="G34" s="4"/>
      <c r="H34" s="36"/>
      <c r="I34" s="4"/>
      <c r="J34" s="4"/>
      <c r="K34" s="4"/>
      <c r="L34" s="4"/>
      <c r="M34" s="14"/>
      <c r="N34" s="27"/>
      <c r="O34" s="11"/>
      <c r="P34" s="28">
        <f t="shared" si="6"/>
        <v>0</v>
      </c>
      <c r="Q34" s="29">
        <f t="shared" si="12"/>
        <v>0.4</v>
      </c>
      <c r="R34" s="29">
        <f t="shared" si="13"/>
        <v>0</v>
      </c>
      <c r="S34" s="30">
        <f t="shared" si="17"/>
        <v>0</v>
      </c>
      <c r="T34" s="30">
        <f t="shared" si="17"/>
        <v>0</v>
      </c>
      <c r="U34" s="30">
        <f t="shared" si="17"/>
        <v>0</v>
      </c>
      <c r="V34" s="30">
        <f t="shared" si="14"/>
        <v>0</v>
      </c>
      <c r="W34" s="30">
        <f t="shared" si="15"/>
        <v>0</v>
      </c>
      <c r="X34" s="30">
        <f t="shared" si="16"/>
        <v>0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/>
      <c r="D35" s="4"/>
      <c r="E35" s="4"/>
      <c r="F35" s="4"/>
      <c r="G35" s="4"/>
      <c r="H35" s="36"/>
      <c r="I35" s="4"/>
      <c r="J35" s="4"/>
      <c r="K35" s="4"/>
      <c r="L35" s="4"/>
      <c r="M35" s="14"/>
      <c r="N35" s="27"/>
      <c r="O35" s="11"/>
      <c r="P35" s="28">
        <f t="shared" si="6"/>
        <v>0</v>
      </c>
      <c r="Q35" s="29">
        <f t="shared" si="12"/>
        <v>0.4</v>
      </c>
      <c r="R35" s="29">
        <f t="shared" si="13"/>
        <v>0</v>
      </c>
      <c r="S35" s="30">
        <f t="shared" si="17"/>
        <v>0</v>
      </c>
      <c r="T35" s="30">
        <f t="shared" si="17"/>
        <v>0</v>
      </c>
      <c r="U35" s="30">
        <f t="shared" si="17"/>
        <v>0</v>
      </c>
      <c r="V35" s="30">
        <f t="shared" si="14"/>
        <v>0</v>
      </c>
      <c r="W35" s="30">
        <f t="shared" si="15"/>
        <v>0</v>
      </c>
      <c r="X35" s="30">
        <f t="shared" si="16"/>
        <v>0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/>
      <c r="D36" s="4"/>
      <c r="E36" s="4"/>
      <c r="F36" s="4"/>
      <c r="G36" s="4"/>
      <c r="H36" s="36"/>
      <c r="I36" s="4"/>
      <c r="J36" s="4"/>
      <c r="K36" s="4"/>
      <c r="L36" s="4"/>
      <c r="M36" s="14"/>
      <c r="N36" s="27"/>
      <c r="O36" s="11"/>
      <c r="P36" s="28">
        <f t="shared" si="6"/>
        <v>0</v>
      </c>
      <c r="Q36" s="29">
        <f t="shared" si="12"/>
        <v>0.4</v>
      </c>
      <c r="R36" s="29">
        <f t="shared" si="13"/>
        <v>0</v>
      </c>
      <c r="S36" s="30">
        <f t="shared" si="17"/>
        <v>0</v>
      </c>
      <c r="T36" s="30">
        <f t="shared" si="17"/>
        <v>0</v>
      </c>
      <c r="U36" s="30">
        <f t="shared" si="17"/>
        <v>0</v>
      </c>
      <c r="V36" s="30">
        <f t="shared" si="14"/>
        <v>0</v>
      </c>
      <c r="W36" s="30">
        <f t="shared" si="15"/>
        <v>0</v>
      </c>
      <c r="X36" s="30">
        <f t="shared" si="16"/>
        <v>0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/>
      <c r="D37" s="4"/>
      <c r="E37" s="4"/>
      <c r="F37" s="4"/>
      <c r="G37" s="4"/>
      <c r="H37" s="36"/>
      <c r="I37" s="4"/>
      <c r="J37" s="4"/>
      <c r="K37" s="4"/>
      <c r="L37" s="4"/>
      <c r="M37" s="14"/>
      <c r="N37" s="27"/>
      <c r="O37" s="11"/>
      <c r="P37" s="28">
        <f t="shared" si="6"/>
        <v>0</v>
      </c>
      <c r="Q37" s="29">
        <f t="shared" si="12"/>
        <v>0.4</v>
      </c>
      <c r="R37" s="29">
        <f t="shared" si="13"/>
        <v>0</v>
      </c>
      <c r="S37" s="30">
        <f t="shared" si="17"/>
        <v>0</v>
      </c>
      <c r="T37" s="30">
        <f t="shared" si="17"/>
        <v>0</v>
      </c>
      <c r="U37" s="30">
        <f t="shared" si="17"/>
        <v>0</v>
      </c>
      <c r="V37" s="30">
        <f t="shared" si="14"/>
        <v>0</v>
      </c>
      <c r="W37" s="30">
        <f t="shared" si="15"/>
        <v>0</v>
      </c>
      <c r="X37" s="30">
        <f t="shared" si="16"/>
        <v>0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f t="shared" ref="P38" si="18">C38-2*$N38*P$11*C38</f>
        <v>0</v>
      </c>
      <c r="Q38" s="29">
        <f t="shared" ref="Q38" si="19">COS(P38*PI()/180)*$E$7</f>
        <v>0.4</v>
      </c>
      <c r="R38" s="29">
        <f t="shared" ref="R38" si="20">SIN(P38*PI()/180)*$E$7</f>
        <v>0</v>
      </c>
      <c r="S38" s="30">
        <f t="shared" ref="S38" si="21">D38*(1-2*$N38*S$11)/S$9</f>
        <v>0</v>
      </c>
      <c r="T38" s="30">
        <f t="shared" ref="T38" si="22">E38*(1-2*$N38*T$11)/T$9</f>
        <v>0</v>
      </c>
      <c r="U38" s="30">
        <f t="shared" ref="U38" si="23">F38*(1-2*$N38*U$11)/U$9</f>
        <v>0</v>
      </c>
      <c r="V38" s="30">
        <f t="shared" ref="V38" si="24">(I38+F38*dy-E38*dz)*(1-2*$N38*V$11)/V$9</f>
        <v>0</v>
      </c>
      <c r="W38" s="30">
        <f t="shared" ref="W38" si="25">(J38+D38*dz-F38*dx)*(1-2*$N38*W$11)/W$9</f>
        <v>0</v>
      </c>
      <c r="X38" s="30">
        <f t="shared" ref="X38" si="26">(K38+E38*dx-D38*dy)*(1-2*$N38*X$11)/X$9</f>
        <v>0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FSTb!Afx</f>
        <v>200</v>
      </c>
      <c r="T5" s="48">
        <f>FSTb!Afy</f>
        <v>935</v>
      </c>
      <c r="U5" s="48">
        <f>FSTb!Afz</f>
        <v>8949</v>
      </c>
      <c r="V5" s="48">
        <f>FSTb!Amx</f>
        <v>40897</v>
      </c>
      <c r="W5" s="48">
        <f>FSTb!Amy</f>
        <v>40918</v>
      </c>
      <c r="X5" s="48">
        <f>FSTb!Amz</f>
        <v>191292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16416.336000000003</v>
      </c>
      <c r="T7" s="5">
        <f t="shared" si="1"/>
        <v>76746.370800000004</v>
      </c>
      <c r="U7" s="5">
        <f t="shared" si="1"/>
        <v>734548.95432000002</v>
      </c>
      <c r="V7" s="5">
        <f t="shared" si="1"/>
        <v>3356894.4669600003</v>
      </c>
      <c r="W7" s="5">
        <f t="shared" si="1"/>
        <v>3358618.1822400005</v>
      </c>
      <c r="X7" s="5">
        <f t="shared" si="1"/>
        <v>15701568.730560001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16416.336000000003</v>
      </c>
      <c r="T9" s="5">
        <f t="shared" ref="T9:X9" si="3">(1-T6+T6*T7)*T8</f>
        <v>76746.370800000004</v>
      </c>
      <c r="U9" s="5">
        <f t="shared" si="3"/>
        <v>734548.95432000002</v>
      </c>
      <c r="V9" s="5">
        <f t="shared" si="3"/>
        <v>3356894.4669600003</v>
      </c>
      <c r="W9" s="5">
        <f t="shared" si="3"/>
        <v>3358618.1822400005</v>
      </c>
      <c r="X9" s="5">
        <f t="shared" si="3"/>
        <v>15701568.730560001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3364</v>
      </c>
      <c r="E14" s="4">
        <v>624.29999999999995</v>
      </c>
      <c r="F14" s="4">
        <v>-13230</v>
      </c>
      <c r="G14" s="4"/>
      <c r="H14" s="36">
        <v>0</v>
      </c>
      <c r="I14" s="4">
        <v>-20160</v>
      </c>
      <c r="J14" s="4">
        <v>163000</v>
      </c>
      <c r="K14" s="4">
        <v>9816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0.20491783306579492</v>
      </c>
      <c r="T14" s="30">
        <f t="shared" si="7"/>
        <v>8.1345866064066689E-3</v>
      </c>
      <c r="U14" s="30">
        <f t="shared" si="7"/>
        <v>-1.801105279939785E-2</v>
      </c>
      <c r="V14" s="30">
        <f t="shared" ref="V14:V22" si="8">(I14+F14*dy-E14*dz)*(1-2*$N14*V$11)/V$9</f>
        <v>-6.0055507250595438E-3</v>
      </c>
      <c r="W14" s="30">
        <f t="shared" ref="W14:W22" si="9">(J14+D14*dz-F14*dx)*(1-2*$N14*W$11)/W$9</f>
        <v>4.8531863747396438E-2</v>
      </c>
      <c r="X14" s="30">
        <f t="shared" ref="X14:X22" si="10">(K14+E14*dx-D14*dy)*(1-2*$N14*X$11)/X$9</f>
        <v>6.251604644378683E-4</v>
      </c>
      <c r="Y14" s="15">
        <f t="shared" ref="Y14:Y46" si="11">B14</f>
        <v>0</v>
      </c>
      <c r="Z14" s="15"/>
    </row>
    <row r="15" spans="1:26" x14ac:dyDescent="0.25">
      <c r="C15" s="55">
        <v>15</v>
      </c>
      <c r="D15" s="4">
        <v>5731</v>
      </c>
      <c r="E15" s="4">
        <v>2950</v>
      </c>
      <c r="F15" s="4">
        <v>-10190</v>
      </c>
      <c r="G15" s="4"/>
      <c r="H15" s="36">
        <v>15</v>
      </c>
      <c r="I15" s="4">
        <v>-114400</v>
      </c>
      <c r="J15" s="4">
        <v>499900</v>
      </c>
      <c r="K15" s="4">
        <v>-126900</v>
      </c>
      <c r="L15" s="4"/>
      <c r="N15" s="27"/>
      <c r="P15" s="28">
        <f t="shared" si="6"/>
        <v>15</v>
      </c>
      <c r="Q15" s="29">
        <f t="shared" ref="Q15:Q46" si="12">COS(P15*PI()/180)*$E$7</f>
        <v>0.38637033051562736</v>
      </c>
      <c r="R15" s="29">
        <f t="shared" ref="R15:R46" si="13">SIN(P15*PI()/180)*$E$7</f>
        <v>0.1035276180410083</v>
      </c>
      <c r="S15" s="30">
        <f t="shared" si="7"/>
        <v>0.34910347838884381</v>
      </c>
      <c r="T15" s="30">
        <f t="shared" si="7"/>
        <v>3.8438299677878707E-2</v>
      </c>
      <c r="U15" s="30">
        <f t="shared" si="7"/>
        <v>-1.3872458656527899E-2</v>
      </c>
      <c r="V15" s="30">
        <f t="shared" si="8"/>
        <v>-3.4079117209663286E-2</v>
      </c>
      <c r="W15" s="30">
        <f t="shared" si="9"/>
        <v>0.14884097354186185</v>
      </c>
      <c r="X15" s="30">
        <f t="shared" si="10"/>
        <v>-8.0819950017487242E-3</v>
      </c>
      <c r="Y15" s="15">
        <f t="shared" si="11"/>
        <v>0</v>
      </c>
    </row>
    <row r="16" spans="1:26" x14ac:dyDescent="0.25">
      <c r="C16" s="55">
        <v>30</v>
      </c>
      <c r="D16" s="4">
        <v>7749</v>
      </c>
      <c r="E16" s="4">
        <v>195.5</v>
      </c>
      <c r="F16" s="4">
        <v>-21710</v>
      </c>
      <c r="G16" s="4"/>
      <c r="H16" s="36">
        <v>30</v>
      </c>
      <c r="I16" s="4">
        <v>-75210</v>
      </c>
      <c r="J16" s="4">
        <v>1015000</v>
      </c>
      <c r="K16" s="4">
        <v>-271900</v>
      </c>
      <c r="L16" s="4"/>
      <c r="N16" s="27"/>
      <c r="P16" s="28">
        <f t="shared" si="6"/>
        <v>30</v>
      </c>
      <c r="Q16" s="29">
        <f t="shared" si="12"/>
        <v>0.34641016151377552</v>
      </c>
      <c r="R16" s="29">
        <f t="shared" si="13"/>
        <v>0.19999999999999998</v>
      </c>
      <c r="S16" s="30">
        <f t="shared" si="7"/>
        <v>0.4720298122553046</v>
      </c>
      <c r="T16" s="30">
        <f t="shared" si="7"/>
        <v>2.5473517244153517E-3</v>
      </c>
      <c r="U16" s="30">
        <f t="shared" si="7"/>
        <v>-2.95555522505614E-2</v>
      </c>
      <c r="V16" s="30">
        <f t="shared" si="8"/>
        <v>-2.240463641030398E-2</v>
      </c>
      <c r="W16" s="30">
        <f t="shared" si="9"/>
        <v>0.30220761781354222</v>
      </c>
      <c r="X16" s="30">
        <f t="shared" si="10"/>
        <v>-1.7316741063636551E-2</v>
      </c>
      <c r="Y16" s="15">
        <f t="shared" si="11"/>
        <v>0</v>
      </c>
    </row>
    <row r="17" spans="1:26" x14ac:dyDescent="0.25">
      <c r="C17" s="55">
        <v>45</v>
      </c>
      <c r="D17" s="4">
        <v>7521</v>
      </c>
      <c r="E17" s="4">
        <v>-2947</v>
      </c>
      <c r="F17" s="4">
        <v>-56600</v>
      </c>
      <c r="G17" s="4"/>
      <c r="H17" s="36">
        <v>45</v>
      </c>
      <c r="I17" s="4">
        <v>66240</v>
      </c>
      <c r="J17" s="4">
        <v>2109000</v>
      </c>
      <c r="K17" s="4">
        <v>-249800</v>
      </c>
      <c r="L17" s="4"/>
      <c r="N17" s="27"/>
      <c r="P17" s="28">
        <f t="shared" si="6"/>
        <v>45</v>
      </c>
      <c r="Q17" s="29">
        <f t="shared" si="12"/>
        <v>0.28284271247461906</v>
      </c>
      <c r="R17" s="29">
        <f t="shared" si="13"/>
        <v>0.28284271247461901</v>
      </c>
      <c r="S17" s="30">
        <f t="shared" si="7"/>
        <v>0.45814120763610094</v>
      </c>
      <c r="T17" s="30">
        <f t="shared" si="7"/>
        <v>-3.8399209881596119E-2</v>
      </c>
      <c r="U17" s="30">
        <f t="shared" si="7"/>
        <v>-7.7054088317907665E-2</v>
      </c>
      <c r="V17" s="30">
        <f t="shared" si="8"/>
        <v>1.9732523810909928E-2</v>
      </c>
      <c r="W17" s="30">
        <f t="shared" si="9"/>
        <v>0.62793681376232569</v>
      </c>
      <c r="X17" s="30">
        <f t="shared" si="10"/>
        <v>-1.5909238387997095E-2</v>
      </c>
      <c r="Y17" s="15">
        <f t="shared" si="11"/>
        <v>0</v>
      </c>
    </row>
    <row r="18" spans="1:26" x14ac:dyDescent="0.25">
      <c r="C18" s="55">
        <v>60</v>
      </c>
      <c r="D18" s="4">
        <v>5324</v>
      </c>
      <c r="E18" s="4">
        <v>5468</v>
      </c>
      <c r="F18" s="4">
        <v>-114100</v>
      </c>
      <c r="G18" s="4"/>
      <c r="H18" s="36">
        <v>60</v>
      </c>
      <c r="I18" s="4">
        <v>173700</v>
      </c>
      <c r="J18" s="4">
        <v>1675000</v>
      </c>
      <c r="K18" s="4">
        <v>308800</v>
      </c>
      <c r="L18" s="4"/>
      <c r="N18" s="27"/>
      <c r="P18" s="28">
        <f t="shared" si="6"/>
        <v>60</v>
      </c>
      <c r="Q18" s="29">
        <f t="shared" si="12"/>
        <v>0.20000000000000007</v>
      </c>
      <c r="R18" s="29">
        <f t="shared" si="13"/>
        <v>0.34641016151377546</v>
      </c>
      <c r="S18" s="30">
        <f t="shared" si="7"/>
        <v>0.32431110084491444</v>
      </c>
      <c r="T18" s="30">
        <f t="shared" si="7"/>
        <v>7.1247668691064664E-2</v>
      </c>
      <c r="U18" s="30">
        <f t="shared" si="7"/>
        <v>-0.15533341832284919</v>
      </c>
      <c r="V18" s="30">
        <f t="shared" si="8"/>
        <v>5.1744254015021959E-2</v>
      </c>
      <c r="W18" s="30">
        <f t="shared" si="9"/>
        <v>0.49871700476619041</v>
      </c>
      <c r="X18" s="30">
        <f t="shared" si="10"/>
        <v>1.9666824716627316E-2</v>
      </c>
      <c r="Y18" s="15">
        <f t="shared" si="11"/>
        <v>0</v>
      </c>
    </row>
    <row r="19" spans="1:26" x14ac:dyDescent="0.25">
      <c r="C19" s="55">
        <v>75</v>
      </c>
      <c r="D19" s="4">
        <v>1588</v>
      </c>
      <c r="E19" s="4">
        <v>6158</v>
      </c>
      <c r="F19" s="4">
        <v>-192000</v>
      </c>
      <c r="G19" s="4"/>
      <c r="H19" s="36">
        <v>75</v>
      </c>
      <c r="I19" s="4">
        <v>334800</v>
      </c>
      <c r="J19" s="4">
        <v>2157000</v>
      </c>
      <c r="K19" s="4">
        <v>69560</v>
      </c>
      <c r="L19" s="4"/>
      <c r="N19" s="27"/>
      <c r="P19" s="28">
        <f t="shared" si="6"/>
        <v>75</v>
      </c>
      <c r="Q19" s="29">
        <f t="shared" si="12"/>
        <v>0.1035276180410083</v>
      </c>
      <c r="R19" s="29">
        <f t="shared" si="13"/>
        <v>0.38637033051562736</v>
      </c>
      <c r="S19" s="30">
        <f t="shared" si="7"/>
        <v>9.6732912874102947E-2</v>
      </c>
      <c r="T19" s="30">
        <f t="shared" si="7"/>
        <v>8.0238321836060028E-2</v>
      </c>
      <c r="U19" s="30">
        <f t="shared" si="7"/>
        <v>-0.26138489323389169</v>
      </c>
      <c r="V19" s="30">
        <f t="shared" si="8"/>
        <v>9.97350388268817E-2</v>
      </c>
      <c r="W19" s="30">
        <f t="shared" si="9"/>
        <v>0.64222840554070004</v>
      </c>
      <c r="X19" s="30">
        <f t="shared" si="10"/>
        <v>4.4301305935511527E-3</v>
      </c>
      <c r="Y19" s="15">
        <f t="shared" si="11"/>
        <v>0</v>
      </c>
    </row>
    <row r="20" spans="1:26" x14ac:dyDescent="0.25">
      <c r="C20" s="55">
        <v>90</v>
      </c>
      <c r="D20" s="4">
        <v>606.29999999999995</v>
      </c>
      <c r="E20" s="4">
        <v>8645</v>
      </c>
      <c r="F20" s="4">
        <v>-237300</v>
      </c>
      <c r="G20" s="4"/>
      <c r="H20" s="36">
        <v>90</v>
      </c>
      <c r="I20" s="4">
        <v>540800</v>
      </c>
      <c r="J20" s="4">
        <v>2770000</v>
      </c>
      <c r="K20" s="4">
        <v>219700</v>
      </c>
      <c r="L20" s="4"/>
      <c r="N20" s="27"/>
      <c r="P20" s="28">
        <f t="shared" si="6"/>
        <v>90</v>
      </c>
      <c r="Q20" s="29">
        <f t="shared" si="12"/>
        <v>2.45029690981724E-17</v>
      </c>
      <c r="R20" s="29">
        <f t="shared" si="13"/>
        <v>0.4</v>
      </c>
      <c r="S20" s="30">
        <f t="shared" si="7"/>
        <v>3.6932723599224566E-2</v>
      </c>
      <c r="T20" s="30">
        <f t="shared" si="7"/>
        <v>0.1126437629543259</v>
      </c>
      <c r="U20" s="30">
        <f t="shared" si="7"/>
        <v>-0.32305539148126305</v>
      </c>
      <c r="V20" s="30">
        <f t="shared" si="8"/>
        <v>0.16110128135477189</v>
      </c>
      <c r="W20" s="30">
        <f t="shared" si="9"/>
        <v>0.82474394221035663</v>
      </c>
      <c r="X20" s="30">
        <f t="shared" si="10"/>
        <v>1.3992232481356934E-2</v>
      </c>
      <c r="Y20" s="15">
        <f t="shared" si="11"/>
        <v>0</v>
      </c>
    </row>
    <row r="21" spans="1:26" x14ac:dyDescent="0.25">
      <c r="C21" s="55">
        <v>105</v>
      </c>
      <c r="D21" s="4">
        <v>483.3</v>
      </c>
      <c r="E21" s="4">
        <v>7157</v>
      </c>
      <c r="F21" s="4">
        <v>-194300</v>
      </c>
      <c r="G21" s="4"/>
      <c r="H21" s="36">
        <v>105</v>
      </c>
      <c r="I21" s="4">
        <v>578700</v>
      </c>
      <c r="J21" s="4">
        <v>5089000</v>
      </c>
      <c r="K21" s="4">
        <v>735900</v>
      </c>
      <c r="L21" s="4"/>
      <c r="N21" s="27"/>
      <c r="P21" s="28">
        <f t="shared" si="6"/>
        <v>105</v>
      </c>
      <c r="Q21" s="29">
        <f t="shared" si="12"/>
        <v>-0.10352761804100835</v>
      </c>
      <c r="R21" s="29">
        <f t="shared" si="13"/>
        <v>0.38637033051562736</v>
      </c>
      <c r="S21" s="30">
        <f t="shared" si="7"/>
        <v>2.9440186896759417E-2</v>
      </c>
      <c r="T21" s="30">
        <f t="shared" si="7"/>
        <v>9.325522399816201E-2</v>
      </c>
      <c r="U21" s="30">
        <f t="shared" si="7"/>
        <v>-0.26451606643408937</v>
      </c>
      <c r="V21" s="30">
        <f t="shared" si="8"/>
        <v>0.17239147840237887</v>
      </c>
      <c r="W21" s="30">
        <f t="shared" si="9"/>
        <v>1.5152064700030703</v>
      </c>
      <c r="X21" s="30">
        <f t="shared" si="10"/>
        <v>4.6867928461677595E-2</v>
      </c>
      <c r="Y21" s="15">
        <f t="shared" si="11"/>
        <v>0</v>
      </c>
    </row>
    <row r="22" spans="1:26" x14ac:dyDescent="0.25">
      <c r="C22" s="55">
        <v>120</v>
      </c>
      <c r="D22" s="4">
        <v>-3269</v>
      </c>
      <c r="E22" s="4">
        <v>8394</v>
      </c>
      <c r="F22" s="4">
        <v>-185100</v>
      </c>
      <c r="G22" s="4"/>
      <c r="H22" s="36">
        <v>120</v>
      </c>
      <c r="I22" s="4">
        <v>481800</v>
      </c>
      <c r="J22" s="4">
        <v>3537000</v>
      </c>
      <c r="K22" s="4">
        <v>924800</v>
      </c>
      <c r="L22" s="4"/>
      <c r="N22" s="27"/>
      <c r="P22" s="28">
        <f t="shared" si="6"/>
        <v>120</v>
      </c>
      <c r="Q22" s="29">
        <f t="shared" si="12"/>
        <v>-0.19999999999999993</v>
      </c>
      <c r="R22" s="29">
        <f t="shared" si="13"/>
        <v>0.34641016151377552</v>
      </c>
      <c r="S22" s="30">
        <f t="shared" si="7"/>
        <v>-0.19913091447446005</v>
      </c>
      <c r="T22" s="30">
        <f t="shared" si="7"/>
        <v>0.10937324999868267</v>
      </c>
      <c r="U22" s="30">
        <f t="shared" si="7"/>
        <v>-0.25199137363329871</v>
      </c>
      <c r="V22" s="30">
        <f t="shared" si="8"/>
        <v>0.14352551286377421</v>
      </c>
      <c r="W22" s="30">
        <f t="shared" si="9"/>
        <v>1.0531116691689644</v>
      </c>
      <c r="X22" s="30">
        <f t="shared" si="10"/>
        <v>5.88985735036818E-2</v>
      </c>
      <c r="Y22" s="15">
        <f t="shared" si="11"/>
        <v>0</v>
      </c>
    </row>
    <row r="23" spans="1:26" x14ac:dyDescent="0.25">
      <c r="C23" s="55">
        <v>135</v>
      </c>
      <c r="D23" s="4">
        <v>-3442</v>
      </c>
      <c r="E23" s="4">
        <v>8792</v>
      </c>
      <c r="F23" s="4">
        <v>-141000</v>
      </c>
      <c r="G23" s="4"/>
      <c r="H23" s="36">
        <v>135</v>
      </c>
      <c r="I23" s="4">
        <v>313100</v>
      </c>
      <c r="J23" s="4">
        <v>3502000</v>
      </c>
      <c r="K23" s="4">
        <v>692500</v>
      </c>
      <c r="L23" s="4"/>
      <c r="N23" s="27"/>
      <c r="P23" s="28">
        <f t="shared" si="6"/>
        <v>135</v>
      </c>
      <c r="Q23" s="29">
        <f t="shared" si="12"/>
        <v>-0.28284271247461901</v>
      </c>
      <c r="R23" s="29">
        <f t="shared" si="13"/>
        <v>0.28284271247461906</v>
      </c>
      <c r="S23" s="30">
        <f t="shared" si="7"/>
        <v>-0.20966919780394355</v>
      </c>
      <c r="T23" s="30">
        <f t="shared" si="7"/>
        <v>0.11455916297217275</v>
      </c>
      <c r="U23" s="30">
        <f t="shared" si="7"/>
        <v>-0.19195453096863921</v>
      </c>
      <c r="V23" s="30">
        <f t="shared" ref="V23:V46" si="14">(I23+F23*dy-E23*dz)*(1-2*$N23*V$11)/V$9</f>
        <v>9.3270730754769007E-2</v>
      </c>
      <c r="W23" s="30">
        <f t="shared" ref="W23:W46" si="15">(J23+D23*dz-F23*dx)*(1-2*$N23*W$11)/W$9</f>
        <v>1.0426907168305664</v>
      </c>
      <c r="X23" s="30">
        <f t="shared" ref="X23:X46" si="16">(K23+E23*dx-D23*dy)*(1-2*$N23*X$11)/X$9</f>
        <v>4.4103873433498753E-2</v>
      </c>
      <c r="Y23" s="15">
        <f t="shared" si="11"/>
        <v>0</v>
      </c>
    </row>
    <row r="24" spans="1:26" x14ac:dyDescent="0.25">
      <c r="C24" s="55">
        <v>150</v>
      </c>
      <c r="D24" s="4">
        <v>-5489</v>
      </c>
      <c r="E24" s="4">
        <v>6343</v>
      </c>
      <c r="F24" s="4">
        <v>-101100</v>
      </c>
      <c r="G24" s="4"/>
      <c r="H24" s="36">
        <v>150</v>
      </c>
      <c r="I24" s="4">
        <v>162700</v>
      </c>
      <c r="J24" s="4">
        <v>2213000</v>
      </c>
      <c r="K24" s="4">
        <v>496200</v>
      </c>
      <c r="L24" s="4"/>
      <c r="N24" s="27"/>
      <c r="P24" s="28">
        <f t="shared" si="6"/>
        <v>150</v>
      </c>
      <c r="Q24" s="29">
        <f t="shared" si="12"/>
        <v>-0.34641016151377552</v>
      </c>
      <c r="R24" s="29">
        <f t="shared" si="13"/>
        <v>0.19999999999999998</v>
      </c>
      <c r="S24" s="30">
        <f t="shared" si="7"/>
        <v>-0.33436206471407498</v>
      </c>
      <c r="T24" s="30">
        <f t="shared" si="7"/>
        <v>8.2648859273486322E-2</v>
      </c>
      <c r="U24" s="30">
        <f t="shared" si="7"/>
        <v>-0.1376354828434711</v>
      </c>
      <c r="V24" s="30">
        <f t="shared" si="14"/>
        <v>4.8467415821785105E-2</v>
      </c>
      <c r="W24" s="30">
        <f t="shared" si="15"/>
        <v>0.65890192928213687</v>
      </c>
      <c r="X24" s="30">
        <f t="shared" si="16"/>
        <v>3.1601937902818893E-2</v>
      </c>
      <c r="Y24" s="15">
        <f t="shared" si="11"/>
        <v>0</v>
      </c>
    </row>
    <row r="25" spans="1:26" x14ac:dyDescent="0.25">
      <c r="C25" s="55">
        <v>165</v>
      </c>
      <c r="D25" s="4">
        <v>-8005</v>
      </c>
      <c r="E25" s="4">
        <v>723.8</v>
      </c>
      <c r="F25" s="4">
        <v>-54000</v>
      </c>
      <c r="G25" s="4"/>
      <c r="H25" s="36">
        <v>165</v>
      </c>
      <c r="I25" s="4">
        <v>52660</v>
      </c>
      <c r="J25" s="4">
        <v>2001000</v>
      </c>
      <c r="K25" s="4">
        <v>420700</v>
      </c>
      <c r="L25" s="4"/>
      <c r="N25" s="27"/>
      <c r="P25" s="28">
        <f t="shared" si="6"/>
        <v>165</v>
      </c>
      <c r="Q25" s="29">
        <f t="shared" si="12"/>
        <v>-0.3863703305156273</v>
      </c>
      <c r="R25" s="29">
        <f t="shared" si="13"/>
        <v>0.10352761804100841</v>
      </c>
      <c r="S25" s="30">
        <f t="shared" si="7"/>
        <v>-0.48762403498563861</v>
      </c>
      <c r="T25" s="30">
        <f t="shared" si="7"/>
        <v>9.4310648497791891E-3</v>
      </c>
      <c r="U25" s="30">
        <f t="shared" si="7"/>
        <v>-7.3514501222032042E-2</v>
      </c>
      <c r="V25" s="30">
        <f t="shared" si="14"/>
        <v>1.5687118114168432E-2</v>
      </c>
      <c r="W25" s="30">
        <f t="shared" si="15"/>
        <v>0.59578073226098327</v>
      </c>
      <c r="X25" s="30">
        <f t="shared" si="16"/>
        <v>2.6793501160249714E-2</v>
      </c>
      <c r="Y25" s="15">
        <f t="shared" si="11"/>
        <v>0</v>
      </c>
    </row>
    <row r="26" spans="1:26" x14ac:dyDescent="0.25">
      <c r="C26" s="55">
        <v>180</v>
      </c>
      <c r="D26" s="4">
        <v>-6898</v>
      </c>
      <c r="E26" s="4">
        <v>-718.4</v>
      </c>
      <c r="F26" s="4">
        <v>-28030</v>
      </c>
      <c r="G26" s="4"/>
      <c r="H26" s="36">
        <v>180</v>
      </c>
      <c r="I26" s="4">
        <v>-3498</v>
      </c>
      <c r="J26" s="4">
        <v>2108000</v>
      </c>
      <c r="K26" s="4">
        <v>136800</v>
      </c>
      <c r="L26" s="4"/>
      <c r="N26" s="27"/>
      <c r="P26" s="28">
        <f t="shared" si="6"/>
        <v>180</v>
      </c>
      <c r="Q26" s="29">
        <f t="shared" si="12"/>
        <v>-0.4</v>
      </c>
      <c r="R26" s="29">
        <f t="shared" si="13"/>
        <v>4.90059381963448E-17</v>
      </c>
      <c r="S26" s="30">
        <f t="shared" si="7"/>
        <v>-0.42019120466345222</v>
      </c>
      <c r="T26" s="30">
        <f t="shared" si="7"/>
        <v>-9.3607032164705305E-3</v>
      </c>
      <c r="U26" s="30">
        <f t="shared" si="7"/>
        <v>-3.8159471652843668E-2</v>
      </c>
      <c r="V26" s="30">
        <f t="shared" si="14"/>
        <v>-1.0420345454493197E-3</v>
      </c>
      <c r="W26" s="30">
        <f t="shared" si="15"/>
        <v>0.62763907226694293</v>
      </c>
      <c r="X26" s="30">
        <f t="shared" si="16"/>
        <v>8.7125052501121E-3</v>
      </c>
      <c r="Y26" s="15">
        <f t="shared" si="11"/>
        <v>0</v>
      </c>
    </row>
    <row r="27" spans="1:26" x14ac:dyDescent="0.25">
      <c r="C27" s="55">
        <v>195</v>
      </c>
      <c r="D27" s="4">
        <v>-5284</v>
      </c>
      <c r="E27" s="4">
        <v>-447.8</v>
      </c>
      <c r="F27" s="4">
        <v>-31910</v>
      </c>
      <c r="G27" s="4"/>
      <c r="H27" s="36">
        <v>195</v>
      </c>
      <c r="I27" s="4">
        <v>-92900</v>
      </c>
      <c r="J27" s="4">
        <v>2469000</v>
      </c>
      <c r="K27" s="4">
        <v>-262100</v>
      </c>
      <c r="L27" s="4"/>
      <c r="N27" s="27"/>
      <c r="P27" s="28">
        <f t="shared" si="6"/>
        <v>195</v>
      </c>
      <c r="Q27" s="29">
        <f t="shared" si="12"/>
        <v>-0.38637033051562741</v>
      </c>
      <c r="R27" s="29">
        <f t="shared" si="13"/>
        <v>-0.10352761804100814</v>
      </c>
      <c r="S27" s="30">
        <f t="shared" si="7"/>
        <v>-0.32187450354329972</v>
      </c>
      <c r="T27" s="30">
        <f t="shared" si="7"/>
        <v>-5.8348035917810456E-3</v>
      </c>
      <c r="U27" s="30">
        <f t="shared" si="7"/>
        <v>-4.3441624703611896E-2</v>
      </c>
      <c r="V27" s="30">
        <f t="shared" si="14"/>
        <v>-2.7674388013791251E-2</v>
      </c>
      <c r="W27" s="30">
        <f t="shared" si="15"/>
        <v>0.73512375210013381</v>
      </c>
      <c r="X27" s="30">
        <f t="shared" si="16"/>
        <v>-1.6692599605660684E-2</v>
      </c>
      <c r="Y27" s="15">
        <f t="shared" si="11"/>
        <v>0</v>
      </c>
    </row>
    <row r="28" spans="1:26" x14ac:dyDescent="0.25">
      <c r="C28" s="55">
        <v>210</v>
      </c>
      <c r="D28" s="4">
        <v>-3969</v>
      </c>
      <c r="E28" s="4">
        <v>-2850</v>
      </c>
      <c r="F28" s="4">
        <v>-54470</v>
      </c>
      <c r="G28" s="4"/>
      <c r="H28" s="36">
        <v>210</v>
      </c>
      <c r="I28" s="4">
        <v>-279800</v>
      </c>
      <c r="J28" s="4">
        <v>3424000</v>
      </c>
      <c r="K28" s="4">
        <v>-594400</v>
      </c>
      <c r="L28" s="4"/>
      <c r="N28" s="27"/>
      <c r="P28" s="28">
        <f t="shared" si="6"/>
        <v>210</v>
      </c>
      <c r="Q28" s="29">
        <f t="shared" si="12"/>
        <v>-0.34641016151377546</v>
      </c>
      <c r="R28" s="29">
        <f t="shared" si="13"/>
        <v>-0.20000000000000007</v>
      </c>
      <c r="S28" s="30">
        <f t="shared" si="7"/>
        <v>-0.241771367252717</v>
      </c>
      <c r="T28" s="30">
        <f t="shared" si="7"/>
        <v>-3.7135306468459091E-2</v>
      </c>
      <c r="U28" s="30">
        <f t="shared" si="7"/>
        <v>-7.4154349658594174E-2</v>
      </c>
      <c r="V28" s="30">
        <f t="shared" si="14"/>
        <v>-8.3350847860697436E-2</v>
      </c>
      <c r="W28" s="30">
        <f t="shared" si="15"/>
        <v>1.0194668801907081</v>
      </c>
      <c r="X28" s="30">
        <f t="shared" si="16"/>
        <v>-3.7856090063352575E-2</v>
      </c>
      <c r="Y28" s="15">
        <f t="shared" si="11"/>
        <v>0</v>
      </c>
    </row>
    <row r="29" spans="1:26" x14ac:dyDescent="0.25">
      <c r="C29" s="55">
        <v>225</v>
      </c>
      <c r="D29" s="4">
        <v>-2057</v>
      </c>
      <c r="E29" s="4">
        <v>-4446</v>
      </c>
      <c r="F29" s="4">
        <v>-92740</v>
      </c>
      <c r="G29" s="4"/>
      <c r="H29" s="36">
        <v>225</v>
      </c>
      <c r="I29" s="4">
        <v>-558400</v>
      </c>
      <c r="J29" s="4">
        <v>4150000</v>
      </c>
      <c r="K29" s="4">
        <v>-806300</v>
      </c>
      <c r="L29" s="4"/>
      <c r="N29" s="27"/>
      <c r="P29" s="28">
        <f t="shared" si="6"/>
        <v>225</v>
      </c>
      <c r="Q29" s="29">
        <f t="shared" si="12"/>
        <v>-0.28284271247461906</v>
      </c>
      <c r="R29" s="29">
        <f t="shared" si="13"/>
        <v>-0.28284271247461901</v>
      </c>
      <c r="S29" s="30">
        <f t="shared" si="7"/>
        <v>-0.12530201623553511</v>
      </c>
      <c r="T29" s="30">
        <f t="shared" si="7"/>
        <v>-5.793107809079618E-2</v>
      </c>
      <c r="U29" s="30">
        <f t="shared" si="7"/>
        <v>-0.12625434895057874</v>
      </c>
      <c r="V29" s="30">
        <f t="shared" si="14"/>
        <v>-0.16634422246395084</v>
      </c>
      <c r="W29" s="30">
        <f t="shared" si="15"/>
        <v>1.2356272058386208</v>
      </c>
      <c r="X29" s="30">
        <f t="shared" si="16"/>
        <v>-5.135155689448382E-2</v>
      </c>
      <c r="Y29" s="15">
        <f t="shared" si="11"/>
        <v>0</v>
      </c>
    </row>
    <row r="30" spans="1:26" x14ac:dyDescent="0.25">
      <c r="C30" s="55">
        <v>240</v>
      </c>
      <c r="D30" s="4">
        <v>290.10000000000002</v>
      </c>
      <c r="E30" s="4">
        <v>-5434</v>
      </c>
      <c r="F30" s="4">
        <v>-137400</v>
      </c>
      <c r="G30" s="4"/>
      <c r="H30" s="36">
        <v>240</v>
      </c>
      <c r="I30" s="4">
        <v>-828100</v>
      </c>
      <c r="J30" s="4">
        <v>4161000</v>
      </c>
      <c r="K30" s="4">
        <v>-828300</v>
      </c>
      <c r="L30" s="4"/>
      <c r="N30" s="27"/>
      <c r="P30" s="28">
        <f t="shared" si="6"/>
        <v>240</v>
      </c>
      <c r="Q30" s="29">
        <f t="shared" si="12"/>
        <v>-0.20000000000000018</v>
      </c>
      <c r="R30" s="29">
        <f t="shared" si="13"/>
        <v>-0.34641016151377535</v>
      </c>
      <c r="S30" s="30">
        <f t="shared" ref="S30:U46" si="17">D30*(1-2*$N30*S$11)/S$9</f>
        <v>1.7671421929960497E-2</v>
      </c>
      <c r="T30" s="30">
        <f t="shared" si="17"/>
        <v>-7.0804650999861996E-2</v>
      </c>
      <c r="U30" s="30">
        <f t="shared" si="17"/>
        <v>-0.18705356422050376</v>
      </c>
      <c r="V30" s="30">
        <f t="shared" si="14"/>
        <v>-0.24668633707449444</v>
      </c>
      <c r="W30" s="30">
        <f t="shared" si="15"/>
        <v>1.2389023622878317</v>
      </c>
      <c r="X30" s="30">
        <f t="shared" si="16"/>
        <v>-5.2752690779735767E-2</v>
      </c>
      <c r="Y30" s="15">
        <f t="shared" si="11"/>
        <v>0</v>
      </c>
    </row>
    <row r="31" spans="1:26" x14ac:dyDescent="0.25">
      <c r="C31" s="58">
        <v>255</v>
      </c>
      <c r="D31" s="4">
        <v>2978</v>
      </c>
      <c r="E31" s="4">
        <v>-6016</v>
      </c>
      <c r="F31" s="4">
        <v>-165700</v>
      </c>
      <c r="G31" s="4"/>
      <c r="H31" s="36">
        <v>255</v>
      </c>
      <c r="I31" s="4">
        <v>-1023000</v>
      </c>
      <c r="J31" s="4">
        <v>3948000</v>
      </c>
      <c r="K31" s="4">
        <v>-654900</v>
      </c>
      <c r="L31" s="4"/>
      <c r="N31" s="27"/>
      <c r="P31" s="28">
        <f t="shared" si="6"/>
        <v>255</v>
      </c>
      <c r="Q31" s="29">
        <f t="shared" si="12"/>
        <v>-0.10352761804100825</v>
      </c>
      <c r="R31" s="29">
        <f t="shared" si="13"/>
        <v>-0.38637033051562736</v>
      </c>
      <c r="S31" s="30">
        <f t="shared" si="17"/>
        <v>0.18140466910521322</v>
      </c>
      <c r="T31" s="30">
        <f t="shared" si="17"/>
        <v>-7.8388071478684165E-2</v>
      </c>
      <c r="U31" s="30">
        <f t="shared" si="17"/>
        <v>-0.22558060837945759</v>
      </c>
      <c r="V31" s="30">
        <f t="shared" si="14"/>
        <v>-0.30474595197102744</v>
      </c>
      <c r="W31" s="30">
        <f t="shared" si="15"/>
        <v>1.1754834237712952</v>
      </c>
      <c r="X31" s="30">
        <f t="shared" si="16"/>
        <v>-4.1709208247795428E-2</v>
      </c>
      <c r="Y31" s="15">
        <f t="shared" si="11"/>
        <v>0</v>
      </c>
    </row>
    <row r="32" spans="1:26" s="15" customFormat="1" x14ac:dyDescent="0.25">
      <c r="A32" s="11"/>
      <c r="B32" s="11"/>
      <c r="C32" s="58">
        <v>270</v>
      </c>
      <c r="D32" s="4">
        <v>3903</v>
      </c>
      <c r="E32" s="4">
        <v>-6162</v>
      </c>
      <c r="F32" s="4">
        <v>-188600</v>
      </c>
      <c r="G32" s="4"/>
      <c r="H32" s="36">
        <v>270</v>
      </c>
      <c r="I32" s="4">
        <v>-1066000</v>
      </c>
      <c r="J32" s="4">
        <v>3015000</v>
      </c>
      <c r="K32" s="4">
        <v>-405500</v>
      </c>
      <c r="L32" s="4"/>
      <c r="M32" s="14"/>
      <c r="N32" s="27"/>
      <c r="O32" s="11"/>
      <c r="P32" s="28">
        <f t="shared" si="6"/>
        <v>270</v>
      </c>
      <c r="Q32" s="29">
        <f t="shared" si="12"/>
        <v>-7.3508907294517201E-17</v>
      </c>
      <c r="R32" s="29">
        <f t="shared" si="13"/>
        <v>-0.4</v>
      </c>
      <c r="S32" s="30">
        <f t="shared" si="17"/>
        <v>0.23775098170505277</v>
      </c>
      <c r="T32" s="30">
        <f t="shared" si="17"/>
        <v>-8.0290441564436807E-2</v>
      </c>
      <c r="U32" s="30">
        <f t="shared" si="17"/>
        <v>-0.25675620241620822</v>
      </c>
      <c r="V32" s="30">
        <f t="shared" si="14"/>
        <v>-0.31755541036277152</v>
      </c>
      <c r="W32" s="30">
        <f t="shared" si="15"/>
        <v>0.89769060857914273</v>
      </c>
      <c r="X32" s="30">
        <f t="shared" si="16"/>
        <v>-2.582544502134837E-2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>
        <v>285</v>
      </c>
      <c r="D33" s="4">
        <v>4388</v>
      </c>
      <c r="E33" s="4">
        <v>-7551</v>
      </c>
      <c r="F33" s="4">
        <v>-194500</v>
      </c>
      <c r="G33" s="4"/>
      <c r="H33" s="36">
        <v>285</v>
      </c>
      <c r="I33" s="4">
        <v>-952400</v>
      </c>
      <c r="J33" s="4">
        <v>1544000</v>
      </c>
      <c r="K33" s="4">
        <v>3856</v>
      </c>
      <c r="L33" s="4"/>
      <c r="M33" s="14"/>
      <c r="N33" s="27"/>
      <c r="O33" s="11"/>
      <c r="P33" s="28">
        <f t="shared" si="6"/>
        <v>285</v>
      </c>
      <c r="Q33" s="29">
        <f t="shared" si="12"/>
        <v>0.10352761804100846</v>
      </c>
      <c r="R33" s="29">
        <f t="shared" si="13"/>
        <v>-0.3863703305156273</v>
      </c>
      <c r="S33" s="30">
        <f t="shared" si="17"/>
        <v>0.26729472398713083</v>
      </c>
      <c r="T33" s="30">
        <f t="shared" si="17"/>
        <v>-9.8389017243275298E-2</v>
      </c>
      <c r="U33" s="30">
        <f t="shared" si="17"/>
        <v>-0.26478834236454135</v>
      </c>
      <c r="V33" s="30">
        <f t="shared" si="14"/>
        <v>-0.28371460865807091</v>
      </c>
      <c r="W33" s="30">
        <f t="shared" si="15"/>
        <v>0.45971286887104357</v>
      </c>
      <c r="X33" s="30">
        <f t="shared" si="16"/>
        <v>2.4558055734234108E-4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>
        <v>300</v>
      </c>
      <c r="D34" s="4">
        <v>4518</v>
      </c>
      <c r="E34" s="4">
        <v>-8169</v>
      </c>
      <c r="F34" s="4">
        <v>-171900</v>
      </c>
      <c r="G34" s="4"/>
      <c r="H34" s="36">
        <v>300</v>
      </c>
      <c r="I34" s="4">
        <v>-695200</v>
      </c>
      <c r="J34" s="4">
        <v>804000</v>
      </c>
      <c r="K34" s="4">
        <v>91640</v>
      </c>
      <c r="L34" s="4"/>
      <c r="M34" s="14"/>
      <c r="N34" s="27"/>
      <c r="O34" s="11"/>
      <c r="P34" s="28">
        <f t="shared" si="6"/>
        <v>300</v>
      </c>
      <c r="Q34" s="29">
        <f t="shared" si="12"/>
        <v>0.20000000000000007</v>
      </c>
      <c r="R34" s="29">
        <f t="shared" si="13"/>
        <v>-0.34641016151377546</v>
      </c>
      <c r="S34" s="30">
        <f t="shared" si="17"/>
        <v>0.27521366521737856</v>
      </c>
      <c r="T34" s="30">
        <f t="shared" si="17"/>
        <v>-0.10644151527748853</v>
      </c>
      <c r="U34" s="30">
        <f t="shared" si="17"/>
        <v>-0.23402116222346867</v>
      </c>
      <c r="V34" s="30">
        <f t="shared" si="14"/>
        <v>-0.20709617381256917</v>
      </c>
      <c r="W34" s="30">
        <f t="shared" si="15"/>
        <v>0.23938416228777137</v>
      </c>
      <c r="X34" s="30">
        <f t="shared" si="16"/>
        <v>5.836359511113106E-3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>
        <v>315</v>
      </c>
      <c r="D35" s="4">
        <v>5296</v>
      </c>
      <c r="E35" s="4">
        <v>-5727</v>
      </c>
      <c r="F35" s="4">
        <v>-123400</v>
      </c>
      <c r="G35" s="4"/>
      <c r="H35" s="36">
        <v>315</v>
      </c>
      <c r="I35" s="4">
        <v>-466400</v>
      </c>
      <c r="J35" s="4">
        <v>100500</v>
      </c>
      <c r="K35" s="4">
        <v>163100</v>
      </c>
      <c r="L35" s="4"/>
      <c r="M35" s="14"/>
      <c r="N35" s="27"/>
      <c r="O35" s="11"/>
      <c r="P35" s="28">
        <f t="shared" si="6"/>
        <v>315</v>
      </c>
      <c r="Q35" s="29">
        <f t="shared" si="12"/>
        <v>0.28284271247461895</v>
      </c>
      <c r="R35" s="29">
        <f t="shared" si="13"/>
        <v>-0.28284271247461906</v>
      </c>
      <c r="S35" s="30">
        <f t="shared" si="17"/>
        <v>0.32260548273378414</v>
      </c>
      <c r="T35" s="30">
        <f t="shared" si="17"/>
        <v>-7.4622421103461484E-2</v>
      </c>
      <c r="U35" s="30">
        <f t="shared" si="17"/>
        <v>-0.16799424908886582</v>
      </c>
      <c r="V35" s="30">
        <f t="shared" si="14"/>
        <v>-0.13893793939324262</v>
      </c>
      <c r="W35" s="30">
        <f t="shared" si="15"/>
        <v>2.9923020285971422E-2</v>
      </c>
      <c r="X35" s="30">
        <f t="shared" si="16"/>
        <v>1.0387497122026928E-2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>
        <v>330</v>
      </c>
      <c r="D36" s="4">
        <v>5239</v>
      </c>
      <c r="E36" s="4">
        <v>-2793</v>
      </c>
      <c r="F36" s="4">
        <v>-72360</v>
      </c>
      <c r="G36" s="4"/>
      <c r="H36" s="36">
        <v>330</v>
      </c>
      <c r="I36" s="4">
        <v>-246000</v>
      </c>
      <c r="J36" s="4">
        <v>-157700</v>
      </c>
      <c r="K36" s="4">
        <v>171100</v>
      </c>
      <c r="L36" s="4"/>
      <c r="M36" s="14"/>
      <c r="N36" s="27"/>
      <c r="O36" s="11"/>
      <c r="P36" s="28">
        <f t="shared" si="6"/>
        <v>330</v>
      </c>
      <c r="Q36" s="29">
        <f t="shared" si="12"/>
        <v>0.34641016151377535</v>
      </c>
      <c r="R36" s="29">
        <f t="shared" si="13"/>
        <v>-0.20000000000000018</v>
      </c>
      <c r="S36" s="30">
        <f t="shared" si="17"/>
        <v>0.31913333157898321</v>
      </c>
      <c r="T36" s="30">
        <f t="shared" si="17"/>
        <v>-3.6392600339089906E-2</v>
      </c>
      <c r="U36" s="30">
        <f t="shared" si="17"/>
        <v>-9.8509431637522932E-2</v>
      </c>
      <c r="V36" s="30">
        <f t="shared" si="14"/>
        <v>-7.3282017776024194E-2</v>
      </c>
      <c r="W36" s="30">
        <f t="shared" si="15"/>
        <v>-4.6953833821867595E-2</v>
      </c>
      <c r="X36" s="30">
        <f t="shared" si="16"/>
        <v>1.0897000353027635E-2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>
        <v>345</v>
      </c>
      <c r="D37" s="4">
        <v>4594</v>
      </c>
      <c r="E37" s="4">
        <v>-1490</v>
      </c>
      <c r="F37" s="4">
        <v>-36800</v>
      </c>
      <c r="G37" s="4"/>
      <c r="H37" s="36">
        <v>345</v>
      </c>
      <c r="I37" s="4">
        <v>-49420</v>
      </c>
      <c r="J37" s="4">
        <v>-103900</v>
      </c>
      <c r="K37" s="4">
        <v>131400</v>
      </c>
      <c r="L37" s="4"/>
      <c r="M37" s="14"/>
      <c r="N37" s="27"/>
      <c r="O37" s="11"/>
      <c r="P37" s="28">
        <f t="shared" si="6"/>
        <v>345</v>
      </c>
      <c r="Q37" s="29">
        <f t="shared" si="12"/>
        <v>0.38637033051562736</v>
      </c>
      <c r="R37" s="29">
        <f t="shared" si="13"/>
        <v>-0.10352761804100828</v>
      </c>
      <c r="S37" s="30">
        <f t="shared" si="17"/>
        <v>0.27984320009044644</v>
      </c>
      <c r="T37" s="30">
        <f t="shared" si="17"/>
        <v>-1.9414598820352295E-2</v>
      </c>
      <c r="U37" s="30">
        <f t="shared" si="17"/>
        <v>-5.0098771203162577E-2</v>
      </c>
      <c r="V37" s="30">
        <f t="shared" si="14"/>
        <v>-1.4721940319069576E-2</v>
      </c>
      <c r="W37" s="30">
        <f t="shared" si="15"/>
        <v>-3.0935341370272942E-2</v>
      </c>
      <c r="X37" s="30">
        <f t="shared" si="16"/>
        <v>8.3685905691866236E-3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0.4</v>
      </c>
      <c r="R38" s="29">
        <f t="shared" ref="R38:X38" si="18">R14</f>
        <v>0</v>
      </c>
      <c r="S38" s="29">
        <f t="shared" si="18"/>
        <v>0.20491783306579492</v>
      </c>
      <c r="T38" s="29">
        <f t="shared" si="18"/>
        <v>8.1345866064066689E-3</v>
      </c>
      <c r="U38" s="29">
        <f t="shared" si="18"/>
        <v>-1.801105279939785E-2</v>
      </c>
      <c r="V38" s="29">
        <f t="shared" si="18"/>
        <v>-6.0055507250595438E-3</v>
      </c>
      <c r="W38" s="29">
        <f t="shared" si="18"/>
        <v>4.8531863747396438E-2</v>
      </c>
      <c r="X38" s="29">
        <f t="shared" si="18"/>
        <v>6.251604644378683E-4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FSTb!Afx</f>
        <v>200</v>
      </c>
      <c r="T5" s="48">
        <f>FSTb!Afy</f>
        <v>935</v>
      </c>
      <c r="U5" s="48">
        <f>FSTb!Afz</f>
        <v>8949</v>
      </c>
      <c r="V5" s="48">
        <f>FSTb!Amx</f>
        <v>40897</v>
      </c>
      <c r="W5" s="48">
        <f>FSTb!Amy</f>
        <v>40918</v>
      </c>
      <c r="X5" s="48">
        <f>FSTb!Amz</f>
        <v>191292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16416.336000000003</v>
      </c>
      <c r="T7" s="5">
        <f t="shared" si="1"/>
        <v>76746.370800000004</v>
      </c>
      <c r="U7" s="5">
        <f t="shared" si="1"/>
        <v>734548.95432000002</v>
      </c>
      <c r="V7" s="5">
        <f t="shared" si="1"/>
        <v>3356894.4669600003</v>
      </c>
      <c r="W7" s="5">
        <f t="shared" si="1"/>
        <v>3358618.1822400005</v>
      </c>
      <c r="X7" s="5">
        <f t="shared" si="1"/>
        <v>15701568.730560001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16416.336000000003</v>
      </c>
      <c r="T9" s="5">
        <f t="shared" ref="T9:X9" si="3">(1-T6+T6*T7)*T8</f>
        <v>76746.370800000004</v>
      </c>
      <c r="U9" s="5">
        <f t="shared" si="3"/>
        <v>734548.95432000002</v>
      </c>
      <c r="V9" s="5">
        <f t="shared" si="3"/>
        <v>3356894.4669600003</v>
      </c>
      <c r="W9" s="5">
        <f t="shared" si="3"/>
        <v>3358618.1822400005</v>
      </c>
      <c r="X9" s="5">
        <f t="shared" si="3"/>
        <v>15701568.730560001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5889</v>
      </c>
      <c r="E14" s="4">
        <v>-825.4</v>
      </c>
      <c r="F14" s="4">
        <v>-42480</v>
      </c>
      <c r="G14" s="4"/>
      <c r="H14" s="36">
        <v>0</v>
      </c>
      <c r="I14" s="4">
        <v>36220</v>
      </c>
      <c r="J14" s="4">
        <v>-1940000</v>
      </c>
      <c r="K14" s="4">
        <v>-43670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0.35872803773022183</v>
      </c>
      <c r="T14" s="30">
        <f t="shared" si="7"/>
        <v>-1.075490595054952E-2</v>
      </c>
      <c r="U14" s="30">
        <f t="shared" si="7"/>
        <v>-5.7831407627998536E-2</v>
      </c>
      <c r="V14" s="30">
        <f t="shared" ref="V14:V22" si="8">(I14+F14*dy-E14*dz)*(1-2*$N14*V$11)/V$9</f>
        <v>1.078973448718535E-2</v>
      </c>
      <c r="W14" s="30">
        <f t="shared" ref="W14:W22" si="9">(J14+D14*dz-F14*dx)*(1-2*$N14*W$11)/W$9</f>
        <v>-0.57761850104263246</v>
      </c>
      <c r="X14" s="30">
        <f t="shared" ref="X14:X22" si="10">(K14+E14*dx-D14*dy)*(1-2*$N14*X$11)/X$9</f>
        <v>-2.7812507622251128E-3</v>
      </c>
      <c r="Y14" s="15">
        <f t="shared" ref="Y14:Y46" si="11">B14</f>
        <v>0</v>
      </c>
      <c r="Z14" s="15"/>
    </row>
    <row r="15" spans="1:26" x14ac:dyDescent="0.25">
      <c r="C15" s="55">
        <v>15</v>
      </c>
      <c r="D15" s="4">
        <v>7343</v>
      </c>
      <c r="E15" s="4">
        <v>-60.79</v>
      </c>
      <c r="F15" s="4">
        <v>-60140</v>
      </c>
      <c r="G15" s="4"/>
      <c r="H15" s="36">
        <v>15</v>
      </c>
      <c r="I15" s="4">
        <v>62730</v>
      </c>
      <c r="J15" s="4">
        <v>-2718000</v>
      </c>
      <c r="K15" s="4">
        <v>-328600</v>
      </c>
      <c r="L15" s="4"/>
      <c r="N15" s="27"/>
      <c r="P15" s="28">
        <f t="shared" si="6"/>
        <v>15</v>
      </c>
      <c r="Q15" s="29">
        <f t="shared" ref="Q15:Q46" si="12">COS(P15*PI()/180)*$E$7</f>
        <v>0.38637033051562736</v>
      </c>
      <c r="R15" s="29">
        <f t="shared" ref="R15:R46" si="13">SIN(P15*PI()/180)*$E$7</f>
        <v>0.1035276180410083</v>
      </c>
      <c r="S15" s="30">
        <f t="shared" si="7"/>
        <v>0.44729834964391557</v>
      </c>
      <c r="T15" s="30">
        <f t="shared" si="7"/>
        <v>-7.9208957200618531E-4</v>
      </c>
      <c r="U15" s="30">
        <f t="shared" si="7"/>
        <v>-8.1873372286907539E-2</v>
      </c>
      <c r="V15" s="30">
        <f t="shared" si="8"/>
        <v>1.8686914532886168E-2</v>
      </c>
      <c r="W15" s="30">
        <f t="shared" si="9"/>
        <v>-0.80926138445045104</v>
      </c>
      <c r="X15" s="30">
        <f t="shared" si="10"/>
        <v>-2.0927845213354068E-2</v>
      </c>
      <c r="Y15" s="15">
        <f t="shared" si="11"/>
        <v>0</v>
      </c>
    </row>
    <row r="16" spans="1:26" x14ac:dyDescent="0.25">
      <c r="C16" s="55">
        <v>30</v>
      </c>
      <c r="D16" s="4">
        <v>5258</v>
      </c>
      <c r="E16" s="4">
        <v>2643</v>
      </c>
      <c r="F16" s="4">
        <v>-77040</v>
      </c>
      <c r="G16" s="4"/>
      <c r="H16" s="36">
        <v>30</v>
      </c>
      <c r="I16" s="4">
        <v>15940</v>
      </c>
      <c r="J16" s="4">
        <v>-3834000</v>
      </c>
      <c r="K16" s="4">
        <v>-607300</v>
      </c>
      <c r="L16" s="4"/>
      <c r="N16" s="27"/>
      <c r="P16" s="28">
        <f t="shared" si="6"/>
        <v>30</v>
      </c>
      <c r="Q16" s="29">
        <f t="shared" si="12"/>
        <v>0.34641016151377552</v>
      </c>
      <c r="R16" s="29">
        <f t="shared" si="13"/>
        <v>0.19999999999999998</v>
      </c>
      <c r="S16" s="30">
        <f t="shared" si="7"/>
        <v>0.32029071529725017</v>
      </c>
      <c r="T16" s="30">
        <f t="shared" si="7"/>
        <v>3.4438110524960486E-2</v>
      </c>
      <c r="U16" s="30">
        <f t="shared" si="7"/>
        <v>-0.10488068841009905</v>
      </c>
      <c r="V16" s="30">
        <f t="shared" si="8"/>
        <v>4.7484364363814049E-3</v>
      </c>
      <c r="W16" s="30">
        <f t="shared" si="9"/>
        <v>-1.1415408932976561</v>
      </c>
      <c r="X16" s="30">
        <f t="shared" si="10"/>
        <v>-3.8677664023341218E-2</v>
      </c>
      <c r="Y16" s="15">
        <f t="shared" si="11"/>
        <v>0</v>
      </c>
    </row>
    <row r="17" spans="1:26" x14ac:dyDescent="0.25">
      <c r="C17" s="55">
        <v>45</v>
      </c>
      <c r="D17" s="4">
        <v>2717</v>
      </c>
      <c r="E17" s="4">
        <v>6186</v>
      </c>
      <c r="F17" s="4">
        <v>-88410</v>
      </c>
      <c r="G17" s="4"/>
      <c r="H17" s="36">
        <v>45</v>
      </c>
      <c r="I17" s="4">
        <v>-37420</v>
      </c>
      <c r="J17" s="4">
        <v>-4650000</v>
      </c>
      <c r="K17" s="4">
        <v>-591700</v>
      </c>
      <c r="L17" s="4"/>
      <c r="N17" s="27"/>
      <c r="P17" s="28">
        <f t="shared" si="6"/>
        <v>45</v>
      </c>
      <c r="Q17" s="29">
        <f t="shared" si="12"/>
        <v>0.28284271247461906</v>
      </c>
      <c r="R17" s="29">
        <f t="shared" si="13"/>
        <v>0.28284271247461901</v>
      </c>
      <c r="S17" s="30">
        <f t="shared" si="7"/>
        <v>0.1655058717121774</v>
      </c>
      <c r="T17" s="30">
        <f t="shared" si="7"/>
        <v>8.0603159934697521E-2</v>
      </c>
      <c r="U17" s="30">
        <f t="shared" si="7"/>
        <v>-0.12035957505629358</v>
      </c>
      <c r="V17" s="30">
        <f t="shared" si="8"/>
        <v>-1.1147207744629371E-2</v>
      </c>
      <c r="W17" s="30">
        <f t="shared" si="9"/>
        <v>-1.384497953530021</v>
      </c>
      <c r="X17" s="30">
        <f t="shared" si="10"/>
        <v>-3.768413272288984E-2</v>
      </c>
      <c r="Y17" s="15">
        <f t="shared" si="11"/>
        <v>0</v>
      </c>
    </row>
    <row r="18" spans="1:26" x14ac:dyDescent="0.25">
      <c r="C18" s="55">
        <v>60</v>
      </c>
      <c r="D18" s="4">
        <v>157.30000000000001</v>
      </c>
      <c r="E18" s="4">
        <v>3870</v>
      </c>
      <c r="F18" s="4">
        <v>-91060</v>
      </c>
      <c r="G18" s="4"/>
      <c r="H18" s="36">
        <v>60</v>
      </c>
      <c r="I18" s="4">
        <v>-183700</v>
      </c>
      <c r="J18" s="4">
        <v>-4721000</v>
      </c>
      <c r="K18" s="4">
        <v>-603400</v>
      </c>
      <c r="L18" s="4"/>
      <c r="N18" s="27"/>
      <c r="P18" s="28">
        <f t="shared" si="6"/>
        <v>60</v>
      </c>
      <c r="Q18" s="29">
        <f t="shared" si="12"/>
        <v>0.20000000000000007</v>
      </c>
      <c r="R18" s="29">
        <f t="shared" si="13"/>
        <v>0.34641016151377546</v>
      </c>
      <c r="S18" s="30">
        <f t="shared" si="7"/>
        <v>9.5819188885997442E-3</v>
      </c>
      <c r="T18" s="30">
        <f t="shared" si="7"/>
        <v>5.0425837204539185E-2</v>
      </c>
      <c r="U18" s="30">
        <f t="shared" si="7"/>
        <v>-0.12396723113478218</v>
      </c>
      <c r="V18" s="30">
        <f t="shared" si="8"/>
        <v>-5.4723197827055467E-2</v>
      </c>
      <c r="W18" s="30">
        <f t="shared" si="9"/>
        <v>-1.4056375997021999</v>
      </c>
      <c r="X18" s="30">
        <f t="shared" si="10"/>
        <v>-3.8429281198228374E-2</v>
      </c>
      <c r="Y18" s="15">
        <f t="shared" si="11"/>
        <v>0</v>
      </c>
    </row>
    <row r="19" spans="1:26" x14ac:dyDescent="0.25">
      <c r="C19" s="55">
        <v>75</v>
      </c>
      <c r="D19" s="4">
        <v>2365</v>
      </c>
      <c r="E19" s="4">
        <v>2872</v>
      </c>
      <c r="F19" s="4">
        <v>-161700</v>
      </c>
      <c r="G19" s="4"/>
      <c r="H19" s="36">
        <v>75</v>
      </c>
      <c r="I19" s="4">
        <v>-36720</v>
      </c>
      <c r="J19" s="4">
        <v>-1700</v>
      </c>
      <c r="K19" s="4">
        <v>-523200</v>
      </c>
      <c r="L19" s="4"/>
      <c r="N19" s="27"/>
      <c r="P19" s="28">
        <f t="shared" si="6"/>
        <v>75</v>
      </c>
      <c r="Q19" s="29">
        <f t="shared" si="12"/>
        <v>0.1035276180410083</v>
      </c>
      <c r="R19" s="29">
        <f t="shared" si="13"/>
        <v>0.38637033051562736</v>
      </c>
      <c r="S19" s="30">
        <f t="shared" si="7"/>
        <v>0.14406381545796818</v>
      </c>
      <c r="T19" s="30">
        <f t="shared" si="7"/>
        <v>3.7421964974531409E-2</v>
      </c>
      <c r="U19" s="30">
        <f t="shared" si="7"/>
        <v>-0.22013508977041818</v>
      </c>
      <c r="V19" s="30">
        <f t="shared" si="8"/>
        <v>-1.0938681677787027E-2</v>
      </c>
      <c r="W19" s="30">
        <f t="shared" si="9"/>
        <v>-5.0616054215076034E-4</v>
      </c>
      <c r="X19" s="30">
        <f t="shared" si="10"/>
        <v>-3.3321511307446282E-2</v>
      </c>
      <c r="Y19" s="15">
        <f t="shared" si="11"/>
        <v>0</v>
      </c>
    </row>
    <row r="20" spans="1:26" x14ac:dyDescent="0.25">
      <c r="C20" s="55">
        <v>90</v>
      </c>
      <c r="D20" s="4">
        <v>-360.7</v>
      </c>
      <c r="E20" s="4">
        <v>-3630</v>
      </c>
      <c r="F20" s="4">
        <v>-205100</v>
      </c>
      <c r="G20" s="4"/>
      <c r="H20" s="36">
        <v>90</v>
      </c>
      <c r="I20" s="4">
        <v>250000</v>
      </c>
      <c r="J20" s="4">
        <v>785800</v>
      </c>
      <c r="K20" s="4">
        <v>-302600</v>
      </c>
      <c r="L20" s="4"/>
      <c r="N20" s="27"/>
      <c r="P20" s="28">
        <f t="shared" si="6"/>
        <v>90</v>
      </c>
      <c r="Q20" s="29">
        <f t="shared" si="12"/>
        <v>2.45029690981724E-17</v>
      </c>
      <c r="R20" s="29">
        <f t="shared" si="13"/>
        <v>0.4</v>
      </c>
      <c r="S20" s="30">
        <f t="shared" si="7"/>
        <v>-2.1972016167310413E-2</v>
      </c>
      <c r="T20" s="30">
        <f t="shared" si="7"/>
        <v>-4.7298653501932103E-2</v>
      </c>
      <c r="U20" s="30">
        <f t="shared" si="7"/>
        <v>-0.27921896667849577</v>
      </c>
      <c r="V20" s="30">
        <f t="shared" si="8"/>
        <v>7.4473595300837594E-2</v>
      </c>
      <c r="W20" s="30">
        <f t="shared" si="9"/>
        <v>0.23396526707180443</v>
      </c>
      <c r="X20" s="30">
        <f t="shared" si="10"/>
        <v>-1.9271959712601767E-2</v>
      </c>
      <c r="Y20" s="15">
        <f t="shared" si="11"/>
        <v>0</v>
      </c>
    </row>
    <row r="21" spans="1:26" x14ac:dyDescent="0.25">
      <c r="C21" s="55">
        <v>105</v>
      </c>
      <c r="D21" s="4">
        <v>-1433</v>
      </c>
      <c r="E21" s="4">
        <v>-776.3</v>
      </c>
      <c r="F21" s="4">
        <v>-177700</v>
      </c>
      <c r="G21" s="4"/>
      <c r="H21" s="36">
        <v>105</v>
      </c>
      <c r="I21" s="4">
        <v>60720</v>
      </c>
      <c r="J21" s="4">
        <v>455200</v>
      </c>
      <c r="K21" s="4">
        <v>-368100</v>
      </c>
      <c r="L21" s="4"/>
      <c r="N21" s="27"/>
      <c r="P21" s="28">
        <f t="shared" si="6"/>
        <v>105</v>
      </c>
      <c r="Q21" s="29">
        <f t="shared" si="12"/>
        <v>-0.10352761804100835</v>
      </c>
      <c r="R21" s="29">
        <f t="shared" si="13"/>
        <v>0.38637033051562736</v>
      </c>
      <c r="S21" s="30">
        <f t="shared" si="7"/>
        <v>-8.7291098330346054E-2</v>
      </c>
      <c r="T21" s="30">
        <f t="shared" si="7"/>
        <v>-1.0115136284724487E-2</v>
      </c>
      <c r="U21" s="30">
        <f t="shared" si="7"/>
        <v>-0.2419171642065758</v>
      </c>
      <c r="V21" s="30">
        <f t="shared" si="8"/>
        <v>1.8088146826667435E-2</v>
      </c>
      <c r="W21" s="30">
        <f t="shared" si="9"/>
        <v>0.13553192869825068</v>
      </c>
      <c r="X21" s="30">
        <f t="shared" si="10"/>
        <v>-2.3443517416420059E-2</v>
      </c>
      <c r="Y21" s="15">
        <f t="shared" si="11"/>
        <v>0</v>
      </c>
    </row>
    <row r="22" spans="1:26" x14ac:dyDescent="0.25">
      <c r="C22" s="55">
        <v>120</v>
      </c>
      <c r="D22" s="4">
        <v>-1288</v>
      </c>
      <c r="E22" s="4">
        <v>-1506</v>
      </c>
      <c r="F22" s="4">
        <v>-56350</v>
      </c>
      <c r="G22" s="4"/>
      <c r="H22" s="36">
        <v>120</v>
      </c>
      <c r="I22" s="4">
        <v>-116500</v>
      </c>
      <c r="J22" s="4">
        <v>-867200</v>
      </c>
      <c r="K22" s="4">
        <v>-68210</v>
      </c>
      <c r="L22" s="4"/>
      <c r="N22" s="27"/>
      <c r="P22" s="28">
        <f t="shared" si="6"/>
        <v>120</v>
      </c>
      <c r="Q22" s="29">
        <f t="shared" si="12"/>
        <v>-0.19999999999999993</v>
      </c>
      <c r="R22" s="29">
        <f t="shared" si="13"/>
        <v>0.34641016151377552</v>
      </c>
      <c r="S22" s="30">
        <f t="shared" si="7"/>
        <v>-7.8458433111992826E-2</v>
      </c>
      <c r="T22" s="30">
        <f t="shared" si="7"/>
        <v>-1.9623077733859434E-2</v>
      </c>
      <c r="U22" s="30">
        <f t="shared" si="7"/>
        <v>-7.6713743404842702E-2</v>
      </c>
      <c r="V22" s="30">
        <f t="shared" si="8"/>
        <v>-3.470469541019032E-2</v>
      </c>
      <c r="W22" s="30">
        <f t="shared" si="9"/>
        <v>-0.25820142479596436</v>
      </c>
      <c r="X22" s="30">
        <f t="shared" si="10"/>
        <v>-4.3441519233197836E-3</v>
      </c>
      <c r="Y22" s="15">
        <f t="shared" si="11"/>
        <v>0</v>
      </c>
    </row>
    <row r="23" spans="1:26" x14ac:dyDescent="0.25">
      <c r="C23" s="55">
        <v>135</v>
      </c>
      <c r="D23" s="4">
        <v>-6381</v>
      </c>
      <c r="E23" s="4">
        <v>-3326</v>
      </c>
      <c r="F23" s="4">
        <v>-36190</v>
      </c>
      <c r="G23" s="4"/>
      <c r="H23" s="36">
        <v>135</v>
      </c>
      <c r="I23" s="4">
        <v>-203400</v>
      </c>
      <c r="J23" s="4">
        <v>887900</v>
      </c>
      <c r="K23" s="4">
        <v>-45630</v>
      </c>
      <c r="L23" s="4"/>
      <c r="N23" s="27"/>
      <c r="P23" s="28">
        <f t="shared" si="6"/>
        <v>135</v>
      </c>
      <c r="Q23" s="29">
        <f t="shared" si="12"/>
        <v>-0.28284271247461901</v>
      </c>
      <c r="R23" s="29">
        <f t="shared" si="13"/>
        <v>0.28284271247461906</v>
      </c>
      <c r="S23" s="30">
        <f t="shared" si="7"/>
        <v>-0.38869818454008243</v>
      </c>
      <c r="T23" s="30">
        <f t="shared" si="7"/>
        <v>-4.333755414529647E-2</v>
      </c>
      <c r="U23" s="30">
        <f t="shared" si="7"/>
        <v>-4.9268329615284066E-2</v>
      </c>
      <c r="V23" s="30">
        <f t="shared" ref="V23:V46" si="14">(I23+F23*dy-E23*dz)*(1-2*$N23*V$11)/V$9</f>
        <v>-6.0591717136761467E-2</v>
      </c>
      <c r="W23" s="30">
        <f t="shared" ref="W23:W46" si="15">(J23+D23*dz-F23*dx)*(1-2*$N23*W$11)/W$9</f>
        <v>0.2643646737503883</v>
      </c>
      <c r="X23" s="30">
        <f t="shared" ref="X23:X46" si="16">(K23+E23*dx-D23*dy)*(1-2*$N23*X$11)/X$9</f>
        <v>-2.9060790538202861E-3</v>
      </c>
      <c r="Y23" s="15">
        <f t="shared" si="11"/>
        <v>0</v>
      </c>
    </row>
    <row r="24" spans="1:26" x14ac:dyDescent="0.25">
      <c r="C24" s="55">
        <v>150</v>
      </c>
      <c r="D24" s="4">
        <v>-3823</v>
      </c>
      <c r="E24" s="4">
        <v>1090</v>
      </c>
      <c r="F24" s="4">
        <v>-26660</v>
      </c>
      <c r="G24" s="4"/>
      <c r="H24" s="36">
        <v>150</v>
      </c>
      <c r="I24" s="4">
        <v>-63550</v>
      </c>
      <c r="J24" s="4">
        <v>357200</v>
      </c>
      <c r="K24" s="4">
        <v>22240</v>
      </c>
      <c r="L24" s="4"/>
      <c r="N24" s="27"/>
      <c r="P24" s="28">
        <f t="shared" si="6"/>
        <v>150</v>
      </c>
      <c r="Q24" s="29">
        <f t="shared" si="12"/>
        <v>-0.34641016151377552</v>
      </c>
      <c r="R24" s="29">
        <f t="shared" si="13"/>
        <v>0.19999999999999998</v>
      </c>
      <c r="S24" s="30">
        <f t="shared" si="7"/>
        <v>-0.23287778710182341</v>
      </c>
      <c r="T24" s="30">
        <f t="shared" si="7"/>
        <v>1.4202625982673828E-2</v>
      </c>
      <c r="U24" s="30">
        <f t="shared" si="7"/>
        <v>-3.6294381529247674E-2</v>
      </c>
      <c r="V24" s="30">
        <f t="shared" si="14"/>
        <v>-1.8931187925472916E-2</v>
      </c>
      <c r="W24" s="30">
        <f t="shared" si="15"/>
        <v>0.10635326215073625</v>
      </c>
      <c r="X24" s="30">
        <f t="shared" si="16"/>
        <v>1.4164189821819673E-3</v>
      </c>
      <c r="Y24" s="15">
        <f t="shared" si="11"/>
        <v>0</v>
      </c>
    </row>
    <row r="25" spans="1:26" x14ac:dyDescent="0.25">
      <c r="C25" s="55">
        <v>165</v>
      </c>
      <c r="D25" s="4">
        <v>-5023</v>
      </c>
      <c r="E25" s="4">
        <v>2121</v>
      </c>
      <c r="F25" s="4">
        <v>-23810</v>
      </c>
      <c r="G25" s="4"/>
      <c r="H25" s="36">
        <v>165</v>
      </c>
      <c r="I25" s="4">
        <v>-73450</v>
      </c>
      <c r="J25" s="4">
        <v>416900</v>
      </c>
      <c r="K25" s="4">
        <v>30910</v>
      </c>
      <c r="L25" s="4"/>
      <c r="N25" s="27"/>
      <c r="P25" s="28">
        <f t="shared" si="6"/>
        <v>165</v>
      </c>
      <c r="Q25" s="29">
        <f t="shared" si="12"/>
        <v>-0.3863703305156273</v>
      </c>
      <c r="R25" s="29">
        <f t="shared" si="13"/>
        <v>0.10352761804100841</v>
      </c>
      <c r="S25" s="30">
        <f t="shared" si="7"/>
        <v>-0.30597570615026393</v>
      </c>
      <c r="T25" s="30">
        <f t="shared" si="7"/>
        <v>2.7636485971790081E-2</v>
      </c>
      <c r="U25" s="30">
        <f t="shared" si="7"/>
        <v>-3.2414449520307094E-2</v>
      </c>
      <c r="V25" s="30">
        <f t="shared" si="14"/>
        <v>-2.1880342299386086E-2</v>
      </c>
      <c r="W25" s="30">
        <f t="shared" si="15"/>
        <v>0.12412842942508942</v>
      </c>
      <c r="X25" s="30">
        <f t="shared" si="16"/>
        <v>1.9685931087789843E-3</v>
      </c>
      <c r="Y25" s="15">
        <f t="shared" si="11"/>
        <v>0</v>
      </c>
    </row>
    <row r="26" spans="1:26" x14ac:dyDescent="0.25">
      <c r="C26" s="55">
        <v>180</v>
      </c>
      <c r="D26" s="4">
        <v>-3358</v>
      </c>
      <c r="E26" s="4">
        <v>-79.25</v>
      </c>
      <c r="F26" s="4">
        <v>-25470</v>
      </c>
      <c r="G26" s="4"/>
      <c r="H26" s="36">
        <v>180</v>
      </c>
      <c r="I26" s="4">
        <v>37630</v>
      </c>
      <c r="J26" s="4">
        <v>-145800</v>
      </c>
      <c r="K26" s="4">
        <v>63870</v>
      </c>
      <c r="L26" s="4"/>
      <c r="N26" s="27"/>
      <c r="P26" s="28">
        <f t="shared" si="6"/>
        <v>180</v>
      </c>
      <c r="Q26" s="29">
        <f t="shared" si="12"/>
        <v>-0.4</v>
      </c>
      <c r="R26" s="29">
        <f t="shared" si="13"/>
        <v>4.90059381963448E-17</v>
      </c>
      <c r="S26" s="30">
        <f t="shared" si="7"/>
        <v>-0.20455234347055271</v>
      </c>
      <c r="T26" s="30">
        <f t="shared" si="7"/>
        <v>-1.0326221184650466E-3</v>
      </c>
      <c r="U26" s="30">
        <f t="shared" si="7"/>
        <v>-3.4674339743058447E-2</v>
      </c>
      <c r="V26" s="30">
        <f t="shared" si="14"/>
        <v>1.1209765564682075E-2</v>
      </c>
      <c r="W26" s="30">
        <f t="shared" si="15"/>
        <v>-4.3410710026812273E-2</v>
      </c>
      <c r="X26" s="30">
        <f t="shared" si="16"/>
        <v>4.0677464205018995E-3</v>
      </c>
      <c r="Y26" s="15">
        <f t="shared" si="11"/>
        <v>0</v>
      </c>
    </row>
    <row r="27" spans="1:26" x14ac:dyDescent="0.25">
      <c r="C27" s="55">
        <v>195</v>
      </c>
      <c r="D27" s="4">
        <v>-4897</v>
      </c>
      <c r="E27" s="4">
        <v>-1964</v>
      </c>
      <c r="F27" s="4">
        <v>-42330</v>
      </c>
      <c r="G27" s="4"/>
      <c r="H27" s="36">
        <v>195</v>
      </c>
      <c r="I27" s="4">
        <v>-29300</v>
      </c>
      <c r="J27" s="4">
        <v>-660900</v>
      </c>
      <c r="K27" s="4">
        <v>-49810</v>
      </c>
      <c r="L27" s="4"/>
      <c r="N27" s="27"/>
      <c r="P27" s="28">
        <f t="shared" si="6"/>
        <v>195</v>
      </c>
      <c r="Q27" s="29">
        <f t="shared" si="12"/>
        <v>-0.38637033051562741</v>
      </c>
      <c r="R27" s="29">
        <f t="shared" si="13"/>
        <v>-0.10352761804100814</v>
      </c>
      <c r="S27" s="30">
        <f t="shared" si="7"/>
        <v>-0.2983004246501777</v>
      </c>
      <c r="T27" s="30">
        <f t="shared" si="7"/>
        <v>-2.5590786633001281E-2</v>
      </c>
      <c r="U27" s="30">
        <f t="shared" si="7"/>
        <v>-5.7627200680159564E-2</v>
      </c>
      <c r="V27" s="30">
        <f t="shared" si="14"/>
        <v>-8.7283053692581661E-3</v>
      </c>
      <c r="W27" s="30">
        <f t="shared" si="15"/>
        <v>-0.19677735429849266</v>
      </c>
      <c r="X27" s="30">
        <f t="shared" si="16"/>
        <v>-3.1722944920181558E-3</v>
      </c>
      <c r="Y27" s="15">
        <f t="shared" si="11"/>
        <v>0</v>
      </c>
    </row>
    <row r="28" spans="1:26" x14ac:dyDescent="0.25">
      <c r="C28" s="55">
        <v>210</v>
      </c>
      <c r="D28" s="4">
        <v>-6224</v>
      </c>
      <c r="E28" s="4">
        <v>-606.29999999999995</v>
      </c>
      <c r="F28" s="4">
        <v>-63840</v>
      </c>
      <c r="G28" s="4"/>
      <c r="H28" s="36">
        <v>210</v>
      </c>
      <c r="I28" s="4">
        <v>-297400</v>
      </c>
      <c r="J28" s="4">
        <v>-1191000</v>
      </c>
      <c r="K28" s="4">
        <v>510.8</v>
      </c>
      <c r="L28" s="4"/>
      <c r="N28" s="27"/>
      <c r="P28" s="28">
        <f t="shared" si="6"/>
        <v>210</v>
      </c>
      <c r="Q28" s="29">
        <f t="shared" si="12"/>
        <v>-0.34641016151377546</v>
      </c>
      <c r="R28" s="29">
        <f t="shared" si="13"/>
        <v>-0.20000000000000007</v>
      </c>
      <c r="S28" s="30">
        <f t="shared" si="7"/>
        <v>-0.37913454013124481</v>
      </c>
      <c r="T28" s="30">
        <f t="shared" si="7"/>
        <v>-7.9000478287111382E-3</v>
      </c>
      <c r="U28" s="30">
        <f t="shared" si="7"/>
        <v>-8.6910477000268993E-2</v>
      </c>
      <c r="V28" s="30">
        <f t="shared" si="14"/>
        <v>-8.8593788969876408E-2</v>
      </c>
      <c r="W28" s="30">
        <f t="shared" si="15"/>
        <v>-0.3546101210009151</v>
      </c>
      <c r="X28" s="30">
        <f t="shared" si="16"/>
        <v>3.2531781299395187E-5</v>
      </c>
      <c r="Y28" s="15">
        <f t="shared" si="11"/>
        <v>0</v>
      </c>
    </row>
    <row r="29" spans="1:26" x14ac:dyDescent="0.25">
      <c r="C29" s="55">
        <v>225</v>
      </c>
      <c r="D29" s="4">
        <v>-5947</v>
      </c>
      <c r="E29" s="4">
        <v>2931</v>
      </c>
      <c r="F29" s="4">
        <v>-79320</v>
      </c>
      <c r="G29" s="4"/>
      <c r="H29" s="36">
        <v>225</v>
      </c>
      <c r="I29" s="4">
        <v>-723300</v>
      </c>
      <c r="J29" s="4">
        <v>-1168000</v>
      </c>
      <c r="K29" s="4">
        <v>-45270</v>
      </c>
      <c r="L29" s="4"/>
      <c r="N29" s="27"/>
      <c r="P29" s="28">
        <f t="shared" si="6"/>
        <v>225</v>
      </c>
      <c r="Q29" s="29">
        <f t="shared" si="12"/>
        <v>-0.28284271247461906</v>
      </c>
      <c r="R29" s="29">
        <f t="shared" si="13"/>
        <v>-0.28284271247461901</v>
      </c>
      <c r="S29" s="30">
        <f t="shared" si="7"/>
        <v>-0.3622611038175631</v>
      </c>
      <c r="T29" s="30">
        <f t="shared" si="7"/>
        <v>3.8190730968088983E-2</v>
      </c>
      <c r="U29" s="30">
        <f t="shared" si="7"/>
        <v>-0.10798463401725152</v>
      </c>
      <c r="V29" s="30">
        <f t="shared" si="14"/>
        <v>-0.21546700592438334</v>
      </c>
      <c r="W29" s="30">
        <f t="shared" si="15"/>
        <v>-0.34776206660711068</v>
      </c>
      <c r="X29" s="30">
        <f t="shared" si="16"/>
        <v>-2.8831514084252542E-3</v>
      </c>
      <c r="Y29" s="15">
        <f t="shared" si="11"/>
        <v>0</v>
      </c>
    </row>
    <row r="30" spans="1:26" x14ac:dyDescent="0.25">
      <c r="C30" s="55">
        <v>240</v>
      </c>
      <c r="D30" s="4">
        <v>-5532</v>
      </c>
      <c r="E30" s="4">
        <v>6280</v>
      </c>
      <c r="F30" s="4">
        <v>-86800</v>
      </c>
      <c r="G30" s="4"/>
      <c r="H30" s="36">
        <v>240</v>
      </c>
      <c r="I30" s="4">
        <v>-1186000</v>
      </c>
      <c r="J30" s="4">
        <v>-1887000</v>
      </c>
      <c r="K30" s="4">
        <v>29430</v>
      </c>
      <c r="L30" s="4"/>
      <c r="N30" s="27"/>
      <c r="P30" s="28">
        <f t="shared" si="6"/>
        <v>240</v>
      </c>
      <c r="Q30" s="29">
        <f t="shared" si="12"/>
        <v>-0.20000000000000018</v>
      </c>
      <c r="R30" s="29">
        <f t="shared" si="13"/>
        <v>-0.34641016151377535</v>
      </c>
      <c r="S30" s="30">
        <f t="shared" ref="S30:U46" si="17">D30*(1-2*$N30*S$11)/S$9</f>
        <v>-0.33698140681331079</v>
      </c>
      <c r="T30" s="30">
        <f t="shared" si="17"/>
        <v>8.1827973551551955E-2</v>
      </c>
      <c r="U30" s="30">
        <f t="shared" si="17"/>
        <v>-0.11816775381615521</v>
      </c>
      <c r="V30" s="30">
        <f t="shared" si="14"/>
        <v>-0.35330273610717355</v>
      </c>
      <c r="W30" s="30">
        <f t="shared" si="15"/>
        <v>-0.561838201787344</v>
      </c>
      <c r="X30" s="30">
        <f t="shared" si="16"/>
        <v>1.8743350110438533E-3</v>
      </c>
      <c r="Y30" s="15">
        <f t="shared" si="11"/>
        <v>0</v>
      </c>
    </row>
    <row r="31" spans="1:26" x14ac:dyDescent="0.25">
      <c r="C31" s="58">
        <v>255</v>
      </c>
      <c r="D31" s="4">
        <v>-4773</v>
      </c>
      <c r="E31" s="4">
        <v>7870</v>
      </c>
      <c r="F31" s="4">
        <v>-86110</v>
      </c>
      <c r="G31" s="4"/>
      <c r="H31" s="36">
        <v>255</v>
      </c>
      <c r="I31" s="4">
        <v>-1503000</v>
      </c>
      <c r="J31" s="4">
        <v>-2697000</v>
      </c>
      <c r="K31" s="4">
        <v>85890</v>
      </c>
      <c r="L31" s="4"/>
      <c r="N31" s="27"/>
      <c r="P31" s="28">
        <f t="shared" si="6"/>
        <v>255</v>
      </c>
      <c r="Q31" s="29">
        <f t="shared" si="12"/>
        <v>-0.10352761804100825</v>
      </c>
      <c r="R31" s="29">
        <f t="shared" si="13"/>
        <v>-0.38637033051562736</v>
      </c>
      <c r="S31" s="30">
        <f t="shared" si="17"/>
        <v>-0.29074697301517216</v>
      </c>
      <c r="T31" s="30">
        <f t="shared" si="17"/>
        <v>0.10254556558132387</v>
      </c>
      <c r="U31" s="30">
        <f t="shared" si="17"/>
        <v>-0.11722840185609591</v>
      </c>
      <c r="V31" s="30">
        <f t="shared" si="14"/>
        <v>-0.44773525494863559</v>
      </c>
      <c r="W31" s="30">
        <f t="shared" si="15"/>
        <v>-0.80300881304741223</v>
      </c>
      <c r="X31" s="30">
        <f t="shared" si="16"/>
        <v>5.470154063831347E-3</v>
      </c>
      <c r="Y31" s="15">
        <f t="shared" si="11"/>
        <v>0</v>
      </c>
    </row>
    <row r="32" spans="1:26" s="15" customFormat="1" x14ac:dyDescent="0.25">
      <c r="A32" s="11"/>
      <c r="B32" s="11"/>
      <c r="C32" s="58">
        <v>270</v>
      </c>
      <c r="D32" s="4">
        <v>-3270</v>
      </c>
      <c r="E32" s="4">
        <v>10570</v>
      </c>
      <c r="F32" s="4">
        <v>-77250</v>
      </c>
      <c r="G32" s="4"/>
      <c r="H32" s="36">
        <v>270</v>
      </c>
      <c r="I32" s="4">
        <v>-1648000</v>
      </c>
      <c r="J32" s="4">
        <v>-2756000</v>
      </c>
      <c r="K32" s="4">
        <v>234200</v>
      </c>
      <c r="L32" s="4"/>
      <c r="M32" s="14"/>
      <c r="N32" s="27"/>
      <c r="O32" s="11"/>
      <c r="P32" s="28">
        <f t="shared" si="6"/>
        <v>270</v>
      </c>
      <c r="Q32" s="29">
        <f t="shared" si="12"/>
        <v>-7.3508907294517201E-17</v>
      </c>
      <c r="R32" s="29">
        <f t="shared" si="13"/>
        <v>-0.4</v>
      </c>
      <c r="S32" s="30">
        <f t="shared" si="17"/>
        <v>-0.19919182940700039</v>
      </c>
      <c r="T32" s="30">
        <f t="shared" si="17"/>
        <v>0.13772638223565353</v>
      </c>
      <c r="U32" s="30">
        <f t="shared" si="17"/>
        <v>-0.10516657813707361</v>
      </c>
      <c r="V32" s="30">
        <f t="shared" si="14"/>
        <v>-0.49092994022312142</v>
      </c>
      <c r="W32" s="30">
        <f t="shared" si="15"/>
        <v>-0.82057556127499742</v>
      </c>
      <c r="X32" s="30">
        <f t="shared" si="16"/>
        <v>1.4915707087545716E-2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>
        <v>285</v>
      </c>
      <c r="D33" s="4">
        <v>-1906</v>
      </c>
      <c r="E33" s="4">
        <v>9266</v>
      </c>
      <c r="F33" s="4">
        <v>-78560</v>
      </c>
      <c r="G33" s="4"/>
      <c r="H33" s="36">
        <v>285</v>
      </c>
      <c r="I33" s="4">
        <v>-1533000</v>
      </c>
      <c r="J33" s="4">
        <v>-2725000</v>
      </c>
      <c r="K33" s="4">
        <v>471400</v>
      </c>
      <c r="L33" s="4"/>
      <c r="M33" s="14"/>
      <c r="N33" s="27"/>
      <c r="O33" s="11"/>
      <c r="P33" s="28">
        <f t="shared" si="6"/>
        <v>285</v>
      </c>
      <c r="Q33" s="29">
        <f t="shared" si="12"/>
        <v>0.10352761804100846</v>
      </c>
      <c r="R33" s="29">
        <f t="shared" si="13"/>
        <v>-0.3863703305156273</v>
      </c>
      <c r="S33" s="30">
        <f t="shared" si="17"/>
        <v>-0.11610386142193968</v>
      </c>
      <c r="T33" s="30">
        <f t="shared" si="17"/>
        <v>0.12073535078482173</v>
      </c>
      <c r="U33" s="30">
        <f t="shared" si="17"/>
        <v>-0.10694998548153402</v>
      </c>
      <c r="V33" s="30">
        <f t="shared" si="14"/>
        <v>-0.45667208638473611</v>
      </c>
      <c r="W33" s="30">
        <f t="shared" si="15"/>
        <v>-0.81134557491813064</v>
      </c>
      <c r="X33" s="30">
        <f t="shared" si="16"/>
        <v>3.0022477886716699E-2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>
        <v>300</v>
      </c>
      <c r="D34" s="4">
        <v>820.4</v>
      </c>
      <c r="E34" s="4">
        <v>7532</v>
      </c>
      <c r="F34" s="4">
        <v>-63340</v>
      </c>
      <c r="G34" s="4"/>
      <c r="H34" s="36">
        <v>300</v>
      </c>
      <c r="I34" s="4">
        <v>-1284000</v>
      </c>
      <c r="J34" s="4">
        <v>-2718000</v>
      </c>
      <c r="K34" s="4">
        <v>544300</v>
      </c>
      <c r="L34" s="4"/>
      <c r="M34" s="14"/>
      <c r="N34" s="27"/>
      <c r="O34" s="11"/>
      <c r="P34" s="28">
        <f t="shared" si="6"/>
        <v>300</v>
      </c>
      <c r="Q34" s="29">
        <f t="shared" si="12"/>
        <v>0.20000000000000007</v>
      </c>
      <c r="R34" s="29">
        <f t="shared" si="13"/>
        <v>-0.34641016151377546</v>
      </c>
      <c r="S34" s="30">
        <f t="shared" si="17"/>
        <v>4.9974610656117163E-2</v>
      </c>
      <c r="T34" s="30">
        <f t="shared" si="17"/>
        <v>9.8141448533485567E-2</v>
      </c>
      <c r="U34" s="30">
        <f t="shared" si="17"/>
        <v>-8.6229787174139066E-2</v>
      </c>
      <c r="V34" s="30">
        <f t="shared" si="14"/>
        <v>-0.3824963854651019</v>
      </c>
      <c r="W34" s="30">
        <f t="shared" si="15"/>
        <v>-0.80926138445045104</v>
      </c>
      <c r="X34" s="30">
        <f t="shared" si="16"/>
        <v>3.4665326079210648E-2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>
        <v>315</v>
      </c>
      <c r="D35" s="4">
        <v>3809</v>
      </c>
      <c r="E35" s="4">
        <v>4241</v>
      </c>
      <c r="F35" s="4">
        <v>-51860</v>
      </c>
      <c r="G35" s="4"/>
      <c r="H35" s="36">
        <v>315</v>
      </c>
      <c r="I35" s="4">
        <v>-831300</v>
      </c>
      <c r="J35" s="4">
        <v>-2305000</v>
      </c>
      <c r="K35" s="4">
        <v>518700</v>
      </c>
      <c r="L35" s="4"/>
      <c r="M35" s="14"/>
      <c r="N35" s="27"/>
      <c r="O35" s="11"/>
      <c r="P35" s="28">
        <f t="shared" si="6"/>
        <v>315</v>
      </c>
      <c r="Q35" s="29">
        <f t="shared" si="12"/>
        <v>0.28284271247461895</v>
      </c>
      <c r="R35" s="29">
        <f t="shared" si="13"/>
        <v>-0.28284271247461906</v>
      </c>
      <c r="S35" s="30">
        <f t="shared" si="17"/>
        <v>0.23202497804625827</v>
      </c>
      <c r="T35" s="30">
        <f t="shared" si="17"/>
        <v>5.5259942011485964E-2</v>
      </c>
      <c r="U35" s="30">
        <f t="shared" si="17"/>
        <v>-7.0601148766195956E-2</v>
      </c>
      <c r="V35" s="30">
        <f t="shared" si="14"/>
        <v>-0.24763959909434516</v>
      </c>
      <c r="W35" s="30">
        <f t="shared" si="15"/>
        <v>-0.68629414685735457</v>
      </c>
      <c r="X35" s="30">
        <f t="shared" si="16"/>
        <v>3.3034915740008379E-2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>
        <v>330</v>
      </c>
      <c r="D36" s="4">
        <v>5480</v>
      </c>
      <c r="E36" s="4">
        <v>1373</v>
      </c>
      <c r="F36" s="4">
        <v>-41710</v>
      </c>
      <c r="G36" s="4"/>
      <c r="H36" s="36">
        <v>330</v>
      </c>
      <c r="I36" s="4">
        <v>-387100</v>
      </c>
      <c r="J36" s="4">
        <v>-1867000</v>
      </c>
      <c r="K36" s="4">
        <v>346800</v>
      </c>
      <c r="L36" s="4"/>
      <c r="M36" s="14"/>
      <c r="N36" s="27"/>
      <c r="O36" s="11"/>
      <c r="P36" s="28">
        <f t="shared" si="6"/>
        <v>330</v>
      </c>
      <c r="Q36" s="29">
        <f t="shared" si="12"/>
        <v>0.34641016151377535</v>
      </c>
      <c r="R36" s="29">
        <f t="shared" si="13"/>
        <v>-0.20000000000000018</v>
      </c>
      <c r="S36" s="30">
        <f t="shared" si="17"/>
        <v>0.3338138303212117</v>
      </c>
      <c r="T36" s="30">
        <f t="shared" si="17"/>
        <v>1.7890096765331345E-2</v>
      </c>
      <c r="U36" s="30">
        <f t="shared" si="17"/>
        <v>-5.6783145295758453E-2</v>
      </c>
      <c r="V36" s="30">
        <f t="shared" si="14"/>
        <v>-0.11531491496381693</v>
      </c>
      <c r="W36" s="30">
        <f t="shared" si="15"/>
        <v>-0.55588337187968806</v>
      </c>
      <c r="X36" s="30">
        <f t="shared" si="16"/>
        <v>2.2086965063880675E-2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>
        <v>345</v>
      </c>
      <c r="D37" s="4">
        <v>6281</v>
      </c>
      <c r="E37" s="4">
        <v>121.4</v>
      </c>
      <c r="F37" s="4">
        <v>-38400</v>
      </c>
      <c r="G37" s="4"/>
      <c r="H37" s="36">
        <v>345</v>
      </c>
      <c r="I37" s="4">
        <v>-97560</v>
      </c>
      <c r="J37" s="4">
        <v>-1622000</v>
      </c>
      <c r="K37" s="4">
        <v>147200</v>
      </c>
      <c r="L37" s="4"/>
      <c r="M37" s="14"/>
      <c r="N37" s="27"/>
      <c r="O37" s="11"/>
      <c r="P37" s="28">
        <f t="shared" si="6"/>
        <v>345</v>
      </c>
      <c r="Q37" s="29">
        <f t="shared" si="12"/>
        <v>0.38637033051562736</v>
      </c>
      <c r="R37" s="29">
        <f t="shared" si="13"/>
        <v>-0.10352761804100828</v>
      </c>
      <c r="S37" s="30">
        <f t="shared" si="17"/>
        <v>0.38260669128604574</v>
      </c>
      <c r="T37" s="30">
        <f t="shared" si="17"/>
        <v>1.5818337562354154E-3</v>
      </c>
      <c r="U37" s="30">
        <f t="shared" si="17"/>
        <v>-5.2276978646778341E-2</v>
      </c>
      <c r="V37" s="30">
        <f t="shared" si="14"/>
        <v>-2.9062575830198861E-2</v>
      </c>
      <c r="W37" s="30">
        <f t="shared" si="15"/>
        <v>-0.48293670551090195</v>
      </c>
      <c r="X37" s="30">
        <f t="shared" si="16"/>
        <v>9.3748594504130204E-3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0.4</v>
      </c>
      <c r="R38" s="29">
        <f t="shared" ref="R38:X38" si="18">R14</f>
        <v>0</v>
      </c>
      <c r="S38" s="29">
        <f t="shared" si="18"/>
        <v>0.35872803773022183</v>
      </c>
      <c r="T38" s="29">
        <f t="shared" si="18"/>
        <v>-1.075490595054952E-2</v>
      </c>
      <c r="U38" s="29">
        <f t="shared" si="18"/>
        <v>-5.7831407627998536E-2</v>
      </c>
      <c r="V38" s="29">
        <f t="shared" si="18"/>
        <v>1.078973448718535E-2</v>
      </c>
      <c r="W38" s="29">
        <f t="shared" si="18"/>
        <v>-0.57761850104263246</v>
      </c>
      <c r="X38" s="29">
        <f t="shared" si="18"/>
        <v>-2.7812507622251128E-3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10.5703125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LNGCf!Afx</f>
        <v>531</v>
      </c>
      <c r="T5" s="48">
        <f>LNGCf!Afy</f>
        <v>3404</v>
      </c>
      <c r="U5" s="48">
        <f>LNGCf!Afz</f>
        <v>13570</v>
      </c>
      <c r="V5" s="48">
        <f>LNGCf!Amx</f>
        <v>156584</v>
      </c>
      <c r="W5" s="48">
        <f>LNGCf!Amy</f>
        <v>156645</v>
      </c>
      <c r="X5" s="48">
        <f>LNGCf!Amz</f>
        <v>1004180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43585.372080000001</v>
      </c>
      <c r="T7" s="5">
        <f t="shared" si="1"/>
        <v>279406.03872000001</v>
      </c>
      <c r="U7" s="5">
        <f t="shared" si="1"/>
        <v>1113848.3976</v>
      </c>
      <c r="V7" s="5">
        <f t="shared" si="1"/>
        <v>12852677.78112</v>
      </c>
      <c r="W7" s="5">
        <f t="shared" si="1"/>
        <v>12857684.763600001</v>
      </c>
      <c r="X7" s="5">
        <f t="shared" si="1"/>
        <v>82424781.422400013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43585.372080000001</v>
      </c>
      <c r="T9" s="5">
        <f t="shared" ref="T9:X9" si="3">(1-T6+T6*T7)*T8</f>
        <v>279406.03872000001</v>
      </c>
      <c r="U9" s="5">
        <f t="shared" si="3"/>
        <v>1113848.3976</v>
      </c>
      <c r="V9" s="5">
        <f t="shared" si="3"/>
        <v>12852677.78112</v>
      </c>
      <c r="W9" s="5">
        <f t="shared" si="3"/>
        <v>12857684.763600001</v>
      </c>
      <c r="X9" s="5">
        <f t="shared" si="3"/>
        <v>82424781.422400013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2985</v>
      </c>
      <c r="E14" s="4">
        <v>286.8</v>
      </c>
      <c r="F14" s="4">
        <v>-55140</v>
      </c>
      <c r="G14" s="4"/>
      <c r="H14" s="36">
        <v>0</v>
      </c>
      <c r="I14" s="4">
        <v>-872.1</v>
      </c>
      <c r="J14" s="4">
        <v>-587900</v>
      </c>
      <c r="K14" s="4">
        <v>-91570</v>
      </c>
      <c r="L14" s="4"/>
      <c r="N14" s="27"/>
      <c r="P14" s="28">
        <f t="shared" ref="P14:P46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29" si="7">D14*(1-2*$N14*S$11)/S$9</f>
        <v>6.8486280087757367E-2</v>
      </c>
      <c r="T14" s="30">
        <f t="shared" si="7"/>
        <v>1.0264631405744586E-3</v>
      </c>
      <c r="U14" s="30">
        <f t="shared" si="7"/>
        <v>-4.9504043924478144E-2</v>
      </c>
      <c r="V14" s="30">
        <f t="shared" ref="V14:V22" si="8">(I14+F14*dy-E14*dz)*(1-2*$N14*V$11)/V$9</f>
        <v>-6.7853564436282316E-5</v>
      </c>
      <c r="W14" s="30">
        <f t="shared" ref="W14:W22" si="9">(J14+D14*dz-F14*dx)*(1-2*$N14*W$11)/W$9</f>
        <v>-4.572362838326384E-2</v>
      </c>
      <c r="X14" s="30">
        <f t="shared" ref="X14:X22" si="10">(K14+E14*dx-D14*dy)*(1-2*$N14*X$11)/X$9</f>
        <v>-1.1109522939555488E-3</v>
      </c>
      <c r="Y14" s="15">
        <f t="shared" ref="Y14:Y46" si="11">B14</f>
        <v>0</v>
      </c>
      <c r="Z14" s="15"/>
    </row>
    <row r="15" spans="1:26" x14ac:dyDescent="0.25">
      <c r="C15" s="55">
        <v>15</v>
      </c>
      <c r="D15" s="4">
        <v>3566</v>
      </c>
      <c r="E15" s="4">
        <v>18080</v>
      </c>
      <c r="F15" s="4">
        <v>-98920</v>
      </c>
      <c r="G15" s="4"/>
      <c r="H15" s="36">
        <v>15</v>
      </c>
      <c r="I15" s="4">
        <v>63300</v>
      </c>
      <c r="J15" s="4">
        <v>-676600</v>
      </c>
      <c r="K15" s="4">
        <v>-1667000</v>
      </c>
      <c r="L15" s="4"/>
      <c r="N15" s="27"/>
      <c r="P15" s="28">
        <f t="shared" si="6"/>
        <v>15</v>
      </c>
      <c r="Q15" s="29">
        <f t="shared" ref="Q15:Q46" si="12">COS(P15*PI()/180)*$E$7</f>
        <v>0.38637033051562736</v>
      </c>
      <c r="R15" s="29">
        <f t="shared" ref="R15:R46" si="13">SIN(P15*PI()/180)*$E$7</f>
        <v>0.1035276180410083</v>
      </c>
      <c r="S15" s="30">
        <f t="shared" si="7"/>
        <v>8.1816440466647489E-2</v>
      </c>
      <c r="T15" s="30">
        <f t="shared" si="7"/>
        <v>6.4708694496465172E-2</v>
      </c>
      <c r="U15" s="30">
        <f t="shared" si="7"/>
        <v>-8.8809213366147596E-2</v>
      </c>
      <c r="V15" s="30">
        <f t="shared" si="8"/>
        <v>4.9250437206933501E-3</v>
      </c>
      <c r="W15" s="30">
        <f t="shared" si="9"/>
        <v>-5.2622226508107356E-2</v>
      </c>
      <c r="X15" s="30">
        <f t="shared" si="10"/>
        <v>-2.0224500098546466E-2</v>
      </c>
      <c r="Y15" s="15">
        <f t="shared" si="11"/>
        <v>0</v>
      </c>
    </row>
    <row r="16" spans="1:26" x14ac:dyDescent="0.25">
      <c r="C16" s="55">
        <v>30</v>
      </c>
      <c r="D16" s="4">
        <v>1327</v>
      </c>
      <c r="E16" s="4">
        <v>55060</v>
      </c>
      <c r="F16" s="4">
        <v>-219200</v>
      </c>
      <c r="G16" s="4"/>
      <c r="H16" s="36">
        <v>30</v>
      </c>
      <c r="I16" s="4">
        <v>715000</v>
      </c>
      <c r="J16" s="4">
        <v>-432500</v>
      </c>
      <c r="K16" s="4">
        <v>-2350000</v>
      </c>
      <c r="L16" s="4"/>
      <c r="N16" s="27"/>
      <c r="P16" s="28">
        <f t="shared" si="6"/>
        <v>30</v>
      </c>
      <c r="Q16" s="29">
        <f t="shared" si="12"/>
        <v>0.34641016151377552</v>
      </c>
      <c r="R16" s="29">
        <f t="shared" si="13"/>
        <v>0.19999999999999998</v>
      </c>
      <c r="S16" s="30">
        <f t="shared" si="7"/>
        <v>3.0445994531475385E-2</v>
      </c>
      <c r="T16" s="30">
        <f t="shared" si="7"/>
        <v>0.19706088047430156</v>
      </c>
      <c r="U16" s="30">
        <f t="shared" si="7"/>
        <v>-0.19679518368236507</v>
      </c>
      <c r="V16" s="30">
        <f t="shared" si="8"/>
        <v>5.5630430652381442E-2</v>
      </c>
      <c r="W16" s="30">
        <f t="shared" si="9"/>
        <v>-3.3637471127337316E-2</v>
      </c>
      <c r="X16" s="30">
        <f t="shared" si="10"/>
        <v>-2.8510842970356446E-2</v>
      </c>
      <c r="Y16" s="15">
        <f t="shared" si="11"/>
        <v>0</v>
      </c>
    </row>
    <row r="17" spans="1:26" x14ac:dyDescent="0.25">
      <c r="C17" s="55">
        <v>45</v>
      </c>
      <c r="D17" s="4">
        <v>-654.9</v>
      </c>
      <c r="E17" s="4">
        <v>107200</v>
      </c>
      <c r="F17" s="4">
        <v>-382000</v>
      </c>
      <c r="G17" s="4"/>
      <c r="H17" s="36">
        <v>45</v>
      </c>
      <c r="I17" s="4">
        <v>1510000</v>
      </c>
      <c r="J17" s="4">
        <v>201200</v>
      </c>
      <c r="K17" s="4">
        <v>-1537000</v>
      </c>
      <c r="L17" s="4"/>
      <c r="N17" s="27"/>
      <c r="P17" s="28">
        <f t="shared" si="6"/>
        <v>45</v>
      </c>
      <c r="Q17" s="29">
        <f t="shared" si="12"/>
        <v>0.28284271247461906</v>
      </c>
      <c r="R17" s="29">
        <f t="shared" si="13"/>
        <v>0.28284271247461901</v>
      </c>
      <c r="S17" s="30">
        <f t="shared" si="7"/>
        <v>-1.5025683359957218E-2</v>
      </c>
      <c r="T17" s="30">
        <f t="shared" si="7"/>
        <v>0.38367102046576695</v>
      </c>
      <c r="U17" s="30">
        <f t="shared" si="7"/>
        <v>-0.34295511024937708</v>
      </c>
      <c r="V17" s="30">
        <f t="shared" si="8"/>
        <v>0.1174852451539804</v>
      </c>
      <c r="W17" s="30">
        <f t="shared" si="9"/>
        <v>1.5648229342937036E-2</v>
      </c>
      <c r="X17" s="30">
        <f t="shared" si="10"/>
        <v>-1.8647304529973558E-2</v>
      </c>
      <c r="Y17" s="15">
        <f t="shared" si="11"/>
        <v>0</v>
      </c>
    </row>
    <row r="18" spans="1:26" x14ac:dyDescent="0.25">
      <c r="C18" s="55">
        <v>60</v>
      </c>
      <c r="D18" s="4">
        <v>-4833</v>
      </c>
      <c r="E18" s="4">
        <v>149100</v>
      </c>
      <c r="F18" s="4">
        <v>-510000</v>
      </c>
      <c r="G18" s="4"/>
      <c r="H18" s="36">
        <v>60</v>
      </c>
      <c r="I18" s="4">
        <v>1578000</v>
      </c>
      <c r="J18" s="4">
        <v>-1302000</v>
      </c>
      <c r="K18" s="4">
        <v>-2089000</v>
      </c>
      <c r="L18" s="4"/>
      <c r="N18" s="27"/>
      <c r="P18" s="28">
        <f t="shared" si="6"/>
        <v>60</v>
      </c>
      <c r="Q18" s="29">
        <f t="shared" si="12"/>
        <v>0.20000000000000007</v>
      </c>
      <c r="R18" s="29">
        <f t="shared" si="13"/>
        <v>0.34641016151377546</v>
      </c>
      <c r="S18" s="30">
        <f t="shared" si="7"/>
        <v>-0.11088582635314283</v>
      </c>
      <c r="T18" s="30">
        <f t="shared" si="7"/>
        <v>0.53363198835303971</v>
      </c>
      <c r="U18" s="30">
        <f t="shared" si="7"/>
        <v>-0.45787200583032017</v>
      </c>
      <c r="V18" s="30">
        <f t="shared" si="8"/>
        <v>0.12277597142581527</v>
      </c>
      <c r="W18" s="30">
        <f t="shared" si="9"/>
        <v>-0.1012623986307357</v>
      </c>
      <c r="X18" s="30">
        <f t="shared" si="10"/>
        <v>-2.534431955960622E-2</v>
      </c>
      <c r="Y18" s="15">
        <f t="shared" si="11"/>
        <v>0</v>
      </c>
    </row>
    <row r="19" spans="1:26" x14ac:dyDescent="0.25">
      <c r="C19" s="55">
        <v>75</v>
      </c>
      <c r="D19" s="4">
        <v>1590</v>
      </c>
      <c r="E19" s="4">
        <v>201800</v>
      </c>
      <c r="F19" s="4">
        <v>-540400</v>
      </c>
      <c r="G19" s="4"/>
      <c r="H19" s="36">
        <v>75</v>
      </c>
      <c r="I19" s="4">
        <v>537700</v>
      </c>
      <c r="J19" s="4">
        <v>-390700</v>
      </c>
      <c r="K19" s="4">
        <v>69850</v>
      </c>
      <c r="L19" s="4"/>
      <c r="N19" s="27"/>
      <c r="P19" s="28">
        <f t="shared" si="6"/>
        <v>75</v>
      </c>
      <c r="Q19" s="29">
        <f t="shared" si="12"/>
        <v>0.1035276180410083</v>
      </c>
      <c r="R19" s="29">
        <f t="shared" si="13"/>
        <v>0.38637033051562736</v>
      </c>
      <c r="S19" s="30">
        <f t="shared" si="7"/>
        <v>3.6480129091971264E-2</v>
      </c>
      <c r="T19" s="30">
        <f t="shared" si="7"/>
        <v>0.72224637994395313</v>
      </c>
      <c r="U19" s="30">
        <f t="shared" si="7"/>
        <v>-0.48516476853079415</v>
      </c>
      <c r="V19" s="30">
        <f t="shared" si="8"/>
        <v>4.1835639946553149E-2</v>
      </c>
      <c r="W19" s="30">
        <f t="shared" si="9"/>
        <v>-3.0386497039192349E-2</v>
      </c>
      <c r="X19" s="30">
        <f t="shared" si="10"/>
        <v>8.4743931126782886E-4</v>
      </c>
      <c r="Y19" s="15">
        <f t="shared" si="11"/>
        <v>0</v>
      </c>
    </row>
    <row r="20" spans="1:26" x14ac:dyDescent="0.25">
      <c r="C20" s="55">
        <v>90</v>
      </c>
      <c r="D20" s="4">
        <v>984.6</v>
      </c>
      <c r="E20" s="4">
        <v>219900</v>
      </c>
      <c r="F20" s="4">
        <v>-549800</v>
      </c>
      <c r="G20" s="4"/>
      <c r="H20" s="36">
        <v>90</v>
      </c>
      <c r="I20" s="4">
        <v>396400</v>
      </c>
      <c r="J20" s="4">
        <v>2523000</v>
      </c>
      <c r="K20" s="4">
        <v>1334000</v>
      </c>
      <c r="L20" s="4"/>
      <c r="N20" s="27"/>
      <c r="P20" s="28">
        <f t="shared" si="6"/>
        <v>90</v>
      </c>
      <c r="Q20" s="29">
        <f t="shared" si="12"/>
        <v>2.45029690981724E-17</v>
      </c>
      <c r="R20" s="29">
        <f t="shared" si="13"/>
        <v>0.4</v>
      </c>
      <c r="S20" s="30">
        <f t="shared" si="7"/>
        <v>2.259014786412258E-2</v>
      </c>
      <c r="T20" s="30">
        <f t="shared" si="7"/>
        <v>0.78702665485468426</v>
      </c>
      <c r="U20" s="30">
        <f t="shared" si="7"/>
        <v>-0.49360397805001965</v>
      </c>
      <c r="V20" s="30">
        <f t="shared" si="8"/>
        <v>3.0841821972872732E-2</v>
      </c>
      <c r="W20" s="30">
        <f t="shared" si="9"/>
        <v>0.19622506278444407</v>
      </c>
      <c r="X20" s="30">
        <f t="shared" si="10"/>
        <v>1.6184452988278936E-2</v>
      </c>
      <c r="Y20" s="15">
        <f t="shared" si="11"/>
        <v>0</v>
      </c>
    </row>
    <row r="21" spans="1:26" x14ac:dyDescent="0.25">
      <c r="C21" s="55">
        <v>105</v>
      </c>
      <c r="D21" s="4">
        <v>-2577</v>
      </c>
      <c r="E21" s="4">
        <v>194800</v>
      </c>
      <c r="F21" s="4">
        <v>-548500</v>
      </c>
      <c r="G21" s="4"/>
      <c r="H21" s="36">
        <v>105</v>
      </c>
      <c r="I21" s="4">
        <v>814900</v>
      </c>
      <c r="J21" s="4">
        <v>3473000</v>
      </c>
      <c r="K21" s="4">
        <v>2694000</v>
      </c>
      <c r="L21" s="4"/>
      <c r="N21" s="27"/>
      <c r="P21" s="28">
        <f t="shared" si="6"/>
        <v>105</v>
      </c>
      <c r="Q21" s="29">
        <f t="shared" si="12"/>
        <v>-0.10352761804100835</v>
      </c>
      <c r="R21" s="29">
        <f t="shared" si="13"/>
        <v>0.38637033051562736</v>
      </c>
      <c r="S21" s="30">
        <f t="shared" si="7"/>
        <v>-5.9125341301893043E-2</v>
      </c>
      <c r="T21" s="30">
        <f t="shared" si="7"/>
        <v>0.69719323495085261</v>
      </c>
      <c r="U21" s="30">
        <f t="shared" si="7"/>
        <v>-0.49243685332927573</v>
      </c>
      <c r="V21" s="30">
        <f t="shared" si="8"/>
        <v>6.3403129984091797E-2</v>
      </c>
      <c r="W21" s="30">
        <f t="shared" si="9"/>
        <v>0.27011083751501158</v>
      </c>
      <c r="X21" s="30">
        <f t="shared" si="10"/>
        <v>3.2684345090272453E-2</v>
      </c>
      <c r="Y21" s="15">
        <f t="shared" si="11"/>
        <v>0</v>
      </c>
    </row>
    <row r="22" spans="1:26" x14ac:dyDescent="0.25">
      <c r="C22" s="55">
        <v>120</v>
      </c>
      <c r="D22" s="4">
        <v>5289</v>
      </c>
      <c r="E22" s="4">
        <v>159400</v>
      </c>
      <c r="F22" s="4">
        <v>-499300</v>
      </c>
      <c r="G22" s="4"/>
      <c r="H22" s="36">
        <v>120</v>
      </c>
      <c r="I22" s="4">
        <v>2558000</v>
      </c>
      <c r="J22" s="4">
        <v>1044000</v>
      </c>
      <c r="K22" s="4">
        <v>5756000</v>
      </c>
      <c r="L22" s="4"/>
      <c r="N22" s="27"/>
      <c r="P22" s="28">
        <f t="shared" si="6"/>
        <v>120</v>
      </c>
      <c r="Q22" s="29">
        <f t="shared" si="12"/>
        <v>-0.19999999999999993</v>
      </c>
      <c r="R22" s="29">
        <f t="shared" si="13"/>
        <v>0.34641016151377552</v>
      </c>
      <c r="S22" s="30">
        <f t="shared" si="7"/>
        <v>0.12134805205499119</v>
      </c>
      <c r="T22" s="30">
        <f t="shared" si="7"/>
        <v>0.57049590170003039</v>
      </c>
      <c r="U22" s="30">
        <f t="shared" si="7"/>
        <v>-0.44826567159035069</v>
      </c>
      <c r="V22" s="30">
        <f t="shared" si="8"/>
        <v>0.19902467357872969</v>
      </c>
      <c r="W22" s="30">
        <f t="shared" si="9"/>
        <v>8.1196577703907882E-2</v>
      </c>
      <c r="X22" s="30">
        <f t="shared" si="10"/>
        <v>6.9833366866966687E-2</v>
      </c>
      <c r="Y22" s="15">
        <f t="shared" si="11"/>
        <v>0</v>
      </c>
    </row>
    <row r="23" spans="1:26" x14ac:dyDescent="0.25">
      <c r="C23" s="55">
        <v>135</v>
      </c>
      <c r="D23" s="4">
        <v>2681</v>
      </c>
      <c r="E23" s="4">
        <v>114700</v>
      </c>
      <c r="F23" s="4">
        <v>-375600</v>
      </c>
      <c r="G23" s="4"/>
      <c r="H23" s="36">
        <v>135</v>
      </c>
      <c r="I23" s="4">
        <v>2158000</v>
      </c>
      <c r="J23" s="4">
        <v>1988000</v>
      </c>
      <c r="K23" s="4">
        <v>6574000</v>
      </c>
      <c r="L23" s="4"/>
      <c r="N23" s="27"/>
      <c r="P23" s="28">
        <f t="shared" si="6"/>
        <v>135</v>
      </c>
      <c r="Q23" s="29">
        <f t="shared" si="12"/>
        <v>-0.28284271247461901</v>
      </c>
      <c r="R23" s="29">
        <f t="shared" si="13"/>
        <v>0.28284271247461906</v>
      </c>
      <c r="S23" s="30">
        <f t="shared" si="7"/>
        <v>6.1511462953191792E-2</v>
      </c>
      <c r="T23" s="30">
        <f t="shared" si="7"/>
        <v>0.41051367581551745</v>
      </c>
      <c r="U23" s="30">
        <f t="shared" si="7"/>
        <v>-0.33720926547032992</v>
      </c>
      <c r="V23" s="30">
        <f t="shared" ref="V23:V46" si="14">(I23+F23*dy-E23*dz)*(1-2*$N23*V$11)/V$9</f>
        <v>0.16790275433264218</v>
      </c>
      <c r="W23" s="30">
        <f t="shared" ref="W23:W46" si="15">(J23+D23*dz-F23*dx)*(1-2*$N23*W$11)/W$9</f>
        <v>0.15461570543617709</v>
      </c>
      <c r="X23" s="30">
        <f t="shared" ref="X23:X46" si="16">(K23+E23*dx-D23*dy)*(1-2*$N23*X$11)/X$9</f>
        <v>7.9757566675371608E-2</v>
      </c>
      <c r="Y23" s="15">
        <f t="shared" si="11"/>
        <v>0</v>
      </c>
    </row>
    <row r="24" spans="1:26" x14ac:dyDescent="0.25">
      <c r="C24" s="55">
        <v>150</v>
      </c>
      <c r="D24" s="4">
        <v>-1662</v>
      </c>
      <c r="E24" s="4">
        <v>47600</v>
      </c>
      <c r="F24" s="4">
        <v>-230400</v>
      </c>
      <c r="G24" s="4"/>
      <c r="H24" s="36">
        <v>150</v>
      </c>
      <c r="I24" s="4">
        <v>1264000</v>
      </c>
      <c r="J24" s="4">
        <v>2062000</v>
      </c>
      <c r="K24" s="4">
        <v>4129000</v>
      </c>
      <c r="L24" s="4"/>
      <c r="N24" s="27"/>
      <c r="P24" s="28">
        <f t="shared" si="6"/>
        <v>150</v>
      </c>
      <c r="Q24" s="29">
        <f t="shared" si="12"/>
        <v>-0.34641016151377552</v>
      </c>
      <c r="R24" s="29">
        <f t="shared" si="13"/>
        <v>0.19999999999999998</v>
      </c>
      <c r="S24" s="30">
        <f t="shared" si="7"/>
        <v>-3.8132059465947318E-2</v>
      </c>
      <c r="T24" s="30">
        <f t="shared" si="7"/>
        <v>0.17036138595308309</v>
      </c>
      <c r="U24" s="30">
        <f t="shared" si="7"/>
        <v>-0.2068504120456976</v>
      </c>
      <c r="V24" s="30">
        <f t="shared" si="14"/>
        <v>9.8345264817636571E-2</v>
      </c>
      <c r="W24" s="30">
        <f t="shared" si="15"/>
        <v>0.16037101841518972</v>
      </c>
      <c r="X24" s="30">
        <f t="shared" si="16"/>
        <v>5.0094157712596496E-2</v>
      </c>
      <c r="Y24" s="15">
        <f t="shared" si="11"/>
        <v>0</v>
      </c>
    </row>
    <row r="25" spans="1:26" x14ac:dyDescent="0.25">
      <c r="C25" s="55">
        <v>165</v>
      </c>
      <c r="D25" s="4">
        <v>-3534</v>
      </c>
      <c r="E25" s="4">
        <v>12910</v>
      </c>
      <c r="F25" s="4">
        <v>-107500</v>
      </c>
      <c r="G25" s="4"/>
      <c r="H25" s="36">
        <v>165</v>
      </c>
      <c r="I25" s="4">
        <v>404400</v>
      </c>
      <c r="J25" s="4">
        <v>679200</v>
      </c>
      <c r="K25" s="4">
        <v>2118000</v>
      </c>
      <c r="L25" s="4"/>
      <c r="N25" s="27"/>
      <c r="P25" s="28">
        <f t="shared" si="6"/>
        <v>165</v>
      </c>
      <c r="Q25" s="29">
        <f t="shared" si="12"/>
        <v>-0.3863703305156273</v>
      </c>
      <c r="R25" s="29">
        <f t="shared" si="13"/>
        <v>0.10352761804100841</v>
      </c>
      <c r="S25" s="30">
        <f t="shared" si="7"/>
        <v>-8.1082249189324801E-2</v>
      </c>
      <c r="T25" s="30">
        <f t="shared" si="7"/>
        <v>4.6205157408703838E-2</v>
      </c>
      <c r="U25" s="30">
        <f t="shared" si="7"/>
        <v>-9.6512236523057682E-2</v>
      </c>
      <c r="V25" s="30">
        <f t="shared" si="14"/>
        <v>3.1464260357794482E-2</v>
      </c>
      <c r="W25" s="30">
        <f t="shared" si="15"/>
        <v>5.2824440207369962E-2</v>
      </c>
      <c r="X25" s="30">
        <f t="shared" si="16"/>
        <v>2.5696155494134024E-2</v>
      </c>
      <c r="Y25" s="15">
        <f t="shared" si="11"/>
        <v>0</v>
      </c>
    </row>
    <row r="26" spans="1:26" x14ac:dyDescent="0.25">
      <c r="C26" s="55">
        <v>180</v>
      </c>
      <c r="D26" s="4">
        <v>-3365</v>
      </c>
      <c r="E26" s="4">
        <v>585.9</v>
      </c>
      <c r="F26" s="4">
        <v>-55940</v>
      </c>
      <c r="G26" s="4"/>
      <c r="H26" s="36">
        <v>180</v>
      </c>
      <c r="I26" s="4">
        <v>-2300</v>
      </c>
      <c r="J26" s="4">
        <v>-316200</v>
      </c>
      <c r="K26" s="4">
        <v>-133000</v>
      </c>
      <c r="L26" s="4"/>
      <c r="N26" s="27"/>
      <c r="P26" s="28">
        <f t="shared" si="6"/>
        <v>180</v>
      </c>
      <c r="Q26" s="29">
        <f t="shared" si="12"/>
        <v>-0.4</v>
      </c>
      <c r="R26" s="29">
        <f t="shared" si="13"/>
        <v>4.90059381963448E-17</v>
      </c>
      <c r="S26" s="30">
        <f t="shared" si="7"/>
        <v>-7.7204801505964329E-2</v>
      </c>
      <c r="T26" s="30">
        <f t="shared" si="7"/>
        <v>2.096948235922508E-3</v>
      </c>
      <c r="U26" s="30">
        <f t="shared" si="7"/>
        <v>-5.0222274521859039E-2</v>
      </c>
      <c r="V26" s="30">
        <f t="shared" si="14"/>
        <v>-1.7895103566500326E-4</v>
      </c>
      <c r="W26" s="30">
        <f t="shared" si="15"/>
        <v>-2.4592296810321528E-2</v>
      </c>
      <c r="X26" s="30">
        <f t="shared" si="16"/>
        <v>-1.6135923893861308E-3</v>
      </c>
      <c r="Y26" s="15">
        <f t="shared" si="11"/>
        <v>0</v>
      </c>
    </row>
    <row r="27" spans="1:26" x14ac:dyDescent="0.25">
      <c r="C27" s="55">
        <v>195</v>
      </c>
      <c r="D27" s="4">
        <v>-2914</v>
      </c>
      <c r="E27" s="4">
        <v>-16160</v>
      </c>
      <c r="F27" s="4">
        <v>-95960</v>
      </c>
      <c r="G27" s="4"/>
      <c r="H27" s="36">
        <v>195</v>
      </c>
      <c r="I27" s="4">
        <v>-297700</v>
      </c>
      <c r="J27" s="4">
        <v>577000</v>
      </c>
      <c r="K27" s="4">
        <v>-2257000</v>
      </c>
      <c r="L27" s="4"/>
      <c r="N27" s="27"/>
      <c r="P27" s="28">
        <f t="shared" si="6"/>
        <v>195</v>
      </c>
      <c r="Q27" s="29">
        <f t="shared" si="12"/>
        <v>-0.38637033051562741</v>
      </c>
      <c r="R27" s="29">
        <f t="shared" si="13"/>
        <v>-0.10352761804100814</v>
      </c>
      <c r="S27" s="30">
        <f t="shared" si="7"/>
        <v>-6.6857293191197639E-2</v>
      </c>
      <c r="T27" s="30">
        <f t="shared" si="7"/>
        <v>-5.7836974726929051E-2</v>
      </c>
      <c r="U27" s="30">
        <f t="shared" si="7"/>
        <v>-8.6151760155838281E-2</v>
      </c>
      <c r="V27" s="30">
        <f t="shared" si="14"/>
        <v>-2.3162488398900637E-2</v>
      </c>
      <c r="W27" s="30">
        <f t="shared" si="15"/>
        <v>4.4875886336355218E-2</v>
      </c>
      <c r="X27" s="30">
        <f t="shared" si="16"/>
        <v>-2.7382541525146596E-2</v>
      </c>
      <c r="Y27" s="15">
        <f t="shared" si="11"/>
        <v>0</v>
      </c>
    </row>
    <row r="28" spans="1:26" x14ac:dyDescent="0.25">
      <c r="C28" s="55">
        <v>210</v>
      </c>
      <c r="D28" s="4">
        <v>-1122</v>
      </c>
      <c r="E28" s="4">
        <v>-47190</v>
      </c>
      <c r="F28" s="4">
        <v>-183700</v>
      </c>
      <c r="G28" s="4"/>
      <c r="H28" s="36">
        <v>210</v>
      </c>
      <c r="I28" s="4">
        <v>-578200</v>
      </c>
      <c r="J28" s="4">
        <v>2577000</v>
      </c>
      <c r="K28" s="4">
        <v>-4392000</v>
      </c>
      <c r="L28" s="4"/>
      <c r="N28" s="27"/>
      <c r="P28" s="28">
        <f t="shared" si="6"/>
        <v>210</v>
      </c>
      <c r="Q28" s="29">
        <f t="shared" si="12"/>
        <v>-0.34641016151377546</v>
      </c>
      <c r="R28" s="29">
        <f t="shared" si="13"/>
        <v>-0.20000000000000007</v>
      </c>
      <c r="S28" s="30">
        <f t="shared" si="7"/>
        <v>-2.574258166112689E-2</v>
      </c>
      <c r="T28" s="30">
        <f t="shared" si="7"/>
        <v>-0.16889398746063006</v>
      </c>
      <c r="U28" s="30">
        <f t="shared" si="7"/>
        <v>-0.16492370092358788</v>
      </c>
      <c r="V28" s="30">
        <f t="shared" si="14"/>
        <v>-4.4986734270219514E-2</v>
      </c>
      <c r="W28" s="30">
        <f t="shared" si="15"/>
        <v>0.20042488576912895</v>
      </c>
      <c r="X28" s="30">
        <f t="shared" si="16"/>
        <v>-5.3284945670555535E-2</v>
      </c>
      <c r="Y28" s="15">
        <f t="shared" si="11"/>
        <v>0</v>
      </c>
    </row>
    <row r="29" spans="1:26" x14ac:dyDescent="0.25">
      <c r="C29" s="55">
        <v>225</v>
      </c>
      <c r="D29" s="4">
        <v>4228</v>
      </c>
      <c r="E29" s="4">
        <v>-106500</v>
      </c>
      <c r="F29" s="4">
        <v>-298300</v>
      </c>
      <c r="G29" s="4"/>
      <c r="H29" s="36">
        <v>225</v>
      </c>
      <c r="I29" s="4">
        <v>-1456000</v>
      </c>
      <c r="J29" s="4">
        <v>2539000</v>
      </c>
      <c r="K29" s="4">
        <v>-5599000</v>
      </c>
      <c r="L29" s="4"/>
      <c r="N29" s="27"/>
      <c r="P29" s="28">
        <f t="shared" si="6"/>
        <v>225</v>
      </c>
      <c r="Q29" s="29">
        <f t="shared" si="12"/>
        <v>-0.28284271247461906</v>
      </c>
      <c r="R29" s="29">
        <f t="shared" si="13"/>
        <v>-0.28284271247461901</v>
      </c>
      <c r="S29" s="30">
        <f t="shared" si="7"/>
        <v>9.7005022516260683E-2</v>
      </c>
      <c r="T29" s="30">
        <f t="shared" si="7"/>
        <v>-0.38116570596645694</v>
      </c>
      <c r="U29" s="30">
        <f t="shared" si="7"/>
        <v>-0.26781023399840098</v>
      </c>
      <c r="V29" s="30">
        <f t="shared" si="14"/>
        <v>-0.11328378605575858</v>
      </c>
      <c r="W29" s="30">
        <f t="shared" si="15"/>
        <v>0.19746945477990624</v>
      </c>
      <c r="X29" s="30">
        <f t="shared" si="16"/>
        <v>-6.7928599911074777E-2</v>
      </c>
      <c r="Y29" s="15">
        <f t="shared" si="11"/>
        <v>0</v>
      </c>
    </row>
    <row r="30" spans="1:26" x14ac:dyDescent="0.25">
      <c r="C30" s="55">
        <v>240</v>
      </c>
      <c r="D30" s="4">
        <v>4943</v>
      </c>
      <c r="E30" s="4">
        <v>-136500</v>
      </c>
      <c r="F30" s="4">
        <v>-403000</v>
      </c>
      <c r="G30" s="4"/>
      <c r="H30" s="36">
        <v>240</v>
      </c>
      <c r="I30" s="4">
        <v>-1855000</v>
      </c>
      <c r="J30" s="4">
        <v>2022000</v>
      </c>
      <c r="K30" s="4">
        <v>-5848000</v>
      </c>
      <c r="L30" s="4"/>
      <c r="N30" s="27"/>
      <c r="P30" s="28">
        <f t="shared" si="6"/>
        <v>240</v>
      </c>
      <c r="Q30" s="29">
        <f t="shared" si="12"/>
        <v>-0.20000000000000018</v>
      </c>
      <c r="R30" s="29">
        <f t="shared" si="13"/>
        <v>-0.34641016151377535</v>
      </c>
      <c r="S30" s="30">
        <f t="shared" ref="S30:U46" si="17">D30*(1-2*$N30*S$11)/S$9</f>
        <v>0.11340960886893958</v>
      </c>
      <c r="T30" s="30">
        <f t="shared" si="17"/>
        <v>-0.48853632736545888</v>
      </c>
      <c r="U30" s="30">
        <f t="shared" si="17"/>
        <v>-0.36180866343062557</v>
      </c>
      <c r="V30" s="30">
        <f t="shared" si="14"/>
        <v>-0.14432790050373087</v>
      </c>
      <c r="W30" s="30">
        <f t="shared" si="15"/>
        <v>0.15726003842653424</v>
      </c>
      <c r="X30" s="30">
        <f t="shared" si="16"/>
        <v>-7.0949536038572125E-2</v>
      </c>
      <c r="Y30" s="15">
        <f t="shared" si="11"/>
        <v>0</v>
      </c>
    </row>
    <row r="31" spans="1:26" x14ac:dyDescent="0.25">
      <c r="C31" s="58">
        <v>255</v>
      </c>
      <c r="D31" s="4">
        <v>477.6</v>
      </c>
      <c r="E31" s="4">
        <v>-154700</v>
      </c>
      <c r="F31" s="4">
        <v>-511300</v>
      </c>
      <c r="G31" s="4"/>
      <c r="H31" s="36">
        <v>255</v>
      </c>
      <c r="I31" s="4">
        <v>-950800</v>
      </c>
      <c r="J31" s="4">
        <v>5147000</v>
      </c>
      <c r="K31" s="4">
        <v>-4222000</v>
      </c>
      <c r="L31" s="4"/>
      <c r="N31" s="27"/>
      <c r="P31" s="28">
        <f t="shared" si="6"/>
        <v>255</v>
      </c>
      <c r="Q31" s="29">
        <f t="shared" si="12"/>
        <v>-0.10352761804100825</v>
      </c>
      <c r="R31" s="29">
        <f t="shared" si="13"/>
        <v>-0.38637033051562736</v>
      </c>
      <c r="S31" s="30">
        <f t="shared" si="17"/>
        <v>1.095780481404118E-2</v>
      </c>
      <c r="T31" s="30">
        <f t="shared" si="17"/>
        <v>-0.55367450434752008</v>
      </c>
      <c r="U31" s="30">
        <f t="shared" si="17"/>
        <v>-0.45903913055106416</v>
      </c>
      <c r="V31" s="30">
        <f t="shared" si="14"/>
        <v>-7.3976802047950041E-2</v>
      </c>
      <c r="W31" s="30">
        <f t="shared" si="15"/>
        <v>0.4003053500402432</v>
      </c>
      <c r="X31" s="30">
        <f t="shared" si="16"/>
        <v>-5.1222459157806349E-2</v>
      </c>
      <c r="Y31" s="15">
        <f t="shared" si="11"/>
        <v>0</v>
      </c>
    </row>
    <row r="32" spans="1:26" s="15" customFormat="1" x14ac:dyDescent="0.25">
      <c r="A32" s="11"/>
      <c r="B32" s="11"/>
      <c r="C32" s="58">
        <v>270</v>
      </c>
      <c r="D32" s="4">
        <v>2588</v>
      </c>
      <c r="E32" s="4">
        <v>-154600</v>
      </c>
      <c r="F32" s="4">
        <v>-522000</v>
      </c>
      <c r="G32" s="4"/>
      <c r="H32" s="36">
        <v>270</v>
      </c>
      <c r="I32" s="4">
        <v>-1281000</v>
      </c>
      <c r="J32" s="4">
        <v>4347000</v>
      </c>
      <c r="K32" s="4">
        <v>-1641000</v>
      </c>
      <c r="L32" s="4"/>
      <c r="M32" s="14"/>
      <c r="N32" s="27"/>
      <c r="O32" s="11"/>
      <c r="P32" s="28">
        <f t="shared" si="6"/>
        <v>270</v>
      </c>
      <c r="Q32" s="29">
        <f t="shared" si="12"/>
        <v>-7.3508907294517201E-17</v>
      </c>
      <c r="R32" s="29">
        <f t="shared" si="13"/>
        <v>-0.4</v>
      </c>
      <c r="S32" s="30">
        <f t="shared" si="17"/>
        <v>5.9377719553472721E-2</v>
      </c>
      <c r="T32" s="30">
        <f t="shared" si="17"/>
        <v>-0.55331660227619006</v>
      </c>
      <c r="U32" s="30">
        <f t="shared" si="17"/>
        <v>-0.46864546479103358</v>
      </c>
      <c r="V32" s="30">
        <f t="shared" si="14"/>
        <v>-9.9667946385595285E-2</v>
      </c>
      <c r="W32" s="30">
        <f t="shared" si="15"/>
        <v>0.33808575026713372</v>
      </c>
      <c r="X32" s="30">
        <f t="shared" si="16"/>
        <v>-1.9909060984831885E-2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>
        <v>285</v>
      </c>
      <c r="D33" s="4">
        <v>4266</v>
      </c>
      <c r="E33" s="4">
        <v>-132000</v>
      </c>
      <c r="F33" s="4">
        <v>-486200</v>
      </c>
      <c r="G33" s="4"/>
      <c r="H33" s="36">
        <v>285</v>
      </c>
      <c r="I33" s="4">
        <v>-1020000</v>
      </c>
      <c r="J33" s="4">
        <v>3548000</v>
      </c>
      <c r="K33" s="4">
        <v>720800</v>
      </c>
      <c r="L33" s="4"/>
      <c r="M33" s="14"/>
      <c r="N33" s="27"/>
      <c r="O33" s="11"/>
      <c r="P33" s="28">
        <f t="shared" si="6"/>
        <v>285</v>
      </c>
      <c r="Q33" s="29">
        <f t="shared" si="12"/>
        <v>0.10352761804100846</v>
      </c>
      <c r="R33" s="29">
        <f t="shared" si="13"/>
        <v>-0.3863703305156273</v>
      </c>
      <c r="S33" s="30">
        <f t="shared" si="17"/>
        <v>9.7876874658081384E-2</v>
      </c>
      <c r="T33" s="30">
        <f t="shared" si="17"/>
        <v>-0.47243073415560854</v>
      </c>
      <c r="U33" s="30">
        <f t="shared" si="17"/>
        <v>-0.43650464555823859</v>
      </c>
      <c r="V33" s="30">
        <f t="shared" si="14"/>
        <v>-7.9360894077523184E-2</v>
      </c>
      <c r="W33" s="30">
        <f t="shared" si="15"/>
        <v>0.2759439249937406</v>
      </c>
      <c r="X33" s="30">
        <f t="shared" si="16"/>
        <v>8.7449428140565638E-3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>
        <v>300</v>
      </c>
      <c r="D34" s="4">
        <v>-2510</v>
      </c>
      <c r="E34" s="4">
        <v>-117500</v>
      </c>
      <c r="F34" s="4">
        <v>-417100</v>
      </c>
      <c r="G34" s="4"/>
      <c r="H34" s="36">
        <v>300</v>
      </c>
      <c r="I34" s="4">
        <v>-639000</v>
      </c>
      <c r="J34" s="4">
        <v>472400</v>
      </c>
      <c r="K34" s="4">
        <v>2489000</v>
      </c>
      <c r="L34" s="4"/>
      <c r="M34" s="14"/>
      <c r="N34" s="27"/>
      <c r="O34" s="11"/>
      <c r="P34" s="28">
        <f t="shared" si="6"/>
        <v>300</v>
      </c>
      <c r="Q34" s="29">
        <f t="shared" si="12"/>
        <v>0.20000000000000007</v>
      </c>
      <c r="R34" s="29">
        <f t="shared" si="13"/>
        <v>-0.34641016151377546</v>
      </c>
      <c r="S34" s="30">
        <f t="shared" si="17"/>
        <v>-5.7588128314998654E-2</v>
      </c>
      <c r="T34" s="30">
        <f t="shared" si="17"/>
        <v>-0.42053493381275764</v>
      </c>
      <c r="U34" s="30">
        <f t="shared" si="17"/>
        <v>-0.37446747770946381</v>
      </c>
      <c r="V34" s="30">
        <f t="shared" si="14"/>
        <v>-4.9717265995624815E-2</v>
      </c>
      <c r="W34" s="30">
        <f t="shared" si="15"/>
        <v>3.6740673666021156E-2</v>
      </c>
      <c r="X34" s="30">
        <f t="shared" si="16"/>
        <v>3.0197229001369019E-2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>
        <v>315</v>
      </c>
      <c r="D35" s="4">
        <v>16.190000000000001</v>
      </c>
      <c r="E35" s="4">
        <v>-87560</v>
      </c>
      <c r="F35" s="4">
        <v>-302600</v>
      </c>
      <c r="G35" s="4"/>
      <c r="H35" s="36">
        <v>315</v>
      </c>
      <c r="I35" s="4">
        <v>-309800</v>
      </c>
      <c r="J35" s="4">
        <v>-378400</v>
      </c>
      <c r="K35" s="4">
        <v>2866000</v>
      </c>
      <c r="L35" s="4"/>
      <c r="M35" s="14"/>
      <c r="N35" s="27"/>
      <c r="O35" s="11"/>
      <c r="P35" s="28">
        <f t="shared" si="6"/>
        <v>315</v>
      </c>
      <c r="Q35" s="29">
        <f t="shared" si="12"/>
        <v>0.28284271247461895</v>
      </c>
      <c r="R35" s="29">
        <f t="shared" si="13"/>
        <v>-0.28284271247461906</v>
      </c>
      <c r="S35" s="30">
        <f t="shared" si="17"/>
        <v>3.7145489937044955E-4</v>
      </c>
      <c r="T35" s="30">
        <f t="shared" si="17"/>
        <v>-0.31337905365655366</v>
      </c>
      <c r="U35" s="30">
        <f t="shared" si="17"/>
        <v>-0.2716707234593233</v>
      </c>
      <c r="V35" s="30">
        <f t="shared" si="14"/>
        <v>-2.4103926456094785E-2</v>
      </c>
      <c r="W35" s="30">
        <f t="shared" si="15"/>
        <v>-2.9429870692680788E-2</v>
      </c>
      <c r="X35" s="30">
        <f t="shared" si="16"/>
        <v>3.4771096150230454E-2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>
        <v>330</v>
      </c>
      <c r="D36" s="4">
        <v>1043</v>
      </c>
      <c r="E36" s="4">
        <v>-57600</v>
      </c>
      <c r="F36" s="4">
        <v>-189900</v>
      </c>
      <c r="G36" s="4"/>
      <c r="H36" s="36">
        <v>330</v>
      </c>
      <c r="I36" s="4">
        <v>-203400</v>
      </c>
      <c r="J36" s="4">
        <v>-994000</v>
      </c>
      <c r="K36" s="4">
        <v>2475000</v>
      </c>
      <c r="L36" s="4"/>
      <c r="M36" s="14"/>
      <c r="N36" s="27"/>
      <c r="O36" s="11"/>
      <c r="P36" s="28">
        <f t="shared" si="6"/>
        <v>330</v>
      </c>
      <c r="Q36" s="29">
        <f t="shared" si="12"/>
        <v>0.34641016151377535</v>
      </c>
      <c r="R36" s="29">
        <f t="shared" si="13"/>
        <v>-0.20000000000000018</v>
      </c>
      <c r="S36" s="30">
        <f t="shared" si="17"/>
        <v>2.3930046945236493E-2</v>
      </c>
      <c r="T36" s="30">
        <f t="shared" si="17"/>
        <v>-0.20615159308608375</v>
      </c>
      <c r="U36" s="30">
        <f t="shared" si="17"/>
        <v>-0.1704899880532898</v>
      </c>
      <c r="V36" s="30">
        <f t="shared" si="14"/>
        <v>-1.5825495936635504E-2</v>
      </c>
      <c r="W36" s="30">
        <f t="shared" si="15"/>
        <v>-7.7307852718088543E-2</v>
      </c>
      <c r="X36" s="30">
        <f t="shared" si="16"/>
        <v>3.002737717090732E-2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>
        <v>345</v>
      </c>
      <c r="D37" s="4">
        <v>2912</v>
      </c>
      <c r="E37" s="4">
        <v>-22100</v>
      </c>
      <c r="F37" s="4">
        <v>-95600</v>
      </c>
      <c r="G37" s="4"/>
      <c r="H37" s="36">
        <v>345</v>
      </c>
      <c r="I37" s="4">
        <v>38280</v>
      </c>
      <c r="J37" s="4">
        <v>-915400</v>
      </c>
      <c r="K37" s="4">
        <v>1448000</v>
      </c>
      <c r="L37" s="4"/>
      <c r="M37" s="14"/>
      <c r="N37" s="27"/>
      <c r="O37" s="11"/>
      <c r="P37" s="28">
        <f t="shared" si="6"/>
        <v>345</v>
      </c>
      <c r="Q37" s="29">
        <f t="shared" si="12"/>
        <v>0.38637033051562736</v>
      </c>
      <c r="R37" s="29">
        <f t="shared" si="13"/>
        <v>-0.10352761804100828</v>
      </c>
      <c r="S37" s="30">
        <f t="shared" si="17"/>
        <v>6.6811406236364973E-2</v>
      </c>
      <c r="T37" s="30">
        <f t="shared" si="17"/>
        <v>-7.9096357763931438E-2</v>
      </c>
      <c r="U37" s="30">
        <f t="shared" si="17"/>
        <v>-8.5828556387016877E-2</v>
      </c>
      <c r="V37" s="30">
        <f t="shared" si="14"/>
        <v>2.9783676718505756E-3</v>
      </c>
      <c r="W37" s="30">
        <f t="shared" si="15"/>
        <v>-7.1194777040380533E-2</v>
      </c>
      <c r="X37" s="30">
        <f t="shared" si="16"/>
        <v>1.7567532179181333E-2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0.4</v>
      </c>
      <c r="R38" s="29">
        <f t="shared" ref="R38:X38" si="18">R14</f>
        <v>0</v>
      </c>
      <c r="S38" s="29">
        <f t="shared" si="18"/>
        <v>6.8486280087757367E-2</v>
      </c>
      <c r="T38" s="29">
        <f t="shared" si="18"/>
        <v>1.0264631405744586E-3</v>
      </c>
      <c r="U38" s="29">
        <f t="shared" si="18"/>
        <v>-4.9504043924478144E-2</v>
      </c>
      <c r="V38" s="29">
        <f t="shared" si="18"/>
        <v>-6.7853564436282316E-5</v>
      </c>
      <c r="W38" s="29">
        <f t="shared" si="18"/>
        <v>-4.572362838326384E-2</v>
      </c>
      <c r="X38" s="29">
        <f t="shared" si="18"/>
        <v>-1.1109522939555488E-3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zoomScale="85" zoomScaleNormal="85" workbookViewId="0">
      <selection activeCell="I14" sqref="I14"/>
    </sheetView>
  </sheetViews>
  <sheetFormatPr defaultRowHeight="15" x14ac:dyDescent="0.25"/>
  <cols>
    <col min="1" max="1" width="26.7109375" bestFit="1" customWidth="1"/>
    <col min="2" max="2" width="6.85546875" bestFit="1" customWidth="1"/>
    <col min="3" max="3" width="7.42578125" bestFit="1" customWidth="1"/>
    <col min="4" max="4" width="9" bestFit="1" customWidth="1"/>
    <col min="5" max="5" width="13.5703125" bestFit="1" customWidth="1"/>
    <col min="6" max="6" width="9.57031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38</v>
      </c>
      <c r="H1" s="59" t="s">
        <v>121</v>
      </c>
      <c r="I1" t="s">
        <v>7</v>
      </c>
      <c r="J1" t="s">
        <v>38</v>
      </c>
      <c r="L1" s="59" t="s">
        <v>120</v>
      </c>
      <c r="M1" t="s">
        <v>7</v>
      </c>
      <c r="N1" t="s">
        <v>38</v>
      </c>
    </row>
    <row r="2" spans="1:14" x14ac:dyDescent="0.25">
      <c r="A2" t="s">
        <v>33</v>
      </c>
      <c r="B2" t="s">
        <v>34</v>
      </c>
      <c r="C2" t="s">
        <v>35</v>
      </c>
      <c r="E2" s="51">
        <v>1026.021</v>
      </c>
      <c r="I2" s="51">
        <v>1026.021</v>
      </c>
      <c r="M2" s="51">
        <v>1026.021</v>
      </c>
    </row>
    <row r="3" spans="1:14" x14ac:dyDescent="0.25">
      <c r="A3" t="s">
        <v>8</v>
      </c>
      <c r="B3" t="s">
        <v>0</v>
      </c>
      <c r="C3" t="s">
        <v>2</v>
      </c>
      <c r="E3" s="6">
        <v>204.59</v>
      </c>
      <c r="I3" s="6">
        <v>204.59</v>
      </c>
      <c r="M3" s="6">
        <v>204.59</v>
      </c>
    </row>
    <row r="4" spans="1:14" x14ac:dyDescent="0.25">
      <c r="A4" t="s">
        <v>9</v>
      </c>
      <c r="B4" t="s">
        <v>1</v>
      </c>
      <c r="C4" t="s">
        <v>2</v>
      </c>
      <c r="E4" s="6">
        <v>43.74</v>
      </c>
      <c r="I4" s="6">
        <v>43.74</v>
      </c>
      <c r="M4" s="6">
        <v>43.74</v>
      </c>
    </row>
    <row r="5" spans="1:14" x14ac:dyDescent="0.25">
      <c r="A5" t="s">
        <v>67</v>
      </c>
      <c r="B5" t="s">
        <v>68</v>
      </c>
      <c r="C5" t="s">
        <v>2</v>
      </c>
      <c r="E5" s="6">
        <v>11.85</v>
      </c>
      <c r="I5" s="6">
        <v>10.81</v>
      </c>
      <c r="M5" s="6">
        <v>4.4800000000000004</v>
      </c>
    </row>
    <row r="6" spans="1:14" x14ac:dyDescent="0.25">
      <c r="A6" t="s">
        <v>11</v>
      </c>
      <c r="B6" t="s">
        <v>17</v>
      </c>
      <c r="C6" t="s">
        <v>36</v>
      </c>
      <c r="D6" t="s">
        <v>69</v>
      </c>
      <c r="E6" s="9">
        <f>ROUND(F6, 0)</f>
        <v>518</v>
      </c>
      <c r="F6" s="5">
        <f>B*T</f>
        <v>518.31899999999996</v>
      </c>
      <c r="I6" s="9">
        <f>ROUND(J6, 0)</f>
        <v>473</v>
      </c>
      <c r="J6" s="5">
        <f>I4*I5</f>
        <v>472.82940000000002</v>
      </c>
      <c r="M6" s="9">
        <f>ROUND(N6, 0)</f>
        <v>196</v>
      </c>
      <c r="N6" s="5">
        <f>M4*M5</f>
        <v>195.95520000000002</v>
      </c>
    </row>
    <row r="7" spans="1:14" x14ac:dyDescent="0.25">
      <c r="A7" t="s">
        <v>10</v>
      </c>
      <c r="B7" t="s">
        <v>18</v>
      </c>
      <c r="C7" t="s">
        <v>36</v>
      </c>
      <c r="D7" t="s">
        <v>70</v>
      </c>
      <c r="E7" s="9">
        <f>ROUND(F7, 0)</f>
        <v>2424</v>
      </c>
      <c r="F7" s="5">
        <f>L*T</f>
        <v>2424.3915000000002</v>
      </c>
      <c r="I7" s="9">
        <f>ROUND(J7, 0)</f>
        <v>2212</v>
      </c>
      <c r="J7" s="5">
        <f>I3*I5</f>
        <v>2211.6179000000002</v>
      </c>
      <c r="M7" s="9">
        <f>ROUND(N7, 0)</f>
        <v>917</v>
      </c>
      <c r="N7" s="5">
        <f>M3*M5</f>
        <v>916.56320000000005</v>
      </c>
    </row>
    <row r="8" spans="1:14" x14ac:dyDescent="0.25">
      <c r="A8" t="s">
        <v>12</v>
      </c>
      <c r="B8" t="s">
        <v>19</v>
      </c>
      <c r="C8" t="s">
        <v>36</v>
      </c>
      <c r="D8" t="s">
        <v>13</v>
      </c>
      <c r="E8" s="9">
        <f t="shared" ref="E8:E11" si="0">ROUND(F8, 0)</f>
        <v>8949</v>
      </c>
      <c r="F8" s="5">
        <f>L*B</f>
        <v>8948.7666000000008</v>
      </c>
      <c r="I8" s="9">
        <f t="shared" ref="I8:I11" si="1">ROUND(J8, 0)</f>
        <v>8949</v>
      </c>
      <c r="J8" s="5">
        <f>I3*I4</f>
        <v>8948.7666000000008</v>
      </c>
      <c r="M8" s="9">
        <f t="shared" ref="M8:M11" si="2">ROUND(N8, 0)</f>
        <v>8949</v>
      </c>
      <c r="N8" s="5">
        <f>M3*M4</f>
        <v>8948.7666000000008</v>
      </c>
    </row>
    <row r="9" spans="1:14" x14ac:dyDescent="0.25">
      <c r="A9" t="s">
        <v>14</v>
      </c>
      <c r="B9" t="s">
        <v>20</v>
      </c>
      <c r="C9" t="s">
        <v>37</v>
      </c>
      <c r="D9" t="s">
        <v>65</v>
      </c>
      <c r="E9" s="9">
        <f t="shared" si="0"/>
        <v>106026</v>
      </c>
      <c r="F9" s="5">
        <f>Afy*B</f>
        <v>106025.76000000001</v>
      </c>
      <c r="I9" s="9">
        <f t="shared" si="1"/>
        <v>96753</v>
      </c>
      <c r="J9" s="5">
        <f>I4*I7</f>
        <v>96752.88</v>
      </c>
      <c r="M9" s="9">
        <f t="shared" si="2"/>
        <v>40110</v>
      </c>
      <c r="N9" s="5">
        <f>M4*M7</f>
        <v>40109.58</v>
      </c>
    </row>
    <row r="10" spans="1:14" x14ac:dyDescent="0.25">
      <c r="A10" t="s">
        <v>15</v>
      </c>
      <c r="B10" t="s">
        <v>21</v>
      </c>
      <c r="C10" t="s">
        <v>37</v>
      </c>
      <c r="D10" t="s">
        <v>66</v>
      </c>
      <c r="E10" s="9">
        <f t="shared" si="0"/>
        <v>105978</v>
      </c>
      <c r="F10" s="5">
        <f>Afx*L</f>
        <v>105977.62</v>
      </c>
      <c r="I10" s="9">
        <f t="shared" si="1"/>
        <v>96771</v>
      </c>
      <c r="J10" s="5">
        <f>I3*I6</f>
        <v>96771.07</v>
      </c>
      <c r="M10" s="9">
        <f t="shared" si="2"/>
        <v>40100</v>
      </c>
      <c r="N10" s="5">
        <f>M3*M6</f>
        <v>40099.64</v>
      </c>
    </row>
    <row r="11" spans="1:14" x14ac:dyDescent="0.25">
      <c r="A11" t="s">
        <v>16</v>
      </c>
      <c r="B11" t="s">
        <v>22</v>
      </c>
      <c r="C11" t="s">
        <v>37</v>
      </c>
      <c r="D11" t="s">
        <v>23</v>
      </c>
      <c r="E11" s="9">
        <f t="shared" si="0"/>
        <v>495926</v>
      </c>
      <c r="F11" s="5">
        <f>Afy*L</f>
        <v>495926.16000000003</v>
      </c>
      <c r="I11" s="9">
        <f t="shared" si="1"/>
        <v>452553</v>
      </c>
      <c r="J11" s="5">
        <f>I3*I7</f>
        <v>452553.08</v>
      </c>
      <c r="M11" s="9">
        <f t="shared" si="2"/>
        <v>187609</v>
      </c>
      <c r="N11" s="5">
        <f>M3*M7</f>
        <v>187609.03</v>
      </c>
    </row>
    <row r="12" spans="1:14" x14ac:dyDescent="0.25">
      <c r="A12" t="s">
        <v>30</v>
      </c>
      <c r="B12" t="s">
        <v>31</v>
      </c>
      <c r="C12" t="s">
        <v>32</v>
      </c>
      <c r="E12" s="6">
        <v>0.4</v>
      </c>
      <c r="I12" s="6">
        <v>0.4</v>
      </c>
      <c r="M12" s="6">
        <v>0.4</v>
      </c>
    </row>
    <row r="14" spans="1:14" x14ac:dyDescent="0.25">
      <c r="I14" t="str">
        <f>"CurrentAreasAndAreaMoment: ["&amp;FIXED(J6,0,1)&amp;", "&amp;FIXED(J7,0,1)&amp;", "&amp;FIXED(J8,0,1)&amp;", "&amp;FIXED(J9,0,1)&amp;", "&amp;FIXED(J10,0,1)&amp;", "&amp;FIXED(J11,0,1)&amp;"]"</f>
        <v>CurrentAreasAndAreaMoment: [473, 2212, 8949, 96753, 96771, 452553]</v>
      </c>
      <c r="M14" t="str">
        <f>"CurrentAreasAndAreaMoment: ["&amp;FIXED(N6,0,1)&amp;", "&amp;FIXED(N7,0,1)&amp;", "&amp;FIXED(N8,0,1)&amp;", "&amp;FIXED(N9,0,1)&amp;", "&amp;FIXED(N10,0,1)&amp;", "&amp;FIXED(N11,0,1)&amp;"]"</f>
        <v>CurrentAreasAndAreaMoment: [196, 917, 8949, 40110, 40100, 187609]</v>
      </c>
    </row>
    <row r="20" spans="4:7" x14ac:dyDescent="0.25">
      <c r="D20" s="7"/>
    </row>
    <row r="21" spans="4:7" x14ac:dyDescent="0.25">
      <c r="D21" s="8"/>
    </row>
    <row r="22" spans="4:7" x14ac:dyDescent="0.25">
      <c r="D22" s="8"/>
    </row>
    <row r="23" spans="4:7" x14ac:dyDescent="0.25">
      <c r="D23" s="8"/>
      <c r="E23" s="8"/>
      <c r="F23" s="8"/>
      <c r="G23" s="8"/>
    </row>
    <row r="24" spans="4:7" x14ac:dyDescent="0.25">
      <c r="D24" s="8"/>
      <c r="E24" s="8"/>
      <c r="F24" s="8"/>
      <c r="G24" s="8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Z67"/>
  <sheetViews>
    <sheetView zoomScale="85" zoomScaleNormal="85" workbookViewId="0"/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8.7109375" style="13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10.5703125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LNGCf!Afx</f>
        <v>531</v>
      </c>
      <c r="T5" s="48">
        <f>LNGCf!Afy</f>
        <v>3404</v>
      </c>
      <c r="U5" s="48">
        <f>LNGCf!Afz</f>
        <v>13570</v>
      </c>
      <c r="V5" s="48">
        <f>LNGCf!Amx</f>
        <v>156584</v>
      </c>
      <c r="W5" s="48">
        <f>LNGCf!Amy</f>
        <v>156645</v>
      </c>
      <c r="X5" s="48">
        <f>LNGCf!Amz</f>
        <v>1004180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43585.372080000001</v>
      </c>
      <c r="T7" s="5">
        <f t="shared" si="1"/>
        <v>279406.03872000001</v>
      </c>
      <c r="U7" s="5">
        <f t="shared" si="1"/>
        <v>1113848.3976</v>
      </c>
      <c r="V7" s="5">
        <f t="shared" si="1"/>
        <v>12852677.78112</v>
      </c>
      <c r="W7" s="5">
        <f t="shared" si="1"/>
        <v>12857684.763600001</v>
      </c>
      <c r="X7" s="5">
        <f t="shared" si="1"/>
        <v>82424781.422400013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43585.372080000001</v>
      </c>
      <c r="T9" s="5">
        <f t="shared" ref="T9:X9" si="3">(1-T6+T6*T7)*T8</f>
        <v>279406.03872000001</v>
      </c>
      <c r="U9" s="5">
        <f t="shared" si="3"/>
        <v>1113848.3976</v>
      </c>
      <c r="V9" s="5">
        <f t="shared" si="3"/>
        <v>12852677.78112</v>
      </c>
      <c r="W9" s="5">
        <f t="shared" si="3"/>
        <v>12857684.763600001</v>
      </c>
      <c r="X9" s="5">
        <f t="shared" si="3"/>
        <v>82424781.422400013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90</v>
      </c>
      <c r="D14" s="4">
        <v>1173</v>
      </c>
      <c r="E14" s="4">
        <v>108400</v>
      </c>
      <c r="F14" s="4">
        <v>-602900</v>
      </c>
      <c r="G14" s="4"/>
      <c r="H14" s="36">
        <v>90</v>
      </c>
      <c r="I14" s="4">
        <v>2195000</v>
      </c>
      <c r="J14" s="4">
        <v>3044000</v>
      </c>
      <c r="K14" s="4">
        <v>1091000</v>
      </c>
      <c r="L14" s="4"/>
      <c r="N14" s="27"/>
      <c r="P14" s="28">
        <f t="shared" ref="P14:P46" si="6">C14-2*$N14*P$11*C14</f>
        <v>90</v>
      </c>
      <c r="Q14" s="29">
        <f>COS(P14*PI()/180)*$E$7</f>
        <v>2.45029690981724E-17</v>
      </c>
      <c r="R14" s="29">
        <f>SIN(P14*PI()/180)*$E$7</f>
        <v>0.4</v>
      </c>
      <c r="S14" s="30">
        <f t="shared" ref="S14:U29" si="7">D14*(1-2*$N14*S$11)/S$9</f>
        <v>2.6912699009359931E-2</v>
      </c>
      <c r="T14" s="30">
        <f t="shared" si="7"/>
        <v>0.38796584532172707</v>
      </c>
      <c r="U14" s="30">
        <f t="shared" si="7"/>
        <v>-0.54127653395117659</v>
      </c>
      <c r="V14" s="30">
        <f t="shared" ref="V14:V22" si="8">(I14+F14*dy-E14*dz)*(1-2*$N14*V$11)/V$9</f>
        <v>0.17078153186290526</v>
      </c>
      <c r="W14" s="30">
        <f t="shared" ref="W14:W22" si="9">(J14+D14*dz-F14*dx)*(1-2*$N14*W$11)/W$9</f>
        <v>0.23674557713668162</v>
      </c>
      <c r="X14" s="30">
        <f t="shared" ref="X14:X22" si="10">(K14+E14*dx-D14*dy)*(1-2*$N14*X$11)/X$9</f>
        <v>1.3236310502408035E-2</v>
      </c>
      <c r="Y14" s="15">
        <f t="shared" ref="Y14:Y46" si="11">B14</f>
        <v>0</v>
      </c>
      <c r="Z14" s="15"/>
    </row>
    <row r="15" spans="1:26" x14ac:dyDescent="0.25">
      <c r="C15" s="55">
        <v>135</v>
      </c>
      <c r="D15" s="4">
        <v>4544</v>
      </c>
      <c r="E15" s="4">
        <v>86110</v>
      </c>
      <c r="F15" s="4">
        <v>-344000</v>
      </c>
      <c r="G15" s="4"/>
      <c r="H15" s="36">
        <v>135</v>
      </c>
      <c r="I15" s="4">
        <v>1877000</v>
      </c>
      <c r="J15" s="4">
        <v>2074000</v>
      </c>
      <c r="K15" s="4">
        <v>7475000</v>
      </c>
      <c r="L15" s="4"/>
      <c r="N15" s="27"/>
      <c r="P15" s="28">
        <f t="shared" si="6"/>
        <v>135</v>
      </c>
      <c r="Q15" s="29">
        <f t="shared" ref="Q15:Q46" si="12">COS(P15*PI()/180)*$E$7</f>
        <v>-0.28284271247461901</v>
      </c>
      <c r="R15" s="29">
        <f t="shared" ref="R15:R46" si="13">SIN(P15*PI()/180)*$E$7</f>
        <v>0.28284271247461906</v>
      </c>
      <c r="S15" s="30">
        <f t="shared" si="7"/>
        <v>0.10425516137982227</v>
      </c>
      <c r="T15" s="30">
        <f t="shared" si="7"/>
        <v>0.30818947362226862</v>
      </c>
      <c r="U15" s="30">
        <f t="shared" si="7"/>
        <v>-0.3088391568737846</v>
      </c>
      <c r="V15" s="30">
        <f t="shared" si="8"/>
        <v>0.14603960606226568</v>
      </c>
      <c r="W15" s="30">
        <f t="shared" si="9"/>
        <v>0.16130431241178636</v>
      </c>
      <c r="X15" s="30">
        <f t="shared" si="10"/>
        <v>9.0688745192942316E-2</v>
      </c>
      <c r="Y15" s="15">
        <f t="shared" si="11"/>
        <v>0</v>
      </c>
    </row>
    <row r="16" spans="1:26" x14ac:dyDescent="0.25">
      <c r="C16" s="55">
        <v>180</v>
      </c>
      <c r="D16" s="4">
        <v>-3345</v>
      </c>
      <c r="E16" s="4">
        <v>461.8</v>
      </c>
      <c r="F16" s="4">
        <v>-55730</v>
      </c>
      <c r="G16" s="4"/>
      <c r="H16" s="36">
        <v>180</v>
      </c>
      <c r="I16" s="4">
        <v>-1396</v>
      </c>
      <c r="J16" s="4">
        <v>-326300</v>
      </c>
      <c r="K16" s="4">
        <v>-126200</v>
      </c>
      <c r="L16" s="4"/>
      <c r="N16" s="27"/>
      <c r="P16" s="28">
        <f t="shared" si="6"/>
        <v>180</v>
      </c>
      <c r="Q16" s="29">
        <f t="shared" si="12"/>
        <v>-0.4</v>
      </c>
      <c r="R16" s="29">
        <f t="shared" si="13"/>
        <v>4.90059381963448E-17</v>
      </c>
      <c r="S16" s="30">
        <f t="shared" si="7"/>
        <v>-7.6745931957637653E-2</v>
      </c>
      <c r="T16" s="30">
        <f t="shared" si="7"/>
        <v>1.6527917654019701E-3</v>
      </c>
      <c r="U16" s="30">
        <f t="shared" si="7"/>
        <v>-5.0033738990046553E-2</v>
      </c>
      <c r="V16" s="30">
        <f t="shared" si="8"/>
        <v>-1.0861549816884545E-4</v>
      </c>
      <c r="W16" s="30">
        <f t="shared" si="9"/>
        <v>-2.5377819257457034E-2</v>
      </c>
      <c r="X16" s="30">
        <f t="shared" si="10"/>
        <v>-1.5310929288761632E-3</v>
      </c>
      <c r="Y16" s="15">
        <f t="shared" si="11"/>
        <v>0</v>
      </c>
    </row>
    <row r="17" spans="1:26" x14ac:dyDescent="0.25">
      <c r="C17" s="55">
        <v>225</v>
      </c>
      <c r="D17" s="4">
        <v>5002</v>
      </c>
      <c r="E17" s="4">
        <v>-90660</v>
      </c>
      <c r="F17" s="4">
        <v>-287600</v>
      </c>
      <c r="G17" s="4"/>
      <c r="H17" s="36">
        <v>225</v>
      </c>
      <c r="I17" s="4">
        <v>-1256000</v>
      </c>
      <c r="J17" s="4">
        <v>2622000</v>
      </c>
      <c r="K17" s="4">
        <v>-5872000</v>
      </c>
      <c r="L17" s="4"/>
      <c r="N17" s="27"/>
      <c r="P17" s="28">
        <f t="shared" si="6"/>
        <v>225</v>
      </c>
      <c r="Q17" s="29">
        <f t="shared" si="12"/>
        <v>-0.28284271247461906</v>
      </c>
      <c r="R17" s="29">
        <f t="shared" si="13"/>
        <v>-0.28284271247461901</v>
      </c>
      <c r="S17" s="30">
        <f t="shared" si="7"/>
        <v>0.1147632740365033</v>
      </c>
      <c r="T17" s="30">
        <f t="shared" si="7"/>
        <v>-0.3244740178677839</v>
      </c>
      <c r="U17" s="30">
        <f t="shared" si="7"/>
        <v>-0.25820389975843155</v>
      </c>
      <c r="V17" s="30">
        <f t="shared" si="8"/>
        <v>-9.7722826432714821E-2</v>
      </c>
      <c r="W17" s="30">
        <f t="shared" si="9"/>
        <v>0.20392473825636637</v>
      </c>
      <c r="X17" s="30">
        <f t="shared" si="10"/>
        <v>-7.1240710605077889E-2</v>
      </c>
      <c r="Y17" s="15">
        <f t="shared" si="11"/>
        <v>0</v>
      </c>
    </row>
    <row r="18" spans="1:26" x14ac:dyDescent="0.25">
      <c r="C18" s="55">
        <v>270</v>
      </c>
      <c r="D18" s="4">
        <v>2353</v>
      </c>
      <c r="E18" s="4">
        <v>-128300</v>
      </c>
      <c r="F18" s="4">
        <v>-512400</v>
      </c>
      <c r="G18" s="4"/>
      <c r="H18" s="36">
        <v>270</v>
      </c>
      <c r="I18" s="4">
        <v>-993000</v>
      </c>
      <c r="J18" s="4">
        <v>4920000</v>
      </c>
      <c r="K18" s="4">
        <v>-1402000</v>
      </c>
      <c r="L18" s="4"/>
      <c r="N18" s="27"/>
      <c r="P18" s="28">
        <f t="shared" si="6"/>
        <v>270</v>
      </c>
      <c r="Q18" s="29">
        <f t="shared" si="12"/>
        <v>-7.3508907294517201E-17</v>
      </c>
      <c r="R18" s="29">
        <f t="shared" si="13"/>
        <v>-0.4</v>
      </c>
      <c r="S18" s="30">
        <f t="shared" si="7"/>
        <v>5.3986002360634201E-2</v>
      </c>
      <c r="T18" s="30">
        <f t="shared" si="7"/>
        <v>-0.4591883575163983</v>
      </c>
      <c r="U18" s="30">
        <f t="shared" si="7"/>
        <v>-0.46002669762246284</v>
      </c>
      <c r="V18" s="30">
        <f t="shared" si="8"/>
        <v>-7.7260164528412278E-2</v>
      </c>
      <c r="W18" s="30">
        <f t="shared" si="9"/>
        <v>0.38265053860462339</v>
      </c>
      <c r="X18" s="30">
        <f t="shared" si="10"/>
        <v>-1.7009447593378611E-2</v>
      </c>
      <c r="Y18" s="15">
        <f t="shared" si="11"/>
        <v>0</v>
      </c>
    </row>
    <row r="19" spans="1:26" x14ac:dyDescent="0.25">
      <c r="C19" s="55"/>
      <c r="D19" s="4"/>
      <c r="E19" s="4"/>
      <c r="F19" s="4"/>
      <c r="G19" s="4"/>
      <c r="H19" s="36"/>
      <c r="I19" s="4"/>
      <c r="J19" s="4"/>
      <c r="K19" s="4"/>
      <c r="L19" s="4"/>
      <c r="N19" s="27"/>
      <c r="P19" s="28">
        <f t="shared" si="6"/>
        <v>0</v>
      </c>
      <c r="Q19" s="29">
        <f t="shared" si="12"/>
        <v>0.4</v>
      </c>
      <c r="R19" s="29">
        <f t="shared" si="13"/>
        <v>0</v>
      </c>
      <c r="S19" s="30">
        <f t="shared" si="7"/>
        <v>0</v>
      </c>
      <c r="T19" s="30">
        <f t="shared" si="7"/>
        <v>0</v>
      </c>
      <c r="U19" s="30">
        <f t="shared" si="7"/>
        <v>0</v>
      </c>
      <c r="V19" s="30">
        <f t="shared" si="8"/>
        <v>0</v>
      </c>
      <c r="W19" s="30">
        <f t="shared" si="9"/>
        <v>0</v>
      </c>
      <c r="X19" s="30">
        <f t="shared" si="10"/>
        <v>0</v>
      </c>
      <c r="Y19" s="15">
        <f t="shared" si="11"/>
        <v>0</v>
      </c>
    </row>
    <row r="20" spans="1:26" x14ac:dyDescent="0.25">
      <c r="C20" s="55"/>
      <c r="D20" s="4"/>
      <c r="E20" s="4"/>
      <c r="F20" s="4"/>
      <c r="G20" s="4"/>
      <c r="H20" s="36"/>
      <c r="I20" s="4"/>
      <c r="J20" s="4"/>
      <c r="K20" s="4"/>
      <c r="L20" s="4"/>
      <c r="N20" s="27"/>
      <c r="P20" s="28">
        <f t="shared" si="6"/>
        <v>0</v>
      </c>
      <c r="Q20" s="29">
        <f t="shared" si="12"/>
        <v>0.4</v>
      </c>
      <c r="R20" s="29">
        <f t="shared" si="13"/>
        <v>0</v>
      </c>
      <c r="S20" s="30">
        <f t="shared" si="7"/>
        <v>0</v>
      </c>
      <c r="T20" s="30">
        <f t="shared" si="7"/>
        <v>0</v>
      </c>
      <c r="U20" s="30">
        <f t="shared" si="7"/>
        <v>0</v>
      </c>
      <c r="V20" s="30">
        <f t="shared" si="8"/>
        <v>0</v>
      </c>
      <c r="W20" s="30">
        <f t="shared" si="9"/>
        <v>0</v>
      </c>
      <c r="X20" s="30">
        <f t="shared" si="10"/>
        <v>0</v>
      </c>
      <c r="Y20" s="15">
        <f t="shared" si="11"/>
        <v>0</v>
      </c>
    </row>
    <row r="21" spans="1:26" x14ac:dyDescent="0.25">
      <c r="C21" s="55"/>
      <c r="D21" s="4"/>
      <c r="E21" s="4"/>
      <c r="F21" s="4"/>
      <c r="G21" s="4"/>
      <c r="H21" s="36"/>
      <c r="I21" s="4"/>
      <c r="J21" s="4"/>
      <c r="K21" s="4"/>
      <c r="L21" s="4"/>
      <c r="N21" s="27"/>
      <c r="P21" s="28">
        <f t="shared" si="6"/>
        <v>0</v>
      </c>
      <c r="Q21" s="29">
        <f t="shared" si="12"/>
        <v>0.4</v>
      </c>
      <c r="R21" s="29">
        <f t="shared" si="13"/>
        <v>0</v>
      </c>
      <c r="S21" s="30">
        <f t="shared" si="7"/>
        <v>0</v>
      </c>
      <c r="T21" s="30">
        <f t="shared" si="7"/>
        <v>0</v>
      </c>
      <c r="U21" s="30">
        <f t="shared" si="7"/>
        <v>0</v>
      </c>
      <c r="V21" s="30">
        <f t="shared" si="8"/>
        <v>0</v>
      </c>
      <c r="W21" s="30">
        <f t="shared" si="9"/>
        <v>0</v>
      </c>
      <c r="X21" s="30">
        <f t="shared" si="10"/>
        <v>0</v>
      </c>
      <c r="Y21" s="15">
        <f t="shared" si="11"/>
        <v>0</v>
      </c>
    </row>
    <row r="22" spans="1:26" x14ac:dyDescent="0.25">
      <c r="C22" s="55"/>
      <c r="D22" s="4"/>
      <c r="E22" s="4"/>
      <c r="F22" s="4"/>
      <c r="G22" s="4"/>
      <c r="H22" s="36"/>
      <c r="I22" s="4"/>
      <c r="J22" s="4"/>
      <c r="K22" s="4"/>
      <c r="L22" s="4"/>
      <c r="N22" s="27"/>
      <c r="P22" s="28">
        <f t="shared" si="6"/>
        <v>0</v>
      </c>
      <c r="Q22" s="29">
        <f t="shared" si="12"/>
        <v>0.4</v>
      </c>
      <c r="R22" s="29">
        <f t="shared" si="13"/>
        <v>0</v>
      </c>
      <c r="S22" s="30">
        <f t="shared" si="7"/>
        <v>0</v>
      </c>
      <c r="T22" s="30">
        <f t="shared" si="7"/>
        <v>0</v>
      </c>
      <c r="U22" s="30">
        <f t="shared" si="7"/>
        <v>0</v>
      </c>
      <c r="V22" s="30">
        <f t="shared" si="8"/>
        <v>0</v>
      </c>
      <c r="W22" s="30">
        <f t="shared" si="9"/>
        <v>0</v>
      </c>
      <c r="X22" s="30">
        <f t="shared" si="10"/>
        <v>0</v>
      </c>
      <c r="Y22" s="15">
        <f t="shared" si="11"/>
        <v>0</v>
      </c>
    </row>
    <row r="23" spans="1:26" x14ac:dyDescent="0.25">
      <c r="C23" s="55"/>
      <c r="D23" s="4"/>
      <c r="E23" s="4"/>
      <c r="F23" s="4"/>
      <c r="G23" s="4"/>
      <c r="H23" s="36"/>
      <c r="I23" s="4"/>
      <c r="J23" s="4"/>
      <c r="K23" s="4"/>
      <c r="L23" s="4"/>
      <c r="N23" s="27"/>
      <c r="P23" s="28">
        <f t="shared" si="6"/>
        <v>0</v>
      </c>
      <c r="Q23" s="29">
        <f t="shared" si="12"/>
        <v>0.4</v>
      </c>
      <c r="R23" s="29">
        <f t="shared" si="13"/>
        <v>0</v>
      </c>
      <c r="S23" s="30">
        <f t="shared" si="7"/>
        <v>0</v>
      </c>
      <c r="T23" s="30">
        <f t="shared" si="7"/>
        <v>0</v>
      </c>
      <c r="U23" s="30">
        <f t="shared" si="7"/>
        <v>0</v>
      </c>
      <c r="V23" s="30">
        <f t="shared" ref="V23:V46" si="14">(I23+F23*dy-E23*dz)*(1-2*$N23*V$11)/V$9</f>
        <v>0</v>
      </c>
      <c r="W23" s="30">
        <f t="shared" ref="W23:W46" si="15">(J23+D23*dz-F23*dx)*(1-2*$N23*W$11)/W$9</f>
        <v>0</v>
      </c>
      <c r="X23" s="30">
        <f t="shared" ref="X23:X46" si="16">(K23+E23*dx-D23*dy)*(1-2*$N23*X$11)/X$9</f>
        <v>0</v>
      </c>
      <c r="Y23" s="15">
        <f t="shared" si="11"/>
        <v>0</v>
      </c>
    </row>
    <row r="24" spans="1:26" x14ac:dyDescent="0.25">
      <c r="C24" s="55"/>
      <c r="D24" s="4"/>
      <c r="E24" s="4"/>
      <c r="F24" s="4"/>
      <c r="G24" s="4"/>
      <c r="H24" s="36"/>
      <c r="I24" s="4"/>
      <c r="J24" s="4"/>
      <c r="K24" s="4"/>
      <c r="L24" s="4"/>
      <c r="N24" s="27"/>
      <c r="P24" s="28">
        <f t="shared" si="6"/>
        <v>0</v>
      </c>
      <c r="Q24" s="29">
        <f t="shared" si="12"/>
        <v>0.4</v>
      </c>
      <c r="R24" s="29">
        <f t="shared" si="13"/>
        <v>0</v>
      </c>
      <c r="S24" s="30">
        <f t="shared" si="7"/>
        <v>0</v>
      </c>
      <c r="T24" s="30">
        <f t="shared" si="7"/>
        <v>0</v>
      </c>
      <c r="U24" s="30">
        <f t="shared" si="7"/>
        <v>0</v>
      </c>
      <c r="V24" s="30">
        <f t="shared" si="14"/>
        <v>0</v>
      </c>
      <c r="W24" s="30">
        <f t="shared" si="15"/>
        <v>0</v>
      </c>
      <c r="X24" s="30">
        <f t="shared" si="16"/>
        <v>0</v>
      </c>
      <c r="Y24" s="15">
        <f t="shared" si="11"/>
        <v>0</v>
      </c>
    </row>
    <row r="25" spans="1:26" x14ac:dyDescent="0.25">
      <c r="C25" s="55"/>
      <c r="D25" s="4"/>
      <c r="E25" s="4"/>
      <c r="F25" s="4"/>
      <c r="G25" s="4"/>
      <c r="H25" s="36"/>
      <c r="I25" s="4"/>
      <c r="J25" s="4"/>
      <c r="K25" s="4"/>
      <c r="L25" s="4"/>
      <c r="N25" s="27"/>
      <c r="P25" s="28">
        <f t="shared" si="6"/>
        <v>0</v>
      </c>
      <c r="Q25" s="29">
        <f t="shared" si="12"/>
        <v>0.4</v>
      </c>
      <c r="R25" s="29">
        <f t="shared" si="13"/>
        <v>0</v>
      </c>
      <c r="S25" s="30">
        <f t="shared" si="7"/>
        <v>0</v>
      </c>
      <c r="T25" s="30">
        <f t="shared" si="7"/>
        <v>0</v>
      </c>
      <c r="U25" s="30">
        <f t="shared" si="7"/>
        <v>0</v>
      </c>
      <c r="V25" s="30">
        <f t="shared" si="14"/>
        <v>0</v>
      </c>
      <c r="W25" s="30">
        <f t="shared" si="15"/>
        <v>0</v>
      </c>
      <c r="X25" s="30">
        <f t="shared" si="16"/>
        <v>0</v>
      </c>
      <c r="Y25" s="15">
        <f t="shared" si="11"/>
        <v>0</v>
      </c>
    </row>
    <row r="26" spans="1:26" x14ac:dyDescent="0.25">
      <c r="C26" s="55"/>
      <c r="D26" s="4"/>
      <c r="E26" s="4"/>
      <c r="F26" s="4"/>
      <c r="G26" s="4"/>
      <c r="H26" s="36"/>
      <c r="I26" s="4"/>
      <c r="J26" s="4"/>
      <c r="K26" s="4"/>
      <c r="L26" s="4"/>
      <c r="N26" s="27"/>
      <c r="P26" s="28">
        <f t="shared" si="6"/>
        <v>0</v>
      </c>
      <c r="Q26" s="29">
        <f t="shared" si="12"/>
        <v>0.4</v>
      </c>
      <c r="R26" s="29">
        <f t="shared" si="13"/>
        <v>0</v>
      </c>
      <c r="S26" s="30">
        <f t="shared" si="7"/>
        <v>0</v>
      </c>
      <c r="T26" s="30">
        <f t="shared" si="7"/>
        <v>0</v>
      </c>
      <c r="U26" s="30">
        <f t="shared" si="7"/>
        <v>0</v>
      </c>
      <c r="V26" s="30">
        <f t="shared" si="14"/>
        <v>0</v>
      </c>
      <c r="W26" s="30">
        <f t="shared" si="15"/>
        <v>0</v>
      </c>
      <c r="X26" s="30">
        <f t="shared" si="16"/>
        <v>0</v>
      </c>
      <c r="Y26" s="15">
        <f t="shared" si="11"/>
        <v>0</v>
      </c>
    </row>
    <row r="27" spans="1:26" x14ac:dyDescent="0.25">
      <c r="C27" s="55"/>
      <c r="D27" s="4"/>
      <c r="E27" s="4"/>
      <c r="F27" s="4"/>
      <c r="G27" s="4"/>
      <c r="H27" s="36"/>
      <c r="I27" s="4"/>
      <c r="J27" s="4"/>
      <c r="K27" s="4"/>
      <c r="L27" s="4"/>
      <c r="N27" s="27"/>
      <c r="P27" s="28">
        <f t="shared" si="6"/>
        <v>0</v>
      </c>
      <c r="Q27" s="29">
        <f t="shared" si="12"/>
        <v>0.4</v>
      </c>
      <c r="R27" s="29">
        <f t="shared" si="13"/>
        <v>0</v>
      </c>
      <c r="S27" s="30">
        <f t="shared" si="7"/>
        <v>0</v>
      </c>
      <c r="T27" s="30">
        <f t="shared" si="7"/>
        <v>0</v>
      </c>
      <c r="U27" s="30">
        <f t="shared" si="7"/>
        <v>0</v>
      </c>
      <c r="V27" s="30">
        <f t="shared" si="14"/>
        <v>0</v>
      </c>
      <c r="W27" s="30">
        <f t="shared" si="15"/>
        <v>0</v>
      </c>
      <c r="X27" s="30">
        <f t="shared" si="16"/>
        <v>0</v>
      </c>
      <c r="Y27" s="15">
        <f t="shared" si="11"/>
        <v>0</v>
      </c>
    </row>
    <row r="28" spans="1:26" x14ac:dyDescent="0.25">
      <c r="C28" s="55"/>
      <c r="D28" s="4"/>
      <c r="E28" s="4"/>
      <c r="F28" s="4"/>
      <c r="G28" s="4"/>
      <c r="H28" s="36"/>
      <c r="I28" s="4"/>
      <c r="J28" s="4"/>
      <c r="K28" s="4"/>
      <c r="L28" s="4"/>
      <c r="N28" s="27"/>
      <c r="P28" s="28">
        <f t="shared" si="6"/>
        <v>0</v>
      </c>
      <c r="Q28" s="29">
        <f t="shared" si="12"/>
        <v>0.4</v>
      </c>
      <c r="R28" s="29">
        <f t="shared" si="13"/>
        <v>0</v>
      </c>
      <c r="S28" s="30">
        <f t="shared" si="7"/>
        <v>0</v>
      </c>
      <c r="T28" s="30">
        <f t="shared" si="7"/>
        <v>0</v>
      </c>
      <c r="U28" s="30">
        <f t="shared" si="7"/>
        <v>0</v>
      </c>
      <c r="V28" s="30">
        <f t="shared" si="14"/>
        <v>0</v>
      </c>
      <c r="W28" s="30">
        <f t="shared" si="15"/>
        <v>0</v>
      </c>
      <c r="X28" s="30">
        <f t="shared" si="16"/>
        <v>0</v>
      </c>
      <c r="Y28" s="15">
        <f t="shared" si="11"/>
        <v>0</v>
      </c>
    </row>
    <row r="29" spans="1:26" x14ac:dyDescent="0.25">
      <c r="C29" s="55"/>
      <c r="D29" s="4"/>
      <c r="E29" s="4"/>
      <c r="F29" s="4"/>
      <c r="G29" s="4"/>
      <c r="H29" s="36"/>
      <c r="I29" s="4"/>
      <c r="J29" s="4"/>
      <c r="K29" s="4"/>
      <c r="L29" s="4"/>
      <c r="N29" s="27"/>
      <c r="P29" s="28">
        <f t="shared" si="6"/>
        <v>0</v>
      </c>
      <c r="Q29" s="29">
        <f t="shared" si="12"/>
        <v>0.4</v>
      </c>
      <c r="R29" s="29">
        <f t="shared" si="13"/>
        <v>0</v>
      </c>
      <c r="S29" s="30">
        <f t="shared" si="7"/>
        <v>0</v>
      </c>
      <c r="T29" s="30">
        <f t="shared" si="7"/>
        <v>0</v>
      </c>
      <c r="U29" s="30">
        <f t="shared" si="7"/>
        <v>0</v>
      </c>
      <c r="V29" s="30">
        <f t="shared" si="14"/>
        <v>0</v>
      </c>
      <c r="W29" s="30">
        <f t="shared" si="15"/>
        <v>0</v>
      </c>
      <c r="X29" s="30">
        <f t="shared" si="16"/>
        <v>0</v>
      </c>
      <c r="Y29" s="15">
        <f t="shared" si="11"/>
        <v>0</v>
      </c>
    </row>
    <row r="30" spans="1:26" x14ac:dyDescent="0.25">
      <c r="C30" s="55"/>
      <c r="D30" s="4"/>
      <c r="E30" s="4"/>
      <c r="F30" s="4"/>
      <c r="G30" s="4"/>
      <c r="H30" s="36"/>
      <c r="I30" s="4"/>
      <c r="J30" s="4"/>
      <c r="K30" s="4"/>
      <c r="L30" s="4"/>
      <c r="N30" s="27"/>
      <c r="P30" s="28">
        <f t="shared" si="6"/>
        <v>0</v>
      </c>
      <c r="Q30" s="29">
        <f t="shared" si="12"/>
        <v>0.4</v>
      </c>
      <c r="R30" s="29">
        <f t="shared" si="13"/>
        <v>0</v>
      </c>
      <c r="S30" s="30">
        <f t="shared" ref="S30:U46" si="17">D30*(1-2*$N30*S$11)/S$9</f>
        <v>0</v>
      </c>
      <c r="T30" s="30">
        <f t="shared" si="17"/>
        <v>0</v>
      </c>
      <c r="U30" s="30">
        <f t="shared" si="17"/>
        <v>0</v>
      </c>
      <c r="V30" s="30">
        <f t="shared" si="14"/>
        <v>0</v>
      </c>
      <c r="W30" s="30">
        <f t="shared" si="15"/>
        <v>0</v>
      </c>
      <c r="X30" s="30">
        <f t="shared" si="16"/>
        <v>0</v>
      </c>
      <c r="Y30" s="15">
        <f t="shared" si="11"/>
        <v>0</v>
      </c>
    </row>
    <row r="31" spans="1:26" x14ac:dyDescent="0.25">
      <c r="C31" s="58"/>
      <c r="D31" s="4"/>
      <c r="E31" s="4"/>
      <c r="F31" s="4"/>
      <c r="G31" s="4"/>
      <c r="H31" s="36"/>
      <c r="I31" s="4"/>
      <c r="J31" s="4"/>
      <c r="K31" s="4"/>
      <c r="L31" s="4"/>
      <c r="N31" s="27"/>
      <c r="P31" s="28">
        <f t="shared" si="6"/>
        <v>0</v>
      </c>
      <c r="Q31" s="29">
        <f t="shared" si="12"/>
        <v>0.4</v>
      </c>
      <c r="R31" s="29">
        <f t="shared" si="13"/>
        <v>0</v>
      </c>
      <c r="S31" s="30">
        <f t="shared" si="17"/>
        <v>0</v>
      </c>
      <c r="T31" s="30">
        <f t="shared" si="17"/>
        <v>0</v>
      </c>
      <c r="U31" s="30">
        <f t="shared" si="17"/>
        <v>0</v>
      </c>
      <c r="V31" s="30">
        <f t="shared" si="14"/>
        <v>0</v>
      </c>
      <c r="W31" s="30">
        <f t="shared" si="15"/>
        <v>0</v>
      </c>
      <c r="X31" s="30">
        <f t="shared" si="16"/>
        <v>0</v>
      </c>
      <c r="Y31" s="15">
        <f t="shared" si="11"/>
        <v>0</v>
      </c>
    </row>
    <row r="32" spans="1:26" s="15" customFormat="1" x14ac:dyDescent="0.25">
      <c r="A32" s="11"/>
      <c r="B32" s="11"/>
      <c r="C32" s="58"/>
      <c r="D32" s="4"/>
      <c r="E32" s="4"/>
      <c r="F32" s="4"/>
      <c r="G32" s="4"/>
      <c r="H32" s="36"/>
      <c r="I32" s="4"/>
      <c r="J32" s="4"/>
      <c r="K32" s="4"/>
      <c r="L32" s="4"/>
      <c r="M32" s="14"/>
      <c r="N32" s="27"/>
      <c r="O32" s="11"/>
      <c r="P32" s="28">
        <f t="shared" si="6"/>
        <v>0</v>
      </c>
      <c r="Q32" s="29">
        <f t="shared" si="12"/>
        <v>0.4</v>
      </c>
      <c r="R32" s="29">
        <f t="shared" si="13"/>
        <v>0</v>
      </c>
      <c r="S32" s="30">
        <f t="shared" si="17"/>
        <v>0</v>
      </c>
      <c r="T32" s="30">
        <f t="shared" si="17"/>
        <v>0</v>
      </c>
      <c r="U32" s="30">
        <f t="shared" si="17"/>
        <v>0</v>
      </c>
      <c r="V32" s="30">
        <f t="shared" si="14"/>
        <v>0</v>
      </c>
      <c r="W32" s="30">
        <f t="shared" si="15"/>
        <v>0</v>
      </c>
      <c r="X32" s="30">
        <f t="shared" si="16"/>
        <v>0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8"/>
      <c r="D33" s="4"/>
      <c r="E33" s="4"/>
      <c r="F33" s="4"/>
      <c r="G33" s="4"/>
      <c r="H33" s="36"/>
      <c r="I33" s="4"/>
      <c r="J33" s="4"/>
      <c r="K33" s="4"/>
      <c r="L33" s="4"/>
      <c r="M33" s="14"/>
      <c r="N33" s="27"/>
      <c r="O33" s="11"/>
      <c r="P33" s="28">
        <f t="shared" si="6"/>
        <v>0</v>
      </c>
      <c r="Q33" s="29">
        <f t="shared" si="12"/>
        <v>0.4</v>
      </c>
      <c r="R33" s="29">
        <f t="shared" si="13"/>
        <v>0</v>
      </c>
      <c r="S33" s="30">
        <f t="shared" si="17"/>
        <v>0</v>
      </c>
      <c r="T33" s="30">
        <f t="shared" si="17"/>
        <v>0</v>
      </c>
      <c r="U33" s="30">
        <f t="shared" si="17"/>
        <v>0</v>
      </c>
      <c r="V33" s="30">
        <f t="shared" si="14"/>
        <v>0</v>
      </c>
      <c r="W33" s="30">
        <f t="shared" si="15"/>
        <v>0</v>
      </c>
      <c r="X33" s="30">
        <f t="shared" si="16"/>
        <v>0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8"/>
      <c r="D34" s="4"/>
      <c r="E34" s="4"/>
      <c r="F34" s="4"/>
      <c r="G34" s="4"/>
      <c r="H34" s="36"/>
      <c r="I34" s="4"/>
      <c r="J34" s="4"/>
      <c r="K34" s="4"/>
      <c r="L34" s="4"/>
      <c r="M34" s="14"/>
      <c r="N34" s="27"/>
      <c r="O34" s="11"/>
      <c r="P34" s="28">
        <f t="shared" si="6"/>
        <v>0</v>
      </c>
      <c r="Q34" s="29">
        <f t="shared" si="12"/>
        <v>0.4</v>
      </c>
      <c r="R34" s="29">
        <f t="shared" si="13"/>
        <v>0</v>
      </c>
      <c r="S34" s="30">
        <f t="shared" si="17"/>
        <v>0</v>
      </c>
      <c r="T34" s="30">
        <f t="shared" si="17"/>
        <v>0</v>
      </c>
      <c r="U34" s="30">
        <f t="shared" si="17"/>
        <v>0</v>
      </c>
      <c r="V34" s="30">
        <f t="shared" si="14"/>
        <v>0</v>
      </c>
      <c r="W34" s="30">
        <f t="shared" si="15"/>
        <v>0</v>
      </c>
      <c r="X34" s="30">
        <f t="shared" si="16"/>
        <v>0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8"/>
      <c r="D35" s="4"/>
      <c r="E35" s="4"/>
      <c r="F35" s="4"/>
      <c r="G35" s="4"/>
      <c r="H35" s="36"/>
      <c r="I35" s="4"/>
      <c r="J35" s="4"/>
      <c r="K35" s="4"/>
      <c r="L35" s="4"/>
      <c r="M35" s="14"/>
      <c r="N35" s="27"/>
      <c r="O35" s="11"/>
      <c r="P35" s="28">
        <f t="shared" si="6"/>
        <v>0</v>
      </c>
      <c r="Q35" s="29">
        <f t="shared" si="12"/>
        <v>0.4</v>
      </c>
      <c r="R35" s="29">
        <f t="shared" si="13"/>
        <v>0</v>
      </c>
      <c r="S35" s="30">
        <f t="shared" si="17"/>
        <v>0</v>
      </c>
      <c r="T35" s="30">
        <f t="shared" si="17"/>
        <v>0</v>
      </c>
      <c r="U35" s="30">
        <f t="shared" si="17"/>
        <v>0</v>
      </c>
      <c r="V35" s="30">
        <f t="shared" si="14"/>
        <v>0</v>
      </c>
      <c r="W35" s="30">
        <f t="shared" si="15"/>
        <v>0</v>
      </c>
      <c r="X35" s="30">
        <f t="shared" si="16"/>
        <v>0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8"/>
      <c r="D36" s="4"/>
      <c r="E36" s="4"/>
      <c r="F36" s="4"/>
      <c r="G36" s="4"/>
      <c r="H36" s="36"/>
      <c r="I36" s="4"/>
      <c r="J36" s="4"/>
      <c r="K36" s="4"/>
      <c r="L36" s="4"/>
      <c r="M36" s="14"/>
      <c r="N36" s="27"/>
      <c r="O36" s="11"/>
      <c r="P36" s="28">
        <f t="shared" si="6"/>
        <v>0</v>
      </c>
      <c r="Q36" s="29">
        <f t="shared" si="12"/>
        <v>0.4</v>
      </c>
      <c r="R36" s="29">
        <f t="shared" si="13"/>
        <v>0</v>
      </c>
      <c r="S36" s="30">
        <f t="shared" si="17"/>
        <v>0</v>
      </c>
      <c r="T36" s="30">
        <f t="shared" si="17"/>
        <v>0</v>
      </c>
      <c r="U36" s="30">
        <f t="shared" si="17"/>
        <v>0</v>
      </c>
      <c r="V36" s="30">
        <f t="shared" si="14"/>
        <v>0</v>
      </c>
      <c r="W36" s="30">
        <f t="shared" si="15"/>
        <v>0</v>
      </c>
      <c r="X36" s="30">
        <f t="shared" si="16"/>
        <v>0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8"/>
      <c r="D37" s="4"/>
      <c r="E37" s="4"/>
      <c r="F37" s="4"/>
      <c r="G37" s="4"/>
      <c r="H37" s="36"/>
      <c r="I37" s="4"/>
      <c r="J37" s="4"/>
      <c r="K37" s="4"/>
      <c r="L37" s="4"/>
      <c r="M37" s="14"/>
      <c r="N37" s="27"/>
      <c r="O37" s="11"/>
      <c r="P37" s="28">
        <f t="shared" si="6"/>
        <v>0</v>
      </c>
      <c r="Q37" s="29">
        <f t="shared" si="12"/>
        <v>0.4</v>
      </c>
      <c r="R37" s="29">
        <f t="shared" si="13"/>
        <v>0</v>
      </c>
      <c r="S37" s="30">
        <f t="shared" si="17"/>
        <v>0</v>
      </c>
      <c r="T37" s="30">
        <f t="shared" si="17"/>
        <v>0</v>
      </c>
      <c r="U37" s="30">
        <f t="shared" si="17"/>
        <v>0</v>
      </c>
      <c r="V37" s="30">
        <f t="shared" si="14"/>
        <v>0</v>
      </c>
      <c r="W37" s="30">
        <f t="shared" si="15"/>
        <v>0</v>
      </c>
      <c r="X37" s="30">
        <f t="shared" si="16"/>
        <v>0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40"/>
      <c r="D38" s="4"/>
      <c r="E38" s="4"/>
      <c r="F38" s="4"/>
      <c r="G38" s="4"/>
      <c r="H38" s="36"/>
      <c r="I38" s="4"/>
      <c r="J38" s="4"/>
      <c r="K38" s="4"/>
      <c r="L38" s="4"/>
      <c r="M38" s="14"/>
      <c r="N38" s="27"/>
      <c r="O38" s="11"/>
      <c r="P38" s="28">
        <v>360</v>
      </c>
      <c r="Q38" s="29">
        <f>Q14</f>
        <v>2.45029690981724E-17</v>
      </c>
      <c r="R38" s="29">
        <f t="shared" ref="R38:X38" si="18">R14</f>
        <v>0.4</v>
      </c>
      <c r="S38" s="29">
        <f t="shared" si="18"/>
        <v>2.6912699009359931E-2</v>
      </c>
      <c r="T38" s="29">
        <f t="shared" si="18"/>
        <v>0.38796584532172707</v>
      </c>
      <c r="U38" s="29">
        <f t="shared" si="18"/>
        <v>-0.54127653395117659</v>
      </c>
      <c r="V38" s="29">
        <f t="shared" si="18"/>
        <v>0.17078153186290526</v>
      </c>
      <c r="W38" s="29">
        <f t="shared" si="18"/>
        <v>0.23674557713668162</v>
      </c>
      <c r="X38" s="29">
        <f t="shared" si="18"/>
        <v>1.3236310502408035E-2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40"/>
      <c r="D39" s="4"/>
      <c r="E39" s="4"/>
      <c r="F39" s="4"/>
      <c r="G39" s="4"/>
      <c r="H39" s="36"/>
      <c r="I39" s="4"/>
      <c r="J39" s="4"/>
      <c r="K39" s="4"/>
      <c r="L39" s="4"/>
      <c r="M39" s="14"/>
      <c r="N39" s="27"/>
      <c r="O39" s="11"/>
      <c r="P39" s="28">
        <f t="shared" si="6"/>
        <v>0</v>
      </c>
      <c r="Q39" s="29">
        <f t="shared" si="12"/>
        <v>0.4</v>
      </c>
      <c r="R39" s="29">
        <f t="shared" si="13"/>
        <v>0</v>
      </c>
      <c r="S39" s="30">
        <f t="shared" si="17"/>
        <v>0</v>
      </c>
      <c r="T39" s="30">
        <f t="shared" si="17"/>
        <v>0</v>
      </c>
      <c r="U39" s="30">
        <f t="shared" si="17"/>
        <v>0</v>
      </c>
      <c r="V39" s="30">
        <f t="shared" si="14"/>
        <v>0</v>
      </c>
      <c r="W39" s="30">
        <f t="shared" si="15"/>
        <v>0</v>
      </c>
      <c r="X39" s="30">
        <f t="shared" si="16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40"/>
      <c r="D40" s="4"/>
      <c r="E40" s="4"/>
      <c r="F40" s="4"/>
      <c r="G40" s="4"/>
      <c r="H40" s="36"/>
      <c r="I40" s="4"/>
      <c r="J40" s="4"/>
      <c r="K40" s="4"/>
      <c r="L40" s="4"/>
      <c r="M40" s="14"/>
      <c r="N40" s="27"/>
      <c r="O40" s="11"/>
      <c r="P40" s="28">
        <f t="shared" si="6"/>
        <v>0</v>
      </c>
      <c r="Q40" s="29">
        <f t="shared" si="12"/>
        <v>0.4</v>
      </c>
      <c r="R40" s="29">
        <f t="shared" si="13"/>
        <v>0</v>
      </c>
      <c r="S40" s="30">
        <f t="shared" si="17"/>
        <v>0</v>
      </c>
      <c r="T40" s="30">
        <f t="shared" si="17"/>
        <v>0</v>
      </c>
      <c r="U40" s="30">
        <f t="shared" si="17"/>
        <v>0</v>
      </c>
      <c r="V40" s="30">
        <f t="shared" si="14"/>
        <v>0</v>
      </c>
      <c r="W40" s="30">
        <f t="shared" si="15"/>
        <v>0</v>
      </c>
      <c r="X40" s="30">
        <f t="shared" si="16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36"/>
      <c r="I41" s="4"/>
      <c r="J41" s="4"/>
      <c r="K41" s="4"/>
      <c r="L41" s="4"/>
      <c r="M41" s="14"/>
      <c r="N41" s="27"/>
      <c r="O41" s="11"/>
      <c r="P41" s="28">
        <f t="shared" si="6"/>
        <v>0</v>
      </c>
      <c r="Q41" s="29">
        <f t="shared" si="12"/>
        <v>0.4</v>
      </c>
      <c r="R41" s="29">
        <f t="shared" si="13"/>
        <v>0</v>
      </c>
      <c r="S41" s="30">
        <f t="shared" si="17"/>
        <v>0</v>
      </c>
      <c r="T41" s="30">
        <f t="shared" si="17"/>
        <v>0</v>
      </c>
      <c r="U41" s="30">
        <f t="shared" si="17"/>
        <v>0</v>
      </c>
      <c r="V41" s="30">
        <f t="shared" si="14"/>
        <v>0</v>
      </c>
      <c r="W41" s="30">
        <f t="shared" si="15"/>
        <v>0</v>
      </c>
      <c r="X41" s="30">
        <f t="shared" si="16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36"/>
      <c r="I42" s="4"/>
      <c r="J42" s="4"/>
      <c r="K42" s="4"/>
      <c r="L42" s="4"/>
      <c r="M42" s="14"/>
      <c r="N42" s="27"/>
      <c r="O42" s="11"/>
      <c r="P42" s="28">
        <f t="shared" si="6"/>
        <v>0</v>
      </c>
      <c r="Q42" s="29">
        <f t="shared" si="12"/>
        <v>0.4</v>
      </c>
      <c r="R42" s="29">
        <f t="shared" si="13"/>
        <v>0</v>
      </c>
      <c r="S42" s="30">
        <f t="shared" si="17"/>
        <v>0</v>
      </c>
      <c r="T42" s="30">
        <f t="shared" si="17"/>
        <v>0</v>
      </c>
      <c r="U42" s="30">
        <f t="shared" si="17"/>
        <v>0</v>
      </c>
      <c r="V42" s="30">
        <f t="shared" si="14"/>
        <v>0</v>
      </c>
      <c r="W42" s="30">
        <f t="shared" si="15"/>
        <v>0</v>
      </c>
      <c r="X42" s="30">
        <f t="shared" si="16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36"/>
      <c r="I43" s="4"/>
      <c r="J43" s="4"/>
      <c r="K43" s="4"/>
      <c r="L43" s="4"/>
      <c r="M43" s="14"/>
      <c r="N43" s="27"/>
      <c r="O43" s="11"/>
      <c r="P43" s="28">
        <f t="shared" si="6"/>
        <v>0</v>
      </c>
      <c r="Q43" s="29">
        <f t="shared" si="12"/>
        <v>0.4</v>
      </c>
      <c r="R43" s="29">
        <f t="shared" si="13"/>
        <v>0</v>
      </c>
      <c r="S43" s="30">
        <f t="shared" si="17"/>
        <v>0</v>
      </c>
      <c r="T43" s="30">
        <f t="shared" si="17"/>
        <v>0</v>
      </c>
      <c r="U43" s="30">
        <f t="shared" si="17"/>
        <v>0</v>
      </c>
      <c r="V43" s="30">
        <f t="shared" si="14"/>
        <v>0</v>
      </c>
      <c r="W43" s="30">
        <f t="shared" si="15"/>
        <v>0</v>
      </c>
      <c r="X43" s="30">
        <f t="shared" si="16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6"/>
        <v>0</v>
      </c>
      <c r="Q44" s="29">
        <f t="shared" si="12"/>
        <v>0.4</v>
      </c>
      <c r="R44" s="29">
        <f t="shared" si="13"/>
        <v>0</v>
      </c>
      <c r="S44" s="30">
        <f t="shared" si="17"/>
        <v>0</v>
      </c>
      <c r="T44" s="30">
        <f t="shared" si="17"/>
        <v>0</v>
      </c>
      <c r="U44" s="30">
        <f t="shared" si="17"/>
        <v>0</v>
      </c>
      <c r="V44" s="30">
        <f t="shared" si="14"/>
        <v>0</v>
      </c>
      <c r="W44" s="30">
        <f t="shared" si="15"/>
        <v>0</v>
      </c>
      <c r="X44" s="30">
        <f t="shared" si="16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0.4</v>
      </c>
      <c r="R45" s="29">
        <f t="shared" si="13"/>
        <v>0</v>
      </c>
      <c r="S45" s="30">
        <f t="shared" si="17"/>
        <v>0</v>
      </c>
      <c r="T45" s="30">
        <f t="shared" si="17"/>
        <v>0</v>
      </c>
      <c r="U45" s="30">
        <f t="shared" si="17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0.4</v>
      </c>
      <c r="R46" s="29">
        <f t="shared" si="13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/>
  </sheetViews>
  <sheetFormatPr defaultRowHeight="15" x14ac:dyDescent="0.25"/>
  <cols>
    <col min="1" max="1" width="26.7109375" bestFit="1" customWidth="1"/>
    <col min="2" max="2" width="6.85546875" bestFit="1" customWidth="1"/>
    <col min="3" max="3" width="7.42578125" bestFit="1" customWidth="1"/>
    <col min="4" max="4" width="9" bestFit="1" customWidth="1"/>
    <col min="5" max="5" width="13.5703125" bestFit="1" customWidth="1"/>
    <col min="6" max="6" width="9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38</v>
      </c>
    </row>
    <row r="2" spans="1:6" x14ac:dyDescent="0.25">
      <c r="A2" t="s">
        <v>33</v>
      </c>
      <c r="B2" t="s">
        <v>34</v>
      </c>
      <c r="C2" t="s">
        <v>35</v>
      </c>
      <c r="E2" s="51">
        <v>1026.021</v>
      </c>
    </row>
    <row r="3" spans="1:6" x14ac:dyDescent="0.25">
      <c r="A3" t="s">
        <v>8</v>
      </c>
      <c r="B3" t="s">
        <v>0</v>
      </c>
      <c r="C3" t="s">
        <v>2</v>
      </c>
      <c r="E3" s="6">
        <v>204.59</v>
      </c>
    </row>
    <row r="4" spans="1:6" x14ac:dyDescent="0.25">
      <c r="A4" t="s">
        <v>9</v>
      </c>
      <c r="B4" t="s">
        <v>1</v>
      </c>
      <c r="C4" t="s">
        <v>2</v>
      </c>
      <c r="E4" s="6">
        <v>43.74</v>
      </c>
    </row>
    <row r="5" spans="1:6" x14ac:dyDescent="0.25">
      <c r="A5" t="s">
        <v>67</v>
      </c>
      <c r="B5" t="s">
        <v>68</v>
      </c>
      <c r="C5" t="s">
        <v>2</v>
      </c>
      <c r="E5" s="6">
        <v>4.57</v>
      </c>
    </row>
    <row r="6" spans="1:6" x14ac:dyDescent="0.25">
      <c r="A6" t="s">
        <v>11</v>
      </c>
      <c r="B6" t="s">
        <v>17</v>
      </c>
      <c r="C6" t="s">
        <v>36</v>
      </c>
      <c r="D6" t="s">
        <v>69</v>
      </c>
      <c r="E6" s="9">
        <f>ROUND(F6, 0)</f>
        <v>200</v>
      </c>
      <c r="F6" s="5">
        <f>B*T</f>
        <v>199.89180000000002</v>
      </c>
    </row>
    <row r="7" spans="1:6" x14ac:dyDescent="0.25">
      <c r="A7" t="s">
        <v>10</v>
      </c>
      <c r="B7" t="s">
        <v>18</v>
      </c>
      <c r="C7" t="s">
        <v>36</v>
      </c>
      <c r="D7" t="s">
        <v>70</v>
      </c>
      <c r="E7" s="9">
        <f>ROUND(F7, 0)</f>
        <v>935</v>
      </c>
      <c r="F7" s="5">
        <f>L*T</f>
        <v>934.97630000000004</v>
      </c>
    </row>
    <row r="8" spans="1:6" x14ac:dyDescent="0.25">
      <c r="A8" t="s">
        <v>12</v>
      </c>
      <c r="B8" t="s">
        <v>19</v>
      </c>
      <c r="C8" t="s">
        <v>36</v>
      </c>
      <c r="D8" t="s">
        <v>13</v>
      </c>
      <c r="E8" s="9">
        <f t="shared" ref="E8:E11" si="0">ROUND(F8, 0)</f>
        <v>8949</v>
      </c>
      <c r="F8" s="5">
        <f>L*B</f>
        <v>8948.7666000000008</v>
      </c>
    </row>
    <row r="9" spans="1:6" x14ac:dyDescent="0.25">
      <c r="A9" t="s">
        <v>14</v>
      </c>
      <c r="B9" t="s">
        <v>20</v>
      </c>
      <c r="C9" t="s">
        <v>37</v>
      </c>
      <c r="D9" t="s">
        <v>65</v>
      </c>
      <c r="E9" s="9">
        <f t="shared" si="0"/>
        <v>40897</v>
      </c>
      <c r="F9" s="5">
        <f>Afy*B</f>
        <v>40896.9</v>
      </c>
    </row>
    <row r="10" spans="1:6" x14ac:dyDescent="0.25">
      <c r="A10" t="s">
        <v>15</v>
      </c>
      <c r="B10" t="s">
        <v>21</v>
      </c>
      <c r="C10" t="s">
        <v>37</v>
      </c>
      <c r="D10" t="s">
        <v>66</v>
      </c>
      <c r="E10" s="9">
        <f t="shared" si="0"/>
        <v>40918</v>
      </c>
      <c r="F10" s="5">
        <f>Afx*L</f>
        <v>40918</v>
      </c>
    </row>
    <row r="11" spans="1:6" x14ac:dyDescent="0.25">
      <c r="A11" t="s">
        <v>16</v>
      </c>
      <c r="B11" t="s">
        <v>22</v>
      </c>
      <c r="C11" t="s">
        <v>37</v>
      </c>
      <c r="D11" t="s">
        <v>23</v>
      </c>
      <c r="E11" s="9">
        <f t="shared" si="0"/>
        <v>191292</v>
      </c>
      <c r="F11" s="5">
        <f>Afy*L</f>
        <v>191291.65</v>
      </c>
    </row>
    <row r="12" spans="1:6" x14ac:dyDescent="0.25">
      <c r="A12" t="s">
        <v>30</v>
      </c>
      <c r="B12" t="s">
        <v>31</v>
      </c>
      <c r="C12" t="s">
        <v>32</v>
      </c>
      <c r="E12" s="6">
        <v>0.4</v>
      </c>
    </row>
    <row r="20" spans="4:7" x14ac:dyDescent="0.25">
      <c r="D20" s="7"/>
    </row>
    <row r="21" spans="4:7" x14ac:dyDescent="0.25">
      <c r="D21" s="8"/>
    </row>
    <row r="22" spans="4:7" x14ac:dyDescent="0.25">
      <c r="D22" s="8"/>
    </row>
    <row r="23" spans="4:7" x14ac:dyDescent="0.25">
      <c r="D23" s="8"/>
      <c r="E23" s="8"/>
      <c r="F23" s="8"/>
      <c r="G23" s="8"/>
    </row>
    <row r="24" spans="4:7" x14ac:dyDescent="0.25">
      <c r="D24" s="8"/>
      <c r="E24" s="8"/>
      <c r="F24" s="8"/>
      <c r="G24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/>
  </sheetViews>
  <sheetFormatPr defaultRowHeight="15" x14ac:dyDescent="0.25"/>
  <cols>
    <col min="1" max="1" width="26.7109375" bestFit="1" customWidth="1"/>
    <col min="2" max="2" width="6.85546875" bestFit="1" customWidth="1"/>
    <col min="3" max="3" width="7.42578125" bestFit="1" customWidth="1"/>
    <col min="4" max="4" width="9" bestFit="1" customWidth="1"/>
    <col min="5" max="5" width="13.5703125" bestFit="1" customWidth="1"/>
    <col min="6" max="6" width="9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38</v>
      </c>
    </row>
    <row r="2" spans="1:6" x14ac:dyDescent="0.25">
      <c r="A2" t="s">
        <v>33</v>
      </c>
      <c r="B2" t="s">
        <v>34</v>
      </c>
      <c r="C2" t="s">
        <v>35</v>
      </c>
      <c r="E2" s="51">
        <v>1026.021</v>
      </c>
    </row>
    <row r="3" spans="1:6" x14ac:dyDescent="0.25">
      <c r="A3" t="s">
        <v>8</v>
      </c>
      <c r="B3" t="s">
        <v>0</v>
      </c>
      <c r="C3" t="s">
        <v>2</v>
      </c>
      <c r="E3" s="6">
        <v>295</v>
      </c>
    </row>
    <row r="4" spans="1:6" x14ac:dyDescent="0.25">
      <c r="A4" t="s">
        <v>9</v>
      </c>
      <c r="B4" t="s">
        <v>1</v>
      </c>
      <c r="C4" t="s">
        <v>2</v>
      </c>
      <c r="E4" s="6">
        <v>46</v>
      </c>
    </row>
    <row r="5" spans="1:6" x14ac:dyDescent="0.25">
      <c r="A5" t="s">
        <v>67</v>
      </c>
      <c r="B5" t="s">
        <v>68</v>
      </c>
      <c r="C5" t="s">
        <v>2</v>
      </c>
      <c r="E5" s="6">
        <v>11.54</v>
      </c>
    </row>
    <row r="6" spans="1:6" x14ac:dyDescent="0.25">
      <c r="A6" t="s">
        <v>11</v>
      </c>
      <c r="B6" t="s">
        <v>17</v>
      </c>
      <c r="C6" t="s">
        <v>36</v>
      </c>
      <c r="D6" t="s">
        <v>69</v>
      </c>
      <c r="E6" s="9">
        <f>ROUND(F6, 0)</f>
        <v>531</v>
      </c>
      <c r="F6" s="5">
        <f>B*T</f>
        <v>530.83999999999992</v>
      </c>
    </row>
    <row r="7" spans="1:6" x14ac:dyDescent="0.25">
      <c r="A7" t="s">
        <v>10</v>
      </c>
      <c r="B7" t="s">
        <v>18</v>
      </c>
      <c r="C7" t="s">
        <v>36</v>
      </c>
      <c r="D7" t="s">
        <v>70</v>
      </c>
      <c r="E7" s="9">
        <f>ROUND(F7, 0)</f>
        <v>3404</v>
      </c>
      <c r="F7" s="5">
        <f>L*T</f>
        <v>3404.2999999999997</v>
      </c>
    </row>
    <row r="8" spans="1:6" x14ac:dyDescent="0.25">
      <c r="A8" t="s">
        <v>12</v>
      </c>
      <c r="B8" t="s">
        <v>19</v>
      </c>
      <c r="C8" t="s">
        <v>36</v>
      </c>
      <c r="D8" t="s">
        <v>13</v>
      </c>
      <c r="E8" s="9">
        <f t="shared" ref="E8:E11" si="0">ROUND(F8, 0)</f>
        <v>13570</v>
      </c>
      <c r="F8" s="5">
        <f>L*B</f>
        <v>13570</v>
      </c>
    </row>
    <row r="9" spans="1:6" x14ac:dyDescent="0.25">
      <c r="A9" t="s">
        <v>14</v>
      </c>
      <c r="B9" t="s">
        <v>20</v>
      </c>
      <c r="C9" t="s">
        <v>37</v>
      </c>
      <c r="D9" t="s">
        <v>65</v>
      </c>
      <c r="E9" s="9">
        <f t="shared" si="0"/>
        <v>156584</v>
      </c>
      <c r="F9" s="5">
        <f>Afy*B</f>
        <v>156584</v>
      </c>
    </row>
    <row r="10" spans="1:6" x14ac:dyDescent="0.25">
      <c r="A10" t="s">
        <v>15</v>
      </c>
      <c r="B10" t="s">
        <v>21</v>
      </c>
      <c r="C10" t="s">
        <v>37</v>
      </c>
      <c r="D10" t="s">
        <v>66</v>
      </c>
      <c r="E10" s="9">
        <f t="shared" si="0"/>
        <v>156645</v>
      </c>
      <c r="F10" s="5">
        <f>Afx*L</f>
        <v>156645</v>
      </c>
    </row>
    <row r="11" spans="1:6" x14ac:dyDescent="0.25">
      <c r="A11" t="s">
        <v>16</v>
      </c>
      <c r="B11" t="s">
        <v>22</v>
      </c>
      <c r="C11" t="s">
        <v>37</v>
      </c>
      <c r="D11" t="s">
        <v>23</v>
      </c>
      <c r="E11" s="9">
        <f t="shared" si="0"/>
        <v>1004180</v>
      </c>
      <c r="F11" s="5">
        <f>Afy*L</f>
        <v>1004180</v>
      </c>
    </row>
    <row r="12" spans="1:6" x14ac:dyDescent="0.25">
      <c r="A12" t="s">
        <v>30</v>
      </c>
      <c r="B12" t="s">
        <v>31</v>
      </c>
      <c r="C12" t="s">
        <v>32</v>
      </c>
      <c r="E12" s="6">
        <v>0.4</v>
      </c>
    </row>
    <row r="20" spans="4:7" x14ac:dyDescent="0.25">
      <c r="D20" s="7"/>
    </row>
    <row r="21" spans="4:7" x14ac:dyDescent="0.25">
      <c r="D21" s="8"/>
    </row>
    <row r="22" spans="4:7" x14ac:dyDescent="0.25">
      <c r="D22" s="8"/>
    </row>
    <row r="23" spans="4:7" x14ac:dyDescent="0.25">
      <c r="D23" s="8"/>
      <c r="E23" s="8"/>
      <c r="F23" s="8"/>
      <c r="G23" s="8"/>
    </row>
    <row r="24" spans="4:7" x14ac:dyDescent="0.25">
      <c r="D24" s="8"/>
      <c r="E24" s="8"/>
      <c r="F24" s="8"/>
      <c r="G24" s="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/>
  </sheetViews>
  <sheetFormatPr defaultRowHeight="15" x14ac:dyDescent="0.25"/>
  <cols>
    <col min="1" max="1" width="26.7109375" bestFit="1" customWidth="1"/>
    <col min="2" max="2" width="6.85546875" bestFit="1" customWidth="1"/>
    <col min="3" max="3" width="7.42578125" bestFit="1" customWidth="1"/>
    <col min="4" max="4" width="9" bestFit="1" customWidth="1"/>
    <col min="5" max="5" width="13.5703125" bestFit="1" customWidth="1"/>
    <col min="6" max="6" width="9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38</v>
      </c>
    </row>
    <row r="2" spans="1:6" x14ac:dyDescent="0.25">
      <c r="A2" t="s">
        <v>33</v>
      </c>
      <c r="B2" t="s">
        <v>34</v>
      </c>
      <c r="C2" t="s">
        <v>35</v>
      </c>
      <c r="E2" s="51">
        <v>1026.021</v>
      </c>
    </row>
    <row r="3" spans="1:6" x14ac:dyDescent="0.25">
      <c r="A3" t="s">
        <v>8</v>
      </c>
      <c r="B3" t="s">
        <v>0</v>
      </c>
      <c r="C3" t="s">
        <v>2</v>
      </c>
      <c r="E3" s="6">
        <v>295</v>
      </c>
    </row>
    <row r="4" spans="1:6" x14ac:dyDescent="0.25">
      <c r="A4" t="s">
        <v>9</v>
      </c>
      <c r="B4" t="s">
        <v>1</v>
      </c>
      <c r="C4" t="s">
        <v>2</v>
      </c>
      <c r="E4" s="6">
        <v>46</v>
      </c>
    </row>
    <row r="5" spans="1:6" x14ac:dyDescent="0.25">
      <c r="A5" t="s">
        <v>67</v>
      </c>
      <c r="B5" t="s">
        <v>68</v>
      </c>
      <c r="C5" t="s">
        <v>2</v>
      </c>
      <c r="E5" s="6">
        <v>9.5399999999999991</v>
      </c>
    </row>
    <row r="6" spans="1:6" x14ac:dyDescent="0.25">
      <c r="A6" t="s">
        <v>11</v>
      </c>
      <c r="B6" t="s">
        <v>17</v>
      </c>
      <c r="C6" t="s">
        <v>36</v>
      </c>
      <c r="D6" t="s">
        <v>69</v>
      </c>
      <c r="E6" s="9">
        <f>ROUND(F6, 0)</f>
        <v>439</v>
      </c>
      <c r="F6" s="5">
        <f>B*T</f>
        <v>438.84</v>
      </c>
    </row>
    <row r="7" spans="1:6" x14ac:dyDescent="0.25">
      <c r="A7" t="s">
        <v>10</v>
      </c>
      <c r="B7" t="s">
        <v>18</v>
      </c>
      <c r="C7" t="s">
        <v>36</v>
      </c>
      <c r="D7" t="s">
        <v>70</v>
      </c>
      <c r="E7" s="9">
        <f>ROUND(F7, 0)</f>
        <v>2814</v>
      </c>
      <c r="F7" s="5">
        <f>L*T</f>
        <v>2814.2999999999997</v>
      </c>
    </row>
    <row r="8" spans="1:6" x14ac:dyDescent="0.25">
      <c r="A8" t="s">
        <v>12</v>
      </c>
      <c r="B8" t="s">
        <v>19</v>
      </c>
      <c r="C8" t="s">
        <v>36</v>
      </c>
      <c r="D8" t="s">
        <v>13</v>
      </c>
      <c r="E8" s="9">
        <f t="shared" ref="E8:E11" si="0">ROUND(F8, 0)</f>
        <v>13570</v>
      </c>
      <c r="F8" s="5">
        <f>L*B</f>
        <v>13570</v>
      </c>
    </row>
    <row r="9" spans="1:6" x14ac:dyDescent="0.25">
      <c r="A9" t="s">
        <v>14</v>
      </c>
      <c r="B9" t="s">
        <v>20</v>
      </c>
      <c r="C9" t="s">
        <v>37</v>
      </c>
      <c r="D9" t="s">
        <v>65</v>
      </c>
      <c r="E9" s="9">
        <f t="shared" si="0"/>
        <v>129444</v>
      </c>
      <c r="F9" s="5">
        <f>Afy*B</f>
        <v>129444</v>
      </c>
    </row>
    <row r="10" spans="1:6" x14ac:dyDescent="0.25">
      <c r="A10" t="s">
        <v>15</v>
      </c>
      <c r="B10" t="s">
        <v>21</v>
      </c>
      <c r="C10" t="s">
        <v>37</v>
      </c>
      <c r="D10" t="s">
        <v>66</v>
      </c>
      <c r="E10" s="9">
        <f t="shared" si="0"/>
        <v>129505</v>
      </c>
      <c r="F10" s="5">
        <f>Afx*L</f>
        <v>129505</v>
      </c>
    </row>
    <row r="11" spans="1:6" x14ac:dyDescent="0.25">
      <c r="A11" t="s">
        <v>16</v>
      </c>
      <c r="B11" t="s">
        <v>22</v>
      </c>
      <c r="C11" t="s">
        <v>37</v>
      </c>
      <c r="D11" t="s">
        <v>23</v>
      </c>
      <c r="E11" s="9">
        <f t="shared" si="0"/>
        <v>830130</v>
      </c>
      <c r="F11" s="5">
        <f>Afy*L</f>
        <v>830130</v>
      </c>
    </row>
    <row r="12" spans="1:6" x14ac:dyDescent="0.25">
      <c r="A12" t="s">
        <v>30</v>
      </c>
      <c r="B12" t="s">
        <v>31</v>
      </c>
      <c r="C12" t="s">
        <v>32</v>
      </c>
      <c r="E12" s="6">
        <v>0.4</v>
      </c>
    </row>
    <row r="20" spans="4:7" x14ac:dyDescent="0.25">
      <c r="D20" s="7"/>
    </row>
    <row r="21" spans="4:7" x14ac:dyDescent="0.25">
      <c r="D21" s="8"/>
    </row>
    <row r="22" spans="4:7" x14ac:dyDescent="0.25">
      <c r="D22" s="8"/>
    </row>
    <row r="23" spans="4:7" x14ac:dyDescent="0.25">
      <c r="D23" s="8"/>
      <c r="E23" s="8"/>
      <c r="F23" s="8"/>
      <c r="G23" s="8"/>
    </row>
    <row r="24" spans="4:7" x14ac:dyDescent="0.25">
      <c r="D24" s="8"/>
      <c r="E24" s="8"/>
      <c r="F24" s="8"/>
      <c r="G24" s="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F159-F832-4361-9E85-4E5CF3E33EDE}">
  <dimension ref="B1:P129"/>
  <sheetViews>
    <sheetView topLeftCell="A60" zoomScale="70" zoomScaleNormal="70" workbookViewId="0">
      <selection activeCell="B74" sqref="B74:H98"/>
    </sheetView>
  </sheetViews>
  <sheetFormatPr defaultRowHeight="15" x14ac:dyDescent="0.25"/>
  <cols>
    <col min="2" max="2" width="19.28515625" customWidth="1"/>
    <col min="3" max="3" width="10.42578125" bestFit="1" customWidth="1"/>
    <col min="4" max="4" width="11.28515625" customWidth="1"/>
    <col min="5" max="5" width="12.140625" bestFit="1" customWidth="1"/>
    <col min="6" max="6" width="13.28515625" bestFit="1" customWidth="1"/>
    <col min="7" max="7" width="12.140625" bestFit="1" customWidth="1"/>
    <col min="8" max="8" width="14.42578125" bestFit="1" customWidth="1"/>
  </cols>
  <sheetData>
    <row r="1" spans="2:9" ht="15.75" thickBot="1" x14ac:dyDescent="0.3">
      <c r="B1" t="s">
        <v>75</v>
      </c>
      <c r="C1" t="s">
        <v>72</v>
      </c>
      <c r="D1" t="s">
        <v>68</v>
      </c>
      <c r="E1" t="s">
        <v>31</v>
      </c>
      <c r="F1" t="s">
        <v>73</v>
      </c>
      <c r="G1" t="s">
        <v>74</v>
      </c>
      <c r="H1" t="s">
        <v>24</v>
      </c>
    </row>
    <row r="2" spans="2:9" ht="15.75" thickBot="1" x14ac:dyDescent="0.3">
      <c r="B2" s="86" t="s">
        <v>77</v>
      </c>
      <c r="C2" s="87"/>
      <c r="D2" s="87"/>
      <c r="E2" s="87"/>
      <c r="F2" s="87"/>
      <c r="G2" s="87"/>
      <c r="H2" s="88"/>
    </row>
    <row r="3" spans="2:9" ht="15" customHeight="1" x14ac:dyDescent="0.25">
      <c r="B3" s="42" t="s">
        <v>57</v>
      </c>
      <c r="C3" s="49"/>
      <c r="D3" s="49"/>
      <c r="E3" s="49"/>
      <c r="F3" s="49"/>
      <c r="G3" s="49"/>
      <c r="H3" s="49"/>
    </row>
    <row r="4" spans="2:9" x14ac:dyDescent="0.25">
      <c r="B4" s="42"/>
      <c r="C4" s="98" t="s">
        <v>36</v>
      </c>
      <c r="D4" s="98" t="s">
        <v>36</v>
      </c>
      <c r="E4" s="98" t="s">
        <v>36</v>
      </c>
      <c r="F4" s="98" t="s">
        <v>37</v>
      </c>
      <c r="G4" s="98" t="s">
        <v>37</v>
      </c>
      <c r="H4" s="98" t="s">
        <v>37</v>
      </c>
    </row>
    <row r="5" spans="2:9" x14ac:dyDescent="0.25">
      <c r="B5" s="99" t="s">
        <v>58</v>
      </c>
      <c r="C5" s="100" t="s">
        <v>59</v>
      </c>
      <c r="D5" s="100" t="s">
        <v>60</v>
      </c>
      <c r="E5" s="100" t="s">
        <v>61</v>
      </c>
      <c r="F5" s="100" t="s">
        <v>62</v>
      </c>
      <c r="G5" s="100" t="s">
        <v>63</v>
      </c>
      <c r="H5" s="100" t="s">
        <v>64</v>
      </c>
    </row>
    <row r="6" spans="2:9" x14ac:dyDescent="0.25">
      <c r="B6" s="101">
        <f ca="1">Report_table_graphs_180!B24-180</f>
        <v>0</v>
      </c>
      <c r="C6" s="102">
        <f ca="1">-Report_table_graphs_180!C24</f>
        <v>0.302222734804524</v>
      </c>
      <c r="D6" s="102">
        <f ca="1">-Report_table_graphs_180!D24</f>
        <v>1.9355066436712351E-2</v>
      </c>
      <c r="E6" s="102">
        <f ca="1">Report_table_graphs_180!E24</f>
        <v>-8.4650586777517633E-2</v>
      </c>
      <c r="F6" s="102">
        <f ca="1">-Report_table_graphs_180!F24</f>
        <v>-2.3440752717701109E-3</v>
      </c>
      <c r="G6" s="102">
        <f ca="1">-Report_table_graphs_180!G24</f>
        <v>-0.56754613589951197</v>
      </c>
      <c r="H6" s="102">
        <f ca="1">Report_table_graphs_180!H24</f>
        <v>7.7776392616157345E-3</v>
      </c>
      <c r="I6" s="97" t="str">
        <f ca="1">"  - ["&amp;B6&amp;", "&amp;FIXED(C6,3,1)&amp;", "&amp;FIXED(D6,3,1)&amp;", 0, 0, 0"&amp;", "&amp;FIXED(H6,3,1)&amp;"]"</f>
        <v xml:space="preserve">  - [0, 0.302, 0.019, 0, 0, 0, 0.008]</v>
      </c>
    </row>
    <row r="7" spans="2:9" x14ac:dyDescent="0.25">
      <c r="B7" s="101">
        <f ca="1">Report_table_graphs_180!B25-180</f>
        <v>15</v>
      </c>
      <c r="C7" s="102">
        <f ca="1">-Report_table_graphs_180!C25</f>
        <v>0.36407843850381572</v>
      </c>
      <c r="D7" s="102">
        <f ca="1">-Report_table_graphs_180!D25</f>
        <v>7.0112484235818576E-2</v>
      </c>
      <c r="E7" s="102">
        <f ca="1">Report_table_graphs_180!E25</f>
        <v>0</v>
      </c>
      <c r="F7" s="102">
        <f ca="1">-Report_table_graphs_180!F25</f>
        <v>0</v>
      </c>
      <c r="G7" s="102">
        <f ca="1">-Report_table_graphs_180!G25</f>
        <v>0</v>
      </c>
      <c r="H7" s="102">
        <f ca="1">Report_table_graphs_180!H25</f>
        <v>-1.8323882265442754E-2</v>
      </c>
      <c r="I7" s="97" t="str">
        <f t="shared" ref="I7:I35" ca="1" si="0">"  - ["&amp;B7&amp;", "&amp;FIXED(C7,3,1)&amp;", "&amp;FIXED(D7,3,1)&amp;", 0, 0, 0"&amp;", "&amp;FIXED(H7,3,1)&amp;"]"</f>
        <v xml:space="preserve">  - [15, 0.364, 0.070, 0, 0, 0, -0.018]</v>
      </c>
    </row>
    <row r="8" spans="2:9" x14ac:dyDescent="0.25">
      <c r="B8" s="101">
        <f ca="1">Report_table_graphs_180!B26-180</f>
        <v>30</v>
      </c>
      <c r="C8" s="102">
        <f ca="1">-Report_table_graphs_180!C26</f>
        <v>0.41746720177278612</v>
      </c>
      <c r="D8" s="102">
        <f ca="1">-Report_table_graphs_180!D26</f>
        <v>0.12821286543768687</v>
      </c>
      <c r="E8" s="102">
        <f ca="1">Report_table_graphs_180!E26</f>
        <v>0</v>
      </c>
      <c r="F8" s="102">
        <f ca="1">-Report_table_graphs_180!F26</f>
        <v>0</v>
      </c>
      <c r="G8" s="102">
        <f ca="1">-Report_table_graphs_180!G26</f>
        <v>0</v>
      </c>
      <c r="H8" s="102">
        <f ca="1">Report_table_graphs_180!H26</f>
        <v>-2.8693249076333475E-2</v>
      </c>
      <c r="I8" s="97" t="str">
        <f t="shared" ca="1" si="0"/>
        <v xml:space="preserve">  - [30, 0.417, 0.128, 0, 0, 0, -0.029]</v>
      </c>
    </row>
    <row r="9" spans="2:9" x14ac:dyDescent="0.25">
      <c r="B9" s="101">
        <f ca="1">Report_table_graphs_180!B27-180</f>
        <v>45</v>
      </c>
      <c r="C9" s="102">
        <f ca="1">-Report_table_graphs_180!C27</f>
        <v>0.30645620501968468</v>
      </c>
      <c r="D9" s="102">
        <f ca="1">-Report_table_graphs_180!D27</f>
        <v>0.23566841475394501</v>
      </c>
      <c r="E9" s="102">
        <f ca="1">Report_table_graphs_180!E27</f>
        <v>0</v>
      </c>
      <c r="F9" s="102">
        <f ca="1">-Report_table_graphs_180!F27</f>
        <v>0</v>
      </c>
      <c r="G9" s="102">
        <f ca="1">-Report_table_graphs_180!G27</f>
        <v>0</v>
      </c>
      <c r="H9" s="102">
        <f ca="1">Report_table_graphs_180!H27</f>
        <v>-4.5840413335991662E-2</v>
      </c>
      <c r="I9" s="97" t="str">
        <f t="shared" ca="1" si="0"/>
        <v xml:space="preserve">  - [45, 0.306, 0.236, 0, 0, 0, -0.046]</v>
      </c>
    </row>
    <row r="10" spans="2:9" x14ac:dyDescent="0.25">
      <c r="B10" s="101">
        <f ca="1">Report_table_graphs_180!B28-180</f>
        <v>60</v>
      </c>
      <c r="C10" s="102">
        <f ca="1">-Report_table_graphs_180!C28</f>
        <v>0.11620875740615978</v>
      </c>
      <c r="D10" s="102">
        <f ca="1">-Report_table_graphs_180!D28</f>
        <v>0.3383492787638212</v>
      </c>
      <c r="E10" s="102">
        <f ca="1">Report_table_graphs_180!E28</f>
        <v>0</v>
      </c>
      <c r="F10" s="102">
        <f ca="1">-Report_table_graphs_180!F28</f>
        <v>0</v>
      </c>
      <c r="G10" s="102">
        <f ca="1">-Report_table_graphs_180!G28</f>
        <v>0</v>
      </c>
      <c r="H10" s="102">
        <f ca="1">Report_table_graphs_180!H28</f>
        <v>-5.878676801341267E-2</v>
      </c>
      <c r="I10" s="97" t="str">
        <f t="shared" ca="1" si="0"/>
        <v xml:space="preserve">  - [60, 0.116, 0.338, 0, 0, 0, -0.059]</v>
      </c>
    </row>
    <row r="11" spans="2:9" x14ac:dyDescent="0.25">
      <c r="B11" s="101">
        <f ca="1">Report_table_graphs_180!B29-180</f>
        <v>75</v>
      </c>
      <c r="C11" s="102">
        <f ca="1">-Report_table_graphs_180!C29</f>
        <v>-5.9786007149657594E-2</v>
      </c>
      <c r="D11" s="102">
        <f ca="1">-Report_table_graphs_180!D29</f>
        <v>0.38629717120896168</v>
      </c>
      <c r="E11" s="102">
        <f ca="1">Report_table_graphs_180!E29</f>
        <v>0</v>
      </c>
      <c r="F11" s="102">
        <f ca="1">-Report_table_graphs_180!F29</f>
        <v>0</v>
      </c>
      <c r="G11" s="102">
        <f ca="1">-Report_table_graphs_180!G29</f>
        <v>0</v>
      </c>
      <c r="H11" s="102">
        <f ca="1">Report_table_graphs_180!H29</f>
        <v>1.0123705431812521E-4</v>
      </c>
      <c r="I11" s="97" t="str">
        <f t="shared" ca="1" si="0"/>
        <v xml:space="preserve">  - [75, -0.060, 0.386, 0, 0, 0, 0.000]</v>
      </c>
    </row>
    <row r="12" spans="2:9" x14ac:dyDescent="0.25">
      <c r="B12" s="101">
        <f ca="1">Report_table_graphs_180!B30-180</f>
        <v>90</v>
      </c>
      <c r="C12" s="102">
        <f ca="1">-Report_table_graphs_180!C30</f>
        <v>8.4528288629374268E-2</v>
      </c>
      <c r="D12" s="102">
        <f ca="1">-Report_table_graphs_180!D30</f>
        <v>0.38473911600372124</v>
      </c>
      <c r="E12" s="102">
        <f ca="1">Report_table_graphs_180!E30</f>
        <v>0</v>
      </c>
      <c r="F12" s="102">
        <f ca="1">-Report_table_graphs_180!F30</f>
        <v>0</v>
      </c>
      <c r="G12" s="102">
        <f ca="1">-Report_table_graphs_180!G30</f>
        <v>0</v>
      </c>
      <c r="H12" s="102">
        <f ca="1">Report_table_graphs_180!H30</f>
        <v>-8.8806588536768406E-3</v>
      </c>
      <c r="I12" s="97" t="str">
        <f t="shared" ca="1" si="0"/>
        <v xml:space="preserve">  - [90, 0.085, 0.385, 0, 0, 0, -0.009]</v>
      </c>
    </row>
    <row r="13" spans="2:9" x14ac:dyDescent="0.25">
      <c r="B13" s="101">
        <f ca="1">Report_table_graphs_180!B31-180</f>
        <v>105</v>
      </c>
      <c r="C13" s="102">
        <f ca="1">-Report_table_graphs_180!C31</f>
        <v>-0.13173148152841549</v>
      </c>
      <c r="D13" s="102">
        <f ca="1">-Report_table_graphs_180!D31</f>
        <v>0.38122092683059772</v>
      </c>
      <c r="E13" s="102">
        <f ca="1">Report_table_graphs_180!E31</f>
        <v>0</v>
      </c>
      <c r="F13" s="102">
        <f ca="1">-Report_table_graphs_180!F31</f>
        <v>0</v>
      </c>
      <c r="G13" s="102">
        <f ca="1">-Report_table_graphs_180!G31</f>
        <v>0</v>
      </c>
      <c r="H13" s="102">
        <f ca="1">Report_table_graphs_180!H31</f>
        <v>5.3455916087415789E-2</v>
      </c>
      <c r="I13" s="97" t="str">
        <f t="shared" ca="1" si="0"/>
        <v xml:space="preserve">  - [105, -0.132, 0.381, 0, 0, 0, 0.053]</v>
      </c>
    </row>
    <row r="14" spans="2:9" x14ac:dyDescent="0.25">
      <c r="B14" s="101">
        <f ca="1">Report_table_graphs_180!B32-180</f>
        <v>120</v>
      </c>
      <c r="C14" s="102">
        <f ca="1">-Report_table_graphs_180!C32</f>
        <v>-0.27070690098055034</v>
      </c>
      <c r="D14" s="102">
        <f ca="1">-Report_table_graphs_180!D32</f>
        <v>0.36327816204766783</v>
      </c>
      <c r="E14" s="102">
        <f ca="1">Report_table_graphs_180!E32</f>
        <v>0</v>
      </c>
      <c r="F14" s="102">
        <f ca="1">-Report_table_graphs_180!F32</f>
        <v>0</v>
      </c>
      <c r="G14" s="102">
        <f ca="1">-Report_table_graphs_180!G32</f>
        <v>0</v>
      </c>
      <c r="H14" s="102">
        <f ca="1">Report_table_graphs_180!H32</f>
        <v>8.4974271023148529E-2</v>
      </c>
      <c r="I14" s="97" t="str">
        <f t="shared" ca="1" si="0"/>
        <v xml:space="preserve">  - [120, -0.271, 0.363, 0, 0, 0, 0.085]</v>
      </c>
    </row>
    <row r="15" spans="2:9" x14ac:dyDescent="0.25">
      <c r="B15" s="101">
        <f ca="1">Report_table_graphs_180!B33-180</f>
        <v>135</v>
      </c>
      <c r="C15" s="102">
        <f ca="1">-Report_table_graphs_180!C33</f>
        <v>-0.4308731907874615</v>
      </c>
      <c r="D15" s="102">
        <f ca="1">-Report_table_graphs_180!D33</f>
        <v>0.30970116692552979</v>
      </c>
      <c r="E15" s="102">
        <f ca="1">Report_table_graphs_180!E33</f>
        <v>0</v>
      </c>
      <c r="F15" s="102">
        <f ca="1">-Report_table_graphs_180!F33</f>
        <v>0</v>
      </c>
      <c r="G15" s="102">
        <f ca="1">-Report_table_graphs_180!G33</f>
        <v>0</v>
      </c>
      <c r="H15" s="102">
        <f ca="1">Report_table_graphs_180!H33</f>
        <v>7.7457032823355684E-2</v>
      </c>
      <c r="I15" s="97" t="str">
        <f t="shared" ca="1" si="0"/>
        <v xml:space="preserve">  - [135, -0.431, 0.310, 0, 0, 0, 0.077]</v>
      </c>
    </row>
    <row r="16" spans="2:9" x14ac:dyDescent="0.25">
      <c r="B16" s="101">
        <f ca="1">Report_table_graphs_180!B34-180</f>
        <v>150</v>
      </c>
      <c r="C16" s="102">
        <f ca="1">-Report_table_graphs_180!C34</f>
        <v>-0.40570756228622873</v>
      </c>
      <c r="D16" s="102">
        <f ca="1">-Report_table_graphs_180!D34</f>
        <v>0.20460783033979743</v>
      </c>
      <c r="E16" s="102">
        <f ca="1">Report_table_graphs_180!E34</f>
        <v>0</v>
      </c>
      <c r="F16" s="102">
        <f ca="1">-Report_table_graphs_180!F34</f>
        <v>0</v>
      </c>
      <c r="G16" s="102">
        <f ca="1">-Report_table_graphs_180!G34</f>
        <v>0</v>
      </c>
      <c r="H16" s="102">
        <f ca="1">Report_table_graphs_180!H34</f>
        <v>5.2915461053443753E-2</v>
      </c>
      <c r="I16" s="97" t="str">
        <f t="shared" ca="1" si="0"/>
        <v xml:space="preserve">  - [150, -0.406, 0.205, 0, 0, 0, 0.053]</v>
      </c>
    </row>
    <row r="17" spans="2:9" x14ac:dyDescent="0.25">
      <c r="B17" s="101">
        <f ca="1">Report_table_graphs_180!B35-180</f>
        <v>165</v>
      </c>
      <c r="C17" s="102">
        <f ca="1">-Report_table_graphs_180!C35</f>
        <v>-0.39347753722020912</v>
      </c>
      <c r="D17" s="102">
        <f ca="1">-Report_table_graphs_180!D35</f>
        <v>8.0114193456555419E-2</v>
      </c>
      <c r="E17" s="102">
        <f ca="1">Report_table_graphs_180!E35</f>
        <v>0</v>
      </c>
      <c r="F17" s="102">
        <f ca="1">-Report_table_graphs_180!F35</f>
        <v>0</v>
      </c>
      <c r="G17" s="102">
        <f ca="1">-Report_table_graphs_180!G35</f>
        <v>0</v>
      </c>
      <c r="H17" s="102">
        <f ca="1">Report_table_graphs_180!H35</f>
        <v>2.2443623592584127E-2</v>
      </c>
      <c r="I17" s="97" t="str">
        <f t="shared" ca="1" si="0"/>
        <v xml:space="preserve">  - [165, -0.393, 0.080, 0, 0, 0, 0.022]</v>
      </c>
    </row>
    <row r="18" spans="2:9" x14ac:dyDescent="0.25">
      <c r="B18" s="101">
        <f ca="1">Report_table_graphs_180!B6+180</f>
        <v>180</v>
      </c>
      <c r="C18" s="102">
        <f ca="1">-Report_table_graphs_180!C6</f>
        <v>-0.24318934458200611</v>
      </c>
      <c r="D18" s="102">
        <f ca="1">-Report_table_graphs_180!D6</f>
        <v>2.2993879238628672E-3</v>
      </c>
      <c r="E18" s="102">
        <f ca="1">Report_table_graphs_180!E6</f>
        <v>-3.5041912249168604E-2</v>
      </c>
      <c r="F18" s="102">
        <f ca="1">-Report_table_graphs_180!F6</f>
        <v>1.5052640225582574E-4</v>
      </c>
      <c r="G18" s="102">
        <f ca="1">-Report_table_graphs_180!G6</f>
        <v>-0.12438422504421145</v>
      </c>
      <c r="H18" s="102">
        <f ca="1">Report_table_graphs_180!H6</f>
        <v>2.9774159144277542E-3</v>
      </c>
      <c r="I18" s="97" t="str">
        <f t="shared" ca="1" si="0"/>
        <v xml:space="preserve">  - [180, -0.243, 0.002, 0, 0, 0, 0.003]</v>
      </c>
    </row>
    <row r="19" spans="2:9" x14ac:dyDescent="0.25">
      <c r="B19" s="101">
        <f ca="1">Report_table_graphs_180!B7+180</f>
        <v>185</v>
      </c>
      <c r="C19" s="102">
        <f ca="1">-Report_table_graphs_180!C7</f>
        <v>-0.25965283986318638</v>
      </c>
      <c r="D19" s="102">
        <f ca="1">-Report_table_graphs_180!D7</f>
        <v>-1.7897530922132612E-2</v>
      </c>
      <c r="E19" s="102">
        <f ca="1">Report_table_graphs_180!E7</f>
        <v>-4.3182962569682529E-2</v>
      </c>
      <c r="F19" s="102">
        <f ca="1">-Report_table_graphs_180!F7</f>
        <v>7.6561634979432588E-4</v>
      </c>
      <c r="G19" s="102">
        <f ca="1">-Report_table_graphs_180!G7</f>
        <v>-0.13427058673903788</v>
      </c>
      <c r="H19" s="102">
        <f ca="1">Report_table_graphs_180!H7</f>
        <v>-8.6423673159709904E-3</v>
      </c>
      <c r="I19" s="97" t="str">
        <f t="shared" ca="1" si="0"/>
        <v xml:space="preserve">  - [185, -0.260, -0.018, 0, 0, 0, -0.009]</v>
      </c>
    </row>
    <row r="20" spans="2:9" x14ac:dyDescent="0.25">
      <c r="B20" s="101">
        <f ca="1">Report_table_graphs_180!B8+180</f>
        <v>190</v>
      </c>
      <c r="C20" s="102">
        <f ca="1">-Report_table_graphs_180!C8</f>
        <v>-0.19118821877244949</v>
      </c>
      <c r="D20" s="102">
        <f ca="1">-Report_table_graphs_180!D8</f>
        <v>1.8927857751404494E-4</v>
      </c>
      <c r="E20" s="102">
        <f ca="1">Report_table_graphs_180!E8</f>
        <v>-5.8525711250651063E-2</v>
      </c>
      <c r="F20" s="102">
        <f ca="1">-Report_table_graphs_180!F8</f>
        <v>-4.3756071739708734E-3</v>
      </c>
      <c r="G20" s="102">
        <f ca="1">-Report_table_graphs_180!G8</f>
        <v>-0.10735899054416735</v>
      </c>
      <c r="H20" s="102">
        <f ca="1">Report_table_graphs_180!H8</f>
        <v>2.5573349562040362E-4</v>
      </c>
      <c r="I20" s="97" t="str">
        <f t="shared" ca="1" si="0"/>
        <v xml:space="preserve">  - [190, -0.191, 0.000, 0, 0, 0, 0.000]</v>
      </c>
    </row>
    <row r="21" spans="2:9" x14ac:dyDescent="0.25">
      <c r="B21" s="101">
        <f ca="1">Report_table_graphs_180!B9+180</f>
        <v>195</v>
      </c>
      <c r="C21" s="102">
        <f ca="1">-Report_table_graphs_180!C9</f>
        <v>-0.29069828810769782</v>
      </c>
      <c r="D21" s="102">
        <f ca="1">-Report_table_graphs_180!D9</f>
        <v>-4.1464372397527108E-2</v>
      </c>
      <c r="E21" s="102">
        <f ca="1">Report_table_graphs_180!E9</f>
        <v>-8.7033001168972376E-2</v>
      </c>
      <c r="F21" s="102">
        <f ca="1">-Report_table_graphs_180!F9</f>
        <v>-1.1651432968504374E-2</v>
      </c>
      <c r="G21" s="102">
        <f ca="1">-Report_table_graphs_180!G9</f>
        <v>-7.4906433492429009E-2</v>
      </c>
      <c r="H21" s="102">
        <f ca="1">Report_table_graphs_180!H9</f>
        <v>-1.7191383307892265E-2</v>
      </c>
      <c r="I21" s="97" t="str">
        <f t="shared" ca="1" si="0"/>
        <v xml:space="preserve">  - [195, -0.291, -0.041, 0, 0, 0, -0.017]</v>
      </c>
    </row>
    <row r="22" spans="2:9" x14ac:dyDescent="0.25">
      <c r="B22" s="101">
        <f ca="1">Report_table_graphs_180!B10+180</f>
        <v>210</v>
      </c>
      <c r="C22" s="102">
        <f ca="1">-Report_table_graphs_180!C10</f>
        <v>-0.30081157806613712</v>
      </c>
      <c r="D22" s="102">
        <f ca="1">-Report_table_graphs_180!D10</f>
        <v>-0.14434627578872469</v>
      </c>
      <c r="E22" s="102">
        <f ca="1">Report_table_graphs_180!E10</f>
        <v>-0.21360046743957087</v>
      </c>
      <c r="F22" s="102">
        <f ca="1">-Report_table_graphs_180!F10</f>
        <v>-5.1339844677788501E-2</v>
      </c>
      <c r="G22" s="102">
        <f ca="1">-Report_table_graphs_180!G10</f>
        <v>-2.761283812903844E-2</v>
      </c>
      <c r="H22" s="102">
        <f ca="1">Report_table_graphs_180!H10</f>
        <v>-4.0460429134179132E-2</v>
      </c>
      <c r="I22" s="97" t="str">
        <f t="shared" ca="1" si="0"/>
        <v xml:space="preserve">  - [210, -0.301, -0.144, 0, 0, 0, -0.040]</v>
      </c>
    </row>
    <row r="23" spans="2:9" ht="14.45" customHeight="1" x14ac:dyDescent="0.25">
      <c r="B23" s="101">
        <f ca="1">Report_table_graphs_180!B11+180</f>
        <v>225</v>
      </c>
      <c r="C23" s="102">
        <f ca="1">-Report_table_graphs_180!C11</f>
        <v>-0.18657844009371899</v>
      </c>
      <c r="D23" s="102">
        <f ca="1">-Report_table_graphs_180!D11</f>
        <v>-0.23461295800200793</v>
      </c>
      <c r="E23" s="102">
        <f ca="1">Report_table_graphs_180!E11</f>
        <v>-0.39480009915535724</v>
      </c>
      <c r="F23" s="102">
        <f ca="1">-Report_table_graphs_180!F11</f>
        <v>-0.12237451786446901</v>
      </c>
      <c r="G23" s="102">
        <f ca="1">-Report_table_graphs_180!G11</f>
        <v>0.19209430688435983</v>
      </c>
      <c r="H23" s="102">
        <f ca="1">Report_table_graphs_180!H11</f>
        <v>-4.6110640852977676E-2</v>
      </c>
      <c r="I23" s="97" t="str">
        <f t="shared" ca="1" si="0"/>
        <v xml:space="preserve">  - [225, -0.187, -0.235, 0, 0, 0, -0.046]</v>
      </c>
    </row>
    <row r="24" spans="2:9" x14ac:dyDescent="0.25">
      <c r="B24" s="101">
        <f ca="1">Report_table_graphs_180!B12+180</f>
        <v>240</v>
      </c>
      <c r="C24" s="102">
        <f ca="1">-Report_table_graphs_180!C12</f>
        <v>-9.6029216047227358E-3</v>
      </c>
      <c r="D24" s="102">
        <f ca="1">-Report_table_graphs_180!D12</f>
        <v>-0.31764222248772284</v>
      </c>
      <c r="E24" s="102">
        <f ca="1">Report_table_graphs_180!E12</f>
        <v>-0.56020772690492937</v>
      </c>
      <c r="F24" s="102">
        <f ca="1">-Report_table_graphs_180!F12</f>
        <v>-0.19419054947507292</v>
      </c>
      <c r="G24" s="102">
        <f ca="1">-Report_table_graphs_180!G12</f>
        <v>0.43017169141907513</v>
      </c>
      <c r="H24" s="102">
        <f ca="1">Report_table_graphs_180!H12</f>
        <v>-5.6428418774261975E-2</v>
      </c>
      <c r="I24" s="97" t="str">
        <f t="shared" ca="1" si="0"/>
        <v xml:space="preserve">  - [240, -0.010, -0.318, 0, 0, 0, -0.056]</v>
      </c>
    </row>
    <row r="25" spans="2:9" x14ac:dyDescent="0.25">
      <c r="B25" s="101">
        <f ca="1">Report_table_graphs_180!B13+180</f>
        <v>255</v>
      </c>
      <c r="C25" s="102">
        <f ca="1">-Report_table_graphs_180!C13</f>
        <v>0.11206936430689159</v>
      </c>
      <c r="D25" s="102">
        <f ca="1">-Report_table_graphs_180!D13</f>
        <v>-0.33468031005470672</v>
      </c>
      <c r="E25" s="102">
        <f ca="1">Report_table_graphs_180!E13</f>
        <v>-0.69008334573051933</v>
      </c>
      <c r="F25" s="102">
        <f ca="1">-Report_table_graphs_180!F13</f>
        <v>-0.23119016896085604</v>
      </c>
      <c r="G25" s="102">
        <f ca="1">-Report_table_graphs_180!G13</f>
        <v>0.50121554638887422</v>
      </c>
      <c r="H25" s="102">
        <f ca="1">Report_table_graphs_180!H13</f>
        <v>-4.4513841888969397E-2</v>
      </c>
      <c r="I25" s="97" t="str">
        <f t="shared" ca="1" si="0"/>
        <v xml:space="preserve">  - [255, 0.112, -0.335, 0, 0, 0, -0.045]</v>
      </c>
    </row>
    <row r="26" spans="2:9" x14ac:dyDescent="0.25">
      <c r="B26" s="101">
        <f ca="1">Report_table_graphs_180!B14+180</f>
        <v>260</v>
      </c>
      <c r="C26" s="102">
        <f ca="1">-Report_table_graphs_180!C14</f>
        <v>-0.14153902086020431</v>
      </c>
      <c r="D26" s="102">
        <f ca="1">-Report_table_graphs_180!D14</f>
        <v>-0.27984681879931023</v>
      </c>
      <c r="E26" s="102">
        <f ca="1">Report_table_graphs_180!E14</f>
        <v>-0.68327644746922001</v>
      </c>
      <c r="F26" s="102">
        <f ca="1">-Report_table_graphs_180!F14</f>
        <v>-0.25049431825778634</v>
      </c>
      <c r="G26" s="102">
        <f ca="1">-Report_table_graphs_180!G14</f>
        <v>0.14634114462225617</v>
      </c>
      <c r="H26" s="102">
        <f ca="1">Report_table_graphs_180!H14</f>
        <v>-1.8544977506613134E-2</v>
      </c>
      <c r="I26" s="97" t="str">
        <f t="shared" ca="1" si="0"/>
        <v xml:space="preserve">  - [260, -0.142, -0.280, 0, 0, 0, -0.019]</v>
      </c>
    </row>
    <row r="27" spans="2:9" x14ac:dyDescent="0.25">
      <c r="B27" s="101">
        <f ca="1">Report_table_graphs_180!B15+180</f>
        <v>265</v>
      </c>
      <c r="C27" s="102">
        <f ca="1">-Report_table_graphs_180!C15</f>
        <v>-0.16322379607341608</v>
      </c>
      <c r="D27" s="102">
        <f ca="1">-Report_table_graphs_180!D15</f>
        <v>-0.33111186103625284</v>
      </c>
      <c r="E27" s="102">
        <f ca="1">Report_table_graphs_180!E15</f>
        <v>-0.70015755515724221</v>
      </c>
      <c r="F27" s="102">
        <f ca="1">-Report_table_graphs_180!F15</f>
        <v>-0.25394148777509534</v>
      </c>
      <c r="G27" s="102">
        <f ca="1">-Report_table_graphs_180!G15</f>
        <v>3.5556414793137342E-2</v>
      </c>
      <c r="H27" s="102">
        <f ca="1">Report_table_graphs_180!H15</f>
        <v>-1.7265081721615724E-3</v>
      </c>
      <c r="I27" s="97" t="str">
        <f t="shared" ca="1" si="0"/>
        <v xml:space="preserve">  - [265, -0.163, -0.331, 0, 0, 0, -0.002]</v>
      </c>
    </row>
    <row r="28" spans="2:9" x14ac:dyDescent="0.25">
      <c r="B28" s="101">
        <f ca="1">Report_table_graphs_180!B16+180</f>
        <v>270</v>
      </c>
      <c r="C28" s="102">
        <f ca="1">-Report_table_graphs_180!C16</f>
        <v>-0.10477838782522603</v>
      </c>
      <c r="D28" s="102">
        <f ca="1">-Report_table_graphs_180!D16</f>
        <v>-0.34608929494469298</v>
      </c>
      <c r="E28" s="102">
        <f ca="1">Report_table_graphs_180!E16</f>
        <v>-0.70887038493170529</v>
      </c>
      <c r="F28" s="102">
        <f ca="1">-Report_table_graphs_180!F16</f>
        <v>-0.25244771431759477</v>
      </c>
      <c r="G28" s="102">
        <f ca="1">-Report_table_graphs_180!G16</f>
        <v>-3.7947534830955823E-2</v>
      </c>
      <c r="H28" s="102">
        <f ca="1">Report_table_graphs_180!H16</f>
        <v>8.384422867938883E-3</v>
      </c>
      <c r="I28" s="97" t="str">
        <f t="shared" ca="1" si="0"/>
        <v xml:space="preserve">  - [270, -0.105, -0.346, 0, 0, 0, 0.008]</v>
      </c>
    </row>
    <row r="29" spans="2:9" x14ac:dyDescent="0.25">
      <c r="B29" s="101">
        <f ca="1">Report_table_graphs_180!B17+180</f>
        <v>275</v>
      </c>
      <c r="C29" s="102">
        <f ca="1">-Report_table_graphs_180!C17</f>
        <v>3.9559427232778938E-3</v>
      </c>
      <c r="D29" s="102">
        <f ca="1">-Report_table_graphs_180!D17</f>
        <v>-0.35327645282693099</v>
      </c>
      <c r="E29" s="102">
        <f ca="1">Report_table_graphs_180!E17</f>
        <v>-0.70505852190537766</v>
      </c>
      <c r="F29" s="102">
        <f ca="1">-Report_table_graphs_180!F17</f>
        <v>-0.24877073349913184</v>
      </c>
      <c r="G29" s="102">
        <f ca="1">-Report_table_graphs_180!G17</f>
        <v>-8.5183651347283448E-3</v>
      </c>
      <c r="H29" s="102">
        <f ca="1">Report_table_graphs_180!H17</f>
        <v>1.2813697532718785E-2</v>
      </c>
      <c r="I29" s="97" t="str">
        <f t="shared" ca="1" si="0"/>
        <v xml:space="preserve">  - [275, 0.004, -0.353, 0, 0, 0, 0.013]</v>
      </c>
    </row>
    <row r="30" spans="2:9" x14ac:dyDescent="0.25">
      <c r="B30" s="101">
        <f ca="1">Report_table_graphs_180!B18+180</f>
        <v>280</v>
      </c>
      <c r="C30" s="102">
        <f ca="1">-Report_table_graphs_180!C18</f>
        <v>0.11249271132840766</v>
      </c>
      <c r="D30" s="102">
        <f ca="1">-Report_table_graphs_180!D18</f>
        <v>-0.32638743557520128</v>
      </c>
      <c r="E30" s="102">
        <f ca="1">Report_table_graphs_180!E18</f>
        <v>-0.68790513828690358</v>
      </c>
      <c r="F30" s="102">
        <f ca="1">-Report_table_graphs_180!F18</f>
        <v>-0.24808129959567005</v>
      </c>
      <c r="G30" s="102">
        <f ca="1">-Report_table_graphs_180!G18</f>
        <v>-7.0618511501533365E-2</v>
      </c>
      <c r="H30" s="102">
        <f ca="1">Report_table_graphs_180!H18</f>
        <v>3.1027032177576349E-2</v>
      </c>
      <c r="I30" s="97" t="str">
        <f t="shared" ca="1" si="0"/>
        <v xml:space="preserve">  - [280, 0.112, -0.326, 0, 0, 0, 0.031]</v>
      </c>
    </row>
    <row r="31" spans="2:9" x14ac:dyDescent="0.25">
      <c r="B31" s="101">
        <f ca="1">Report_table_graphs_180!B19+180</f>
        <v>285</v>
      </c>
      <c r="C31" s="102">
        <f ca="1">-Report_table_graphs_180!C19</f>
        <v>0.14076288465409154</v>
      </c>
      <c r="D31" s="102">
        <f ca="1">-Report_table_graphs_180!D19</f>
        <v>-0.35890555550392861</v>
      </c>
      <c r="E31" s="102">
        <f ca="1">Report_table_graphs_180!E19</f>
        <v>-0.68327644746922001</v>
      </c>
      <c r="F31" s="102">
        <f ca="1">-Report_table_graphs_180!F19</f>
        <v>-0.23084545200912512</v>
      </c>
      <c r="G31" s="102">
        <f ca="1">-Report_table_graphs_180!G19</f>
        <v>-0.29314212002101592</v>
      </c>
      <c r="H31" s="102">
        <f ca="1">Report_table_graphs_180!H19</f>
        <v>6.1292514080010289E-2</v>
      </c>
      <c r="I31" s="97" t="str">
        <f t="shared" ca="1" si="0"/>
        <v xml:space="preserve">  - [285, 0.141, -0.359, 0, 0, 0, 0.061]</v>
      </c>
    </row>
    <row r="32" spans="2:9" x14ac:dyDescent="0.25">
      <c r="B32" s="101">
        <f ca="1">Report_table_graphs_180!B20+180</f>
        <v>300</v>
      </c>
      <c r="C32" s="102">
        <f ca="1">-Report_table_graphs_180!C20</f>
        <v>0.17204352568833411</v>
      </c>
      <c r="D32" s="102">
        <f ca="1">-Report_table_graphs_180!D20</f>
        <v>-0.35986049256520497</v>
      </c>
      <c r="E32" s="102">
        <f ca="1">Report_table_graphs_180!E20</f>
        <v>-0.58198980134108702</v>
      </c>
      <c r="F32" s="102">
        <f ca="1">-Report_table_graphs_180!F20</f>
        <v>-0.18453847482660773</v>
      </c>
      <c r="G32" s="102">
        <f ca="1">-Report_table_graphs_180!G20</f>
        <v>-0.61100014427909788</v>
      </c>
      <c r="H32" s="102">
        <f ca="1">Report_table_graphs_180!H20</f>
        <v>8.6914995917866292E-2</v>
      </c>
      <c r="I32" s="97" t="str">
        <f t="shared" ca="1" si="0"/>
        <v xml:space="preserve">  - [300, 0.172, -0.360, 0, 0, 0, 0.087]</v>
      </c>
    </row>
    <row r="33" spans="2:9" x14ac:dyDescent="0.25">
      <c r="B33" s="101">
        <f ca="1">Report_table_graphs_180!B21+180</f>
        <v>315</v>
      </c>
      <c r="C33" s="102">
        <f ca="1">-Report_table_graphs_180!C21</f>
        <v>0.32433085703925185</v>
      </c>
      <c r="D33" s="102">
        <f ca="1">-Report_table_graphs_180!D21</f>
        <v>-0.30346894610456809</v>
      </c>
      <c r="E33" s="102">
        <f ca="1">Report_table_graphs_180!E21</f>
        <v>-0.43046824604456541</v>
      </c>
      <c r="F33" s="102">
        <f ca="1">-Report_table_graphs_180!F21</f>
        <v>-0.11150444331988801</v>
      </c>
      <c r="G33" s="102">
        <f ca="1">-Report_table_graphs_180!G21</f>
        <v>-0.57225940135867337</v>
      </c>
      <c r="H33" s="102">
        <f ca="1">Report_table_graphs_180!H21</f>
        <v>8.259135564609002E-2</v>
      </c>
      <c r="I33" s="97" t="str">
        <f t="shared" ca="1" si="0"/>
        <v xml:space="preserve">  - [315, 0.324, -0.303, 0, 0, 0, 0.083]</v>
      </c>
    </row>
    <row r="34" spans="2:9" x14ac:dyDescent="0.25">
      <c r="B34" s="101">
        <f ca="1">Report_table_graphs_180!B22+180</f>
        <v>330</v>
      </c>
      <c r="C34" s="102">
        <f ca="1">-Report_table_graphs_180!C22</f>
        <v>0.31351198871161906</v>
      </c>
      <c r="D34" s="102">
        <f ca="1">-Report_table_graphs_180!D22</f>
        <v>-0.19571183771632797</v>
      </c>
      <c r="E34" s="102">
        <f ca="1">Report_table_graphs_180!E22</f>
        <v>-0.27336503417377839</v>
      </c>
      <c r="F34" s="102">
        <f ca="1">-Report_table_graphs_180!F22</f>
        <v>-4.5445184803190139E-2</v>
      </c>
      <c r="G34" s="102">
        <f ca="1">-Report_table_graphs_180!G22</f>
        <v>-0.57260427444105111</v>
      </c>
      <c r="H34" s="102">
        <f ca="1">Report_table_graphs_180!H22</f>
        <v>6.0137905598342756E-2</v>
      </c>
      <c r="I34" s="97" t="str">
        <f t="shared" ca="1" si="0"/>
        <v xml:space="preserve">  - [330, 0.314, -0.196, 0, 0, 0, 0.060]</v>
      </c>
    </row>
    <row r="35" spans="2:9" x14ac:dyDescent="0.25">
      <c r="B35" s="101">
        <f ca="1">Report_table_graphs_180!B23+180</f>
        <v>345</v>
      </c>
      <c r="C35" s="102">
        <f ca="1">-Report_table_graphs_180!C23</f>
        <v>0.39865177859429435</v>
      </c>
      <c r="D35" s="102">
        <f ca="1">-Report_table_graphs_180!D23</f>
        <v>-4.7209072718784502E-2</v>
      </c>
      <c r="E35" s="102">
        <f ca="1">Report_table_graphs_180!E23</f>
        <v>-0.14008596621753883</v>
      </c>
      <c r="F35" s="102">
        <f ca="1">-Report_table_graphs_180!F23</f>
        <v>-9.1327011078572752E-3</v>
      </c>
      <c r="G35" s="102">
        <f ca="1">-Report_table_graphs_180!G23</f>
        <v>-0.58835347853629782</v>
      </c>
      <c r="H35" s="102">
        <f ca="1">Report_table_graphs_180!H23</f>
        <v>3.8593402653184831E-2</v>
      </c>
      <c r="I35" s="97" t="str">
        <f t="shared" ca="1" si="0"/>
        <v xml:space="preserve">  - [345, 0.399, -0.047, 0, 0, 0, 0.039]</v>
      </c>
    </row>
    <row r="36" spans="2:9" x14ac:dyDescent="0.25">
      <c r="B36" s="47"/>
      <c r="C36" s="54"/>
      <c r="D36" s="54"/>
      <c r="E36" s="54"/>
      <c r="F36" s="54"/>
      <c r="G36" s="54"/>
      <c r="H36" s="54"/>
    </row>
    <row r="37" spans="2:9" x14ac:dyDescent="0.25">
      <c r="B37" s="53"/>
      <c r="C37" s="53"/>
      <c r="D37" s="53"/>
      <c r="E37" s="53"/>
      <c r="F37" s="53"/>
      <c r="G37" s="53"/>
      <c r="H37" s="53"/>
    </row>
    <row r="38" spans="2:9" ht="15.75" thickBot="1" x14ac:dyDescent="0.3">
      <c r="B38" t="s">
        <v>71</v>
      </c>
      <c r="C38" t="s">
        <v>72</v>
      </c>
      <c r="D38" t="s">
        <v>68</v>
      </c>
      <c r="E38" t="s">
        <v>31</v>
      </c>
      <c r="F38" t="s">
        <v>73</v>
      </c>
      <c r="G38" t="s">
        <v>74</v>
      </c>
      <c r="H38" t="s">
        <v>24</v>
      </c>
    </row>
    <row r="39" spans="2:9" ht="15.75" customHeight="1" thickBot="1" x14ac:dyDescent="0.3">
      <c r="B39" s="86" t="s">
        <v>76</v>
      </c>
      <c r="C39" s="87"/>
      <c r="D39" s="87"/>
      <c r="E39" s="87"/>
      <c r="F39" s="87"/>
      <c r="G39" s="87"/>
      <c r="H39" s="88"/>
    </row>
    <row r="40" spans="2:9" x14ac:dyDescent="0.25">
      <c r="B40" s="42" t="s">
        <v>57</v>
      </c>
      <c r="C40" s="49"/>
      <c r="D40" s="49"/>
      <c r="E40" s="49"/>
      <c r="F40" s="49"/>
      <c r="G40" s="49"/>
      <c r="H40" s="49"/>
    </row>
    <row r="41" spans="2:9" x14ac:dyDescent="0.25">
      <c r="B41" s="42"/>
      <c r="C41" s="98" t="s">
        <v>36</v>
      </c>
      <c r="D41" s="98" t="s">
        <v>36</v>
      </c>
      <c r="E41" s="98" t="s">
        <v>36</v>
      </c>
      <c r="F41" s="98" t="s">
        <v>37</v>
      </c>
      <c r="G41" s="98" t="s">
        <v>37</v>
      </c>
      <c r="H41" s="98" t="s">
        <v>37</v>
      </c>
    </row>
    <row r="42" spans="2:9" x14ac:dyDescent="0.25">
      <c r="B42" s="99" t="s">
        <v>58</v>
      </c>
      <c r="C42" s="100" t="s">
        <v>59</v>
      </c>
      <c r="D42" s="100" t="s">
        <v>60</v>
      </c>
      <c r="E42" s="100" t="s">
        <v>61</v>
      </c>
      <c r="F42" s="100" t="s">
        <v>62</v>
      </c>
      <c r="G42" s="100" t="s">
        <v>63</v>
      </c>
      <c r="H42" s="100" t="s">
        <v>64</v>
      </c>
    </row>
    <row r="43" spans="2:9" x14ac:dyDescent="0.25">
      <c r="B43" s="101">
        <f ca="1">Report_table_graphs_180!B57-180</f>
        <v>0</v>
      </c>
      <c r="C43" s="102">
        <f ca="1">-Report_table_graphs_180!C57</f>
        <v>0.32412835604729334</v>
      </c>
      <c r="D43" s="102">
        <f ca="1">-Report_table_graphs_180!D57</f>
        <v>2.4743841046878526E-4</v>
      </c>
      <c r="E43" s="102">
        <f ca="1">Report_table_graphs_180!E57</f>
        <v>-4.3931721378425444E-2</v>
      </c>
      <c r="F43" s="102">
        <f ca="1">-Report_table_graphs_180!F57</f>
        <v>-5.719572119104327E-5</v>
      </c>
      <c r="G43" s="102">
        <f ca="1">-Report_table_graphs_180!G57</f>
        <v>-0.68629414685735457</v>
      </c>
      <c r="H43" s="102">
        <f ca="1">Report_table_graphs_180!H57</f>
        <v>9.9735257468388521E-5</v>
      </c>
      <c r="I43" s="97" t="str">
        <f ca="1">"  - ["&amp;B43&amp;", "&amp;FIXED(C43,3,1)&amp;", "&amp;FIXED(D43,3,1)&amp;", 0, 0, 0"&amp;", "&amp;FIXED(H43,3,1)&amp;"]"</f>
        <v xml:space="preserve">  - [0, 0.324, 0.000, 0, 0, 0, 0.000]</v>
      </c>
    </row>
    <row r="44" spans="2:9" x14ac:dyDescent="0.25">
      <c r="B44" s="101">
        <f ca="1">Report_table_graphs_180!B58-180</f>
        <v>15</v>
      </c>
      <c r="C44" s="102">
        <f ca="1">-Report_table_graphs_180!C58</f>
        <v>0.294036379372352</v>
      </c>
      <c r="D44" s="102">
        <f ca="1">-Report_table_graphs_180!D58</f>
        <v>2.2333303609452237E-2</v>
      </c>
      <c r="E44" s="102">
        <f ca="1">Report_table_graphs_180!E58</f>
        <v>-4.7607446439527044E-2</v>
      </c>
      <c r="F44" s="102">
        <f ca="1">-Report_table_graphs_180!F58</f>
        <v>-1.2222606460773467E-2</v>
      </c>
      <c r="G44" s="102">
        <f ca="1">-Report_table_graphs_180!G58</f>
        <v>9.0632511194524396E-2</v>
      </c>
      <c r="H44" s="102">
        <f ca="1">Report_table_graphs_180!H58</f>
        <v>-6.6235420030091993E-3</v>
      </c>
      <c r="I44" s="97" t="str">
        <f t="shared" ref="I44:I72" ca="1" si="1">"  - ["&amp;B44&amp;", "&amp;FIXED(C44,3,1)&amp;", "&amp;FIXED(D44,3,1)&amp;", 0, 0, 0"&amp;", "&amp;FIXED(H44,3,1)&amp;"]"</f>
        <v xml:space="preserve">  - [15, 0.294, 0.022, 0, 0, 0, -0.007]</v>
      </c>
    </row>
    <row r="45" spans="2:9" x14ac:dyDescent="0.25">
      <c r="B45" s="101">
        <f ca="1">Report_table_graphs_180!B59-180</f>
        <v>30</v>
      </c>
      <c r="C45" s="102">
        <f ca="1">-Report_table_graphs_180!C59</f>
        <v>0.29781310518985471</v>
      </c>
      <c r="D45" s="102">
        <f ca="1">-Report_table_graphs_180!D59</f>
        <v>7.2055524480904826E-2</v>
      </c>
      <c r="E45" s="102">
        <f ca="1">Report_table_graphs_180!E59</f>
        <v>-0.11057125535654523</v>
      </c>
      <c r="F45" s="102">
        <f ca="1">-Report_table_graphs_180!F59</f>
        <v>-5.4723197827055467E-2</v>
      </c>
      <c r="G45" s="102">
        <f ca="1">-Report_table_graphs_180!G59</f>
        <v>-5.3474372570750918E-2</v>
      </c>
      <c r="H45" s="102">
        <f ca="1">Report_table_graphs_180!H59</f>
        <v>-1.3985863690969425E-2</v>
      </c>
      <c r="I45" s="97" t="str">
        <f t="shared" ca="1" si="1"/>
        <v xml:space="preserve">  - [30, 0.298, 0.072, 0, 0, 0, -0.014]</v>
      </c>
    </row>
    <row r="46" spans="2:9" ht="14.45" customHeight="1" x14ac:dyDescent="0.25">
      <c r="B46" s="101">
        <f ca="1">Report_table_graphs_180!B60-180</f>
        <v>45</v>
      </c>
      <c r="C46" s="102">
        <f ca="1">-Report_table_graphs_180!C60</f>
        <v>0.23403517082009037</v>
      </c>
      <c r="D46" s="102">
        <f ca="1">-Report_table_graphs_180!D60</f>
        <v>0.12266378073476276</v>
      </c>
      <c r="E46" s="102">
        <f ca="1">Report_table_graphs_180!E60</f>
        <v>-0.19426887637748097</v>
      </c>
      <c r="F46" s="102">
        <f ca="1">-Report_table_graphs_180!F60</f>
        <v>-0.11808533270900809</v>
      </c>
      <c r="G46" s="102">
        <f ca="1">-Report_table_graphs_180!G60</f>
        <v>-0.18236666592196515</v>
      </c>
      <c r="H46" s="102">
        <f ca="1">Report_table_graphs_180!H60</f>
        <v>-1.7724343648437117E-2</v>
      </c>
      <c r="I46" s="97" t="str">
        <f t="shared" ca="1" si="1"/>
        <v xml:space="preserve">  - [45, 0.234, 0.123, 0, 0, 0, -0.018]</v>
      </c>
    </row>
    <row r="47" spans="2:9" x14ac:dyDescent="0.25">
      <c r="B47" s="101">
        <f ca="1">Report_table_graphs_180!B61-180</f>
        <v>60</v>
      </c>
      <c r="C47" s="102">
        <f ca="1">-Report_table_graphs_180!C61</f>
        <v>0.12444920717996998</v>
      </c>
      <c r="D47" s="102">
        <f ca="1">-Report_table_graphs_180!D61</f>
        <v>0.16899821926172434</v>
      </c>
      <c r="E47" s="102">
        <f ca="1">Report_table_graphs_180!E61</f>
        <v>-0.27567937958262018</v>
      </c>
      <c r="F47" s="102">
        <f ca="1">-Report_table_graphs_180!F61</f>
        <v>-0.18153683590532171</v>
      </c>
      <c r="G47" s="102">
        <f ca="1">-Report_table_graphs_180!G61</f>
        <v>-0.2387589051474675</v>
      </c>
      <c r="H47" s="102">
        <f ca="1">Report_table_graphs_180!H61</f>
        <v>-1.8068258329362593E-2</v>
      </c>
      <c r="I47" s="97" t="str">
        <f t="shared" ca="1" si="1"/>
        <v xml:space="preserve">  - [60, 0.124, 0.169, 0, 0, 0, -0.018]</v>
      </c>
    </row>
    <row r="48" spans="2:9" x14ac:dyDescent="0.25">
      <c r="B48" s="101">
        <f ca="1">Report_table_graphs_180!B62-180</f>
        <v>75</v>
      </c>
      <c r="C48" s="102">
        <f ca="1">-Report_table_graphs_180!C62</f>
        <v>5.8648897049865437E-2</v>
      </c>
      <c r="D48" s="102">
        <f ca="1">-Report_table_graphs_180!D62</f>
        <v>0.18906431468678644</v>
      </c>
      <c r="E48" s="102">
        <f ca="1">Report_table_graphs_180!E62</f>
        <v>-0.33108753142959618</v>
      </c>
      <c r="F48" s="102">
        <f ca="1">-Report_table_graphs_180!F62</f>
        <v>-0.2338172998065097</v>
      </c>
      <c r="G48" s="102">
        <f ca="1">-Report_table_graphs_180!G62</f>
        <v>-0.18751759379208757</v>
      </c>
      <c r="H48" s="102">
        <f ca="1">Report_table_graphs_180!H62</f>
        <v>-1.4036814014069495E-2</v>
      </c>
      <c r="I48" s="97" t="str">
        <f t="shared" ca="1" si="1"/>
        <v xml:space="preserve">  - [75, 0.059, 0.189, 0, 0, 0, -0.014]</v>
      </c>
    </row>
    <row r="49" spans="2:9" x14ac:dyDescent="0.25">
      <c r="B49" s="101">
        <f ca="1">Report_table_graphs_180!B63-180</f>
        <v>90</v>
      </c>
      <c r="C49" s="102">
        <f ca="1">-Report_table_graphs_180!C63</f>
        <v>-3.6421038165885489E-2</v>
      </c>
      <c r="D49" s="102">
        <f ca="1">-Report_table_graphs_180!D63</f>
        <v>0.20613352573018345</v>
      </c>
      <c r="E49" s="102">
        <f ca="1">Report_table_graphs_180!E63</f>
        <v>-0.35164436417871991</v>
      </c>
      <c r="F49" s="102">
        <f ca="1">-Report_table_graphs_180!F63</f>
        <v>-0.24379676157682195</v>
      </c>
      <c r="G49" s="102">
        <f ca="1">-Report_table_graphs_180!G63</f>
        <v>1.1308221994638754E-2</v>
      </c>
      <c r="H49" s="102">
        <f ca="1">Report_table_graphs_180!H63</f>
        <v>7.6680236265606501E-3</v>
      </c>
      <c r="I49" s="97" t="str">
        <f t="shared" ca="1" si="1"/>
        <v xml:space="preserve">  - [90, -0.036, 0.206, 0, 0, 0, 0.008]</v>
      </c>
    </row>
    <row r="50" spans="2:9" x14ac:dyDescent="0.25">
      <c r="B50" s="101">
        <f ca="1">Report_table_graphs_180!B64-180</f>
        <v>105</v>
      </c>
      <c r="C50" s="102">
        <f ca="1">-Report_table_graphs_180!C64</f>
        <v>-0.13188082894989475</v>
      </c>
      <c r="D50" s="102">
        <f ca="1">-Report_table_graphs_180!D64</f>
        <v>0.20600322640924149</v>
      </c>
      <c r="E50" s="102">
        <f ca="1">Report_table_graphs_180!E64</f>
        <v>-0.33231277311663004</v>
      </c>
      <c r="F50" s="102">
        <f ca="1">-Report_table_graphs_180!F64</f>
        <v>-0.22288457601634676</v>
      </c>
      <c r="G50" s="102">
        <f ca="1">-Report_table_graphs_180!G64</f>
        <v>0.20436976243075408</v>
      </c>
      <c r="H50" s="102">
        <f ca="1">Report_table_graphs_180!H64</f>
        <v>2.2921276604644335E-2</v>
      </c>
      <c r="I50" s="97" t="str">
        <f t="shared" ca="1" si="1"/>
        <v xml:space="preserve">  - [105, -0.132, 0.206, 0, 0, 0, 0.023]</v>
      </c>
    </row>
    <row r="51" spans="2:9" x14ac:dyDescent="0.25">
      <c r="B51" s="101">
        <f ca="1">Report_table_graphs_180!B65-180</f>
        <v>120</v>
      </c>
      <c r="C51" s="102">
        <f ca="1">-Report_table_graphs_180!C65</f>
        <v>-0.2102783471293472</v>
      </c>
      <c r="D51" s="102">
        <f ca="1">-Report_table_graphs_180!D65</f>
        <v>0.18619772962606329</v>
      </c>
      <c r="E51" s="102">
        <f ca="1">Report_table_graphs_180!E65</f>
        <v>-0.27772144906100993</v>
      </c>
      <c r="F51" s="102">
        <f ca="1">-Report_table_graphs_180!F65</f>
        <v>-0.17224253121177718</v>
      </c>
      <c r="G51" s="102">
        <f ca="1">-Report_table_graphs_180!G65</f>
        <v>0.41326519559132674</v>
      </c>
      <c r="H51" s="102">
        <f ca="1">Report_table_graphs_180!H65</f>
        <v>3.3079497272720942E-2</v>
      </c>
      <c r="I51" s="97" t="str">
        <f t="shared" ca="1" si="1"/>
        <v xml:space="preserve">  - [120, -0.210, 0.186, 0, 0, 0, 0.033]</v>
      </c>
    </row>
    <row r="52" spans="2:9" x14ac:dyDescent="0.25">
      <c r="B52" s="101">
        <f ca="1">Report_table_graphs_180!B66-180</f>
        <v>135</v>
      </c>
      <c r="C52" s="102">
        <f ca="1">-Report_table_graphs_180!C66</f>
        <v>-0.30408734324151254</v>
      </c>
      <c r="D52" s="102">
        <f ca="1">-Report_table_graphs_180!D66</f>
        <v>0.14945332112043008</v>
      </c>
      <c r="E52" s="102">
        <f ca="1">Report_table_graphs_180!E66</f>
        <v>-0.20148418853445818</v>
      </c>
      <c r="F52" s="102">
        <f ca="1">-Report_table_graphs_180!F66</f>
        <v>-0.10476945386921832</v>
      </c>
      <c r="G52" s="102">
        <f ca="1">-Report_table_graphs_180!G66</f>
        <v>0.5674952901996172</v>
      </c>
      <c r="H52" s="102">
        <f ca="1">Report_table_graphs_180!H66</f>
        <v>3.6136516658725186E-2</v>
      </c>
      <c r="I52" s="97" t="str">
        <f t="shared" ca="1" si="1"/>
        <v xml:space="preserve">  - [135, -0.304, 0.149, 0, 0, 0, 0.036]</v>
      </c>
    </row>
    <row r="53" spans="2:9" x14ac:dyDescent="0.25">
      <c r="B53" s="101">
        <f ca="1">Report_table_graphs_180!B67-180</f>
        <v>150</v>
      </c>
      <c r="C53" s="102">
        <f ca="1">-Report_table_graphs_180!C67</f>
        <v>-0.34057538783319241</v>
      </c>
      <c r="D53" s="102">
        <f ca="1">-Report_table_graphs_180!D67</f>
        <v>9.5287893404856605E-2</v>
      </c>
      <c r="E53" s="102">
        <f ca="1">Report_table_graphs_180!E67</f>
        <v>-0.1247568313330929</v>
      </c>
      <c r="F53" s="102">
        <f ca="1">-Report_table_graphs_180!F67</f>
        <v>-4.1675423930348718E-2</v>
      </c>
      <c r="G53" s="102">
        <f ca="1">-Report_table_graphs_180!G67</f>
        <v>0.66574998367594129</v>
      </c>
      <c r="H53" s="102">
        <f ca="1">Report_table_graphs_180!H67</f>
        <v>2.8634081582239769E-2</v>
      </c>
      <c r="I53" s="97" t="str">
        <f t="shared" ca="1" si="1"/>
        <v xml:space="preserve">  - [150, -0.341, 0.095, 0, 0, 0, 0.029]</v>
      </c>
    </row>
    <row r="54" spans="2:9" x14ac:dyDescent="0.25">
      <c r="B54" s="101">
        <f ca="1">Report_table_graphs_180!B68-180</f>
        <v>165</v>
      </c>
      <c r="C54" s="102">
        <f ca="1">-Report_table_graphs_180!C68</f>
        <v>-0.34538766750388145</v>
      </c>
      <c r="D54" s="102">
        <f ca="1">-Report_table_graphs_180!D68</f>
        <v>3.4372960864489502E-2</v>
      </c>
      <c r="E54" s="102">
        <f ca="1">Report_table_graphs_180!E68</f>
        <v>-6.7851161868631049E-2</v>
      </c>
      <c r="F54" s="102">
        <f ca="1">-Report_table_graphs_180!F68</f>
        <v>-5.9966138936234431E-3</v>
      </c>
      <c r="G54" s="102">
        <f ca="1">-Report_table_graphs_180!G68</f>
        <v>0.67110933059283173</v>
      </c>
      <c r="H54" s="102">
        <f ca="1">Report_table_graphs_180!H68</f>
        <v>1.4934813458708243E-2</v>
      </c>
      <c r="I54" s="97" t="str">
        <f t="shared" ca="1" si="1"/>
        <v xml:space="preserve">  - [165, -0.345, 0.034, 0, 0, 0, 0.015]</v>
      </c>
    </row>
    <row r="55" spans="2:9" x14ac:dyDescent="0.25">
      <c r="B55" s="101">
        <f ca="1">Report_table_graphs_180!B43+180</f>
        <v>180</v>
      </c>
      <c r="C55" s="102">
        <f ca="1">-Report_table_graphs_180!C43</f>
        <v>-0.22952746581210323</v>
      </c>
      <c r="D55" s="102">
        <f ca="1">-Report_table_graphs_180!D43</f>
        <v>-1.1277406227526788E-2</v>
      </c>
      <c r="E55" s="102">
        <f ca="1">Report_table_graphs_180!E43</f>
        <v>-2.0352625801284798E-2</v>
      </c>
      <c r="F55" s="102">
        <f ca="1">-Report_table_graphs_180!F43</f>
        <v>-8.2546533031448393E-4</v>
      </c>
      <c r="G55" s="102">
        <f ca="1">-Report_table_graphs_180!G43</f>
        <v>-0.12793952056598926</v>
      </c>
      <c r="H55" s="102">
        <f ca="1">Report_table_graphs_180!H43</f>
        <v>-5.4230250149637817E-3</v>
      </c>
      <c r="I55" s="97" t="str">
        <f t="shared" ca="1" si="1"/>
        <v xml:space="preserve">  - [180, -0.230, -0.011, 0, 0, 0, -0.005]</v>
      </c>
    </row>
    <row r="56" spans="2:9" x14ac:dyDescent="0.25">
      <c r="B56" s="101">
        <f ca="1">Report_table_graphs_180!B44+180</f>
        <v>185</v>
      </c>
      <c r="C56" s="102">
        <f ca="1">-Report_table_graphs_180!C44</f>
        <v>-0.25706101532034914</v>
      </c>
      <c r="D56" s="102">
        <f ca="1">-Report_table_graphs_180!D44</f>
        <v>-6.2582763848424219E-3</v>
      </c>
      <c r="E56" s="102">
        <f ca="1">Report_table_graphs_180!E44</f>
        <v>-2.476349587460672E-2</v>
      </c>
      <c r="F56" s="102">
        <f ca="1">-Report_table_graphs_180!F44</f>
        <v>-2.4355844607185928E-3</v>
      </c>
      <c r="G56" s="102">
        <f ca="1">-Report_table_graphs_180!G44</f>
        <v>-0.13136354776289147</v>
      </c>
      <c r="H56" s="102">
        <f ca="1">Report_table_graphs_180!H44</f>
        <v>-3.2678263478307886E-3</v>
      </c>
      <c r="I56" s="97" t="str">
        <f t="shared" ca="1" si="1"/>
        <v xml:space="preserve">  - [185, -0.257, -0.006, 0, 0, 0, -0.003]</v>
      </c>
    </row>
    <row r="57" spans="2:9" x14ac:dyDescent="0.25">
      <c r="B57" s="101">
        <f ca="1">Report_table_graphs_180!B45+180</f>
        <v>190</v>
      </c>
      <c r="C57" s="102">
        <f ca="1">-Report_table_graphs_180!C45</f>
        <v>-0.33960074891254655</v>
      </c>
      <c r="D57" s="102">
        <f ca="1">-Report_table_graphs_180!D45</f>
        <v>-1.3186291279326526E-2</v>
      </c>
      <c r="E57" s="102">
        <f ca="1">Report_table_graphs_180!E45</f>
        <v>-3.3789442969089541E-2</v>
      </c>
      <c r="F57" s="102">
        <f ca="1">-Report_table_graphs_180!F45</f>
        <v>-6.6162342065264118E-3</v>
      </c>
      <c r="G57" s="102">
        <f ca="1">-Report_table_graphs_180!G45</f>
        <v>-0.12052575733095754</v>
      </c>
      <c r="H57" s="102">
        <f ca="1">Report_table_graphs_180!H45</f>
        <v>-5.3255825220348968E-3</v>
      </c>
      <c r="I57" s="97" t="str">
        <f t="shared" ca="1" si="1"/>
        <v xml:space="preserve">  - [190, -0.340, -0.013, 0, 0, 0, -0.005]</v>
      </c>
    </row>
    <row r="58" spans="2:9" x14ac:dyDescent="0.25">
      <c r="B58" s="101">
        <f ca="1">Report_table_graphs_180!B46+180</f>
        <v>195</v>
      </c>
      <c r="C58" s="102">
        <f ca="1">-Report_table_graphs_180!C46</f>
        <v>-0.29769127532477402</v>
      </c>
      <c r="D58" s="102">
        <f ca="1">-Report_table_graphs_180!D46</f>
        <v>-2.2072704967568316E-2</v>
      </c>
      <c r="E58" s="102">
        <f ca="1">Report_table_graphs_180!E46</f>
        <v>-4.7648287829094839E-2</v>
      </c>
      <c r="F58" s="102">
        <f ca="1">-Report_table_graphs_180!F46</f>
        <v>-1.2151111809284661E-2</v>
      </c>
      <c r="G58" s="102">
        <f ca="1">-Report_table_graphs_180!G46</f>
        <v>-9.0543188745909553E-2</v>
      </c>
      <c r="H58" s="102">
        <f ca="1">Report_table_graphs_180!H46</f>
        <v>-6.4070031298338985E-3</v>
      </c>
      <c r="I58" s="97" t="str">
        <f t="shared" ca="1" si="1"/>
        <v xml:space="preserve">  - [195, -0.298, -0.022, 0, 0, 0, -0.006]</v>
      </c>
    </row>
    <row r="59" spans="2:9" x14ac:dyDescent="0.25">
      <c r="B59" s="101">
        <f ca="1">Report_table_graphs_180!B47+180</f>
        <v>210</v>
      </c>
      <c r="C59" s="102">
        <f ca="1">-Report_table_graphs_180!C47</f>
        <v>-0.29799584998747586</v>
      </c>
      <c r="D59" s="102">
        <f ca="1">-Report_table_graphs_180!D47</f>
        <v>-7.2055524480904826E-2</v>
      </c>
      <c r="E59" s="102">
        <f ca="1">Report_table_graphs_180!E47</f>
        <v>-0.11055764156002264</v>
      </c>
      <c r="F59" s="102">
        <f ca="1">-Report_table_graphs_180!F47</f>
        <v>-5.4723197827055467E-2</v>
      </c>
      <c r="G59" s="102">
        <f ca="1">-Report_table_graphs_180!G47</f>
        <v>5.3623243318442322E-2</v>
      </c>
      <c r="H59" s="102">
        <f ca="1">Report_table_graphs_180!H47</f>
        <v>-1.3973126110194406E-2</v>
      </c>
      <c r="I59" s="97" t="str">
        <f t="shared" ca="1" si="1"/>
        <v xml:space="preserve">  - [210, -0.298, -0.072, 0, 0, 0, -0.014]</v>
      </c>
    </row>
    <row r="60" spans="2:9" x14ac:dyDescent="0.25">
      <c r="B60" s="101">
        <f ca="1">Report_table_graphs_180!B48+180</f>
        <v>225</v>
      </c>
      <c r="C60" s="102">
        <f ca="1">-Report_table_graphs_180!C48</f>
        <v>-0.23391334095500965</v>
      </c>
      <c r="D60" s="102">
        <f ca="1">-Report_table_graphs_180!D48</f>
        <v>-0.12262469093848018</v>
      </c>
      <c r="E60" s="102">
        <f ca="1">Report_table_graphs_180!E48</f>
        <v>-0.19426887637748097</v>
      </c>
      <c r="F60" s="102">
        <f ca="1">-Report_table_graphs_180!F48</f>
        <v>-0.11811512214712842</v>
      </c>
      <c r="G60" s="102">
        <f ca="1">-Report_table_graphs_180!G48</f>
        <v>0.18245598837057997</v>
      </c>
      <c r="H60" s="102">
        <f ca="1">Report_table_graphs_180!H48</f>
        <v>-1.7730712438824625E-2</v>
      </c>
      <c r="I60" s="97" t="str">
        <f t="shared" ca="1" si="1"/>
        <v xml:space="preserve">  - [225, -0.234, -0.123, 0, 0, 0, -0.018]</v>
      </c>
    </row>
    <row r="61" spans="2:9" x14ac:dyDescent="0.25">
      <c r="B61" s="101">
        <f ca="1">Report_table_graphs_180!B49+180</f>
        <v>240</v>
      </c>
      <c r="C61" s="102">
        <f ca="1">-Report_table_graphs_180!C49</f>
        <v>-0.12438829224742962</v>
      </c>
      <c r="D61" s="102">
        <f ca="1">-Report_table_graphs_180!D49</f>
        <v>-0.16899821926172434</v>
      </c>
      <c r="E61" s="102">
        <f ca="1">Report_table_graphs_180!E49</f>
        <v>-0.27567937958262018</v>
      </c>
      <c r="F61" s="102">
        <f ca="1">-Report_table_graphs_180!F49</f>
        <v>-0.18153683590532171</v>
      </c>
      <c r="G61" s="102">
        <f ca="1">-Report_table_graphs_180!G49</f>
        <v>0.23878867929700578</v>
      </c>
      <c r="H61" s="102">
        <f ca="1">Report_table_graphs_180!H49</f>
        <v>-1.8074627119750105E-2</v>
      </c>
      <c r="I61" s="97" t="str">
        <f t="shared" ca="1" si="1"/>
        <v xml:space="preserve">  - [240, -0.124, -0.169, 0, 0, 0, -0.018]</v>
      </c>
    </row>
    <row r="62" spans="2:9" x14ac:dyDescent="0.25">
      <c r="B62" s="101">
        <f ca="1">Report_table_graphs_180!B50+180</f>
        <v>255</v>
      </c>
      <c r="C62" s="102">
        <f ca="1">-Report_table_graphs_180!C50</f>
        <v>-5.8618439583595257E-2</v>
      </c>
      <c r="D62" s="102">
        <f ca="1">-Report_table_graphs_180!D50</f>
        <v>-0.1889340153658445</v>
      </c>
      <c r="E62" s="102">
        <f ca="1">Report_table_graphs_180!E50</f>
        <v>-0.33108753142959618</v>
      </c>
      <c r="F62" s="102">
        <f ca="1">-Report_table_graphs_180!F50</f>
        <v>-0.2338172998065097</v>
      </c>
      <c r="G62" s="102">
        <f ca="1">-Report_table_graphs_180!G50</f>
        <v>0.18790465773608522</v>
      </c>
      <c r="H62" s="102">
        <f ca="1">Report_table_graphs_180!H50</f>
        <v>-1.4062289175619531E-2</v>
      </c>
      <c r="I62" s="97" t="str">
        <f t="shared" ca="1" si="1"/>
        <v xml:space="preserve">  - [255, -0.059, -0.189, 0, 0, 0, -0.014]</v>
      </c>
    </row>
    <row r="63" spans="2:9" x14ac:dyDescent="0.25">
      <c r="B63" s="101">
        <f ca="1">Report_table_graphs_180!B51+180</f>
        <v>270</v>
      </c>
      <c r="C63" s="102">
        <f ca="1">-Report_table_graphs_180!C51</f>
        <v>3.6049457077389248E-2</v>
      </c>
      <c r="D63" s="102">
        <f ca="1">-Report_table_graphs_180!D51</f>
        <v>-0.20600322640924149</v>
      </c>
      <c r="E63" s="102">
        <f ca="1">Report_table_graphs_180!E51</f>
        <v>-0.35164436417871991</v>
      </c>
      <c r="F63" s="102">
        <f ca="1">-Report_table_graphs_180!F51</f>
        <v>-0.24367760382434062</v>
      </c>
      <c r="G63" s="102">
        <f ca="1">-Report_table_graphs_180!G51</f>
        <v>-1.0617461725350656E-2</v>
      </c>
      <c r="H63" s="102">
        <f ca="1">Report_table_graphs_180!H51</f>
        <v>7.7126051592732118E-3</v>
      </c>
      <c r="I63" s="97" t="str">
        <f t="shared" ca="1" si="1"/>
        <v xml:space="preserve">  - [270, 0.036, -0.206, 0, 0, 0, 0.008]</v>
      </c>
    </row>
    <row r="64" spans="2:9" x14ac:dyDescent="0.25">
      <c r="B64" s="101">
        <f ca="1">Report_table_graphs_180!B52+180</f>
        <v>285</v>
      </c>
      <c r="C64" s="102">
        <f ca="1">-Report_table_graphs_180!C52</f>
        <v>0.13157625428719294</v>
      </c>
      <c r="D64" s="102">
        <f ca="1">-Report_table_graphs_180!D52</f>
        <v>-0.20600322640924149</v>
      </c>
      <c r="E64" s="102">
        <f ca="1">Report_table_graphs_180!E52</f>
        <v>-0.33231277311663004</v>
      </c>
      <c r="F64" s="102">
        <f ca="1">-Report_table_graphs_180!F52</f>
        <v>-0.22291436545446708</v>
      </c>
      <c r="G64" s="102">
        <f ca="1">-Report_table_graphs_180!G52</f>
        <v>-0.20395292433721815</v>
      </c>
      <c r="H64" s="102">
        <f ca="1">Report_table_graphs_180!H52</f>
        <v>2.2908539023869318E-2</v>
      </c>
      <c r="I64" s="97" t="str">
        <f t="shared" ca="1" si="1"/>
        <v xml:space="preserve">  - [285, 0.132, -0.206, 0, 0, 0, 0.023]</v>
      </c>
    </row>
    <row r="65" spans="2:9" x14ac:dyDescent="0.25">
      <c r="B65" s="101">
        <f ca="1">Report_table_graphs_180!B53+180</f>
        <v>300</v>
      </c>
      <c r="C65" s="102">
        <f ca="1">-Report_table_graphs_180!C53</f>
        <v>0.20997377246664539</v>
      </c>
      <c r="D65" s="102">
        <f ca="1">-Report_table_graphs_180!D53</f>
        <v>-0.18606743030512132</v>
      </c>
      <c r="E65" s="102">
        <f ca="1">Report_table_graphs_180!E53</f>
        <v>-0.27772144906100993</v>
      </c>
      <c r="F65" s="102">
        <f ca="1">-Report_table_graphs_180!F53</f>
        <v>-0.17230211008801785</v>
      </c>
      <c r="G65" s="102">
        <f ca="1">-Report_table_graphs_180!G53</f>
        <v>-0.41266971260056112</v>
      </c>
      <c r="H65" s="102">
        <f ca="1">Report_table_graphs_180!H53</f>
        <v>3.309223485349596E-2</v>
      </c>
      <c r="I65" s="97" t="str">
        <f t="shared" ca="1" si="1"/>
        <v xml:space="preserve">  - [300, 0.210, -0.186, 0, 0, 0, 0.033]</v>
      </c>
    </row>
    <row r="66" spans="2:9" x14ac:dyDescent="0.25">
      <c r="B66" s="101">
        <f ca="1">Report_table_graphs_180!B54+180</f>
        <v>315</v>
      </c>
      <c r="C66" s="102">
        <f ca="1">-Report_table_graphs_180!C54</f>
        <v>0.3039655133764318</v>
      </c>
      <c r="D66" s="102">
        <f ca="1">-Report_table_graphs_180!D54</f>
        <v>-0.14945332112043008</v>
      </c>
      <c r="E66" s="102">
        <f ca="1">Report_table_graphs_180!E54</f>
        <v>-0.20134805056923222</v>
      </c>
      <c r="F66" s="102">
        <f ca="1">-Report_table_graphs_180!F54</f>
        <v>-0.10479924330733867</v>
      </c>
      <c r="G66" s="102">
        <f ca="1">-Report_table_graphs_180!G54</f>
        <v>-0.56719754870423444</v>
      </c>
      <c r="H66" s="102">
        <f ca="1">Report_table_graphs_180!H54</f>
        <v>3.6130147868337681E-2</v>
      </c>
      <c r="I66" s="97" t="str">
        <f t="shared" ca="1" si="1"/>
        <v xml:space="preserve">  - [315, 0.304, -0.149, 0, 0, 0, 0.036]</v>
      </c>
    </row>
    <row r="67" spans="2:9" x14ac:dyDescent="0.25">
      <c r="B67" s="101">
        <f ca="1">Report_table_graphs_180!B55+180</f>
        <v>330</v>
      </c>
      <c r="C67" s="102">
        <f ca="1">-Report_table_graphs_180!C55</f>
        <v>0.34033172810303097</v>
      </c>
      <c r="D67" s="102">
        <f ca="1">-Report_table_graphs_180!D55</f>
        <v>-9.5313953269045001E-2</v>
      </c>
      <c r="E67" s="102">
        <f ca="1">Report_table_graphs_180!E55</f>
        <v>-0.1247568313330929</v>
      </c>
      <c r="F67" s="102">
        <f ca="1">-Report_table_graphs_180!F55</f>
        <v>-4.1675423930348718E-2</v>
      </c>
      <c r="G67" s="102">
        <f ca="1">-Report_table_graphs_180!G55</f>
        <v>-0.66574998367594129</v>
      </c>
      <c r="H67" s="102">
        <f ca="1">Report_table_graphs_180!H55</f>
        <v>2.8614975211077243E-2</v>
      </c>
      <c r="I67" s="97" t="str">
        <f t="shared" ca="1" si="1"/>
        <v xml:space="preserve">  - [330, 0.340, -0.095, 0, 0, 0, 0.029]</v>
      </c>
    </row>
    <row r="68" spans="2:9" x14ac:dyDescent="0.25">
      <c r="B68" s="101">
        <f ca="1">Report_table_graphs_180!B56+180</f>
        <v>345</v>
      </c>
      <c r="C68" s="102">
        <f ca="1">-Report_table_graphs_180!C56</f>
        <v>0.34404753898799334</v>
      </c>
      <c r="D68" s="102">
        <f ca="1">-Report_table_graphs_180!D56</f>
        <v>-3.5128696925952878E-2</v>
      </c>
      <c r="E68" s="102">
        <f ca="1">Report_table_graphs_180!E56</f>
        <v>-6.7851161868631049E-2</v>
      </c>
      <c r="F68" s="102">
        <f ca="1">-Report_table_graphs_180!F56</f>
        <v>-5.8417088153977009E-3</v>
      </c>
      <c r="G68" s="102">
        <f ca="1">-Report_table_graphs_180!G56</f>
        <v>-0.6699183646113005</v>
      </c>
      <c r="H68" s="102">
        <f ca="1">Report_table_graphs_180!H56</f>
        <v>1.462274272972031E-2</v>
      </c>
      <c r="I68" s="97" t="str">
        <f t="shared" ca="1" si="1"/>
        <v xml:space="preserve">  - [345, 0.344, -0.035, 0, 0, 0, 0.015]</v>
      </c>
    </row>
    <row r="69" spans="2:9" x14ac:dyDescent="0.25">
      <c r="B69" s="47"/>
      <c r="C69" s="54"/>
      <c r="D69" s="54"/>
      <c r="E69" s="54"/>
      <c r="F69" s="54"/>
      <c r="G69" s="54"/>
      <c r="H69" s="54"/>
      <c r="I69" s="97"/>
    </row>
    <row r="70" spans="2:9" ht="15.75" thickBot="1" x14ac:dyDescent="0.3">
      <c r="B70" s="47"/>
      <c r="C70" s="54"/>
      <c r="D70" s="54"/>
      <c r="E70" s="54"/>
      <c r="F70" s="54"/>
      <c r="G70" s="54"/>
      <c r="H70" s="54"/>
      <c r="I70" s="97"/>
    </row>
    <row r="71" spans="2:9" ht="15.75" customHeight="1" thickBot="1" x14ac:dyDescent="0.3">
      <c r="B71" s="86" t="s">
        <v>80</v>
      </c>
      <c r="C71" s="87"/>
      <c r="D71" s="87"/>
      <c r="E71" s="87"/>
      <c r="F71" s="87"/>
      <c r="G71" s="87"/>
      <c r="H71" s="88"/>
      <c r="I71" s="97"/>
    </row>
    <row r="72" spans="2:9" x14ac:dyDescent="0.25">
      <c r="B72" s="47"/>
      <c r="C72" s="54"/>
      <c r="D72" s="54"/>
      <c r="E72" s="54"/>
      <c r="F72" s="54"/>
      <c r="G72" s="54"/>
      <c r="H72" s="54"/>
      <c r="I72" s="97"/>
    </row>
    <row r="73" spans="2:9" x14ac:dyDescent="0.25">
      <c r="B73" s="42"/>
      <c r="C73" s="98" t="s">
        <v>36</v>
      </c>
      <c r="D73" s="98" t="s">
        <v>36</v>
      </c>
      <c r="E73" s="98" t="s">
        <v>36</v>
      </c>
      <c r="F73" s="98" t="s">
        <v>37</v>
      </c>
      <c r="G73" s="98" t="s">
        <v>37</v>
      </c>
      <c r="H73" s="98" t="s">
        <v>37</v>
      </c>
    </row>
    <row r="74" spans="2:9" x14ac:dyDescent="0.25">
      <c r="B74" s="99" t="s">
        <v>58</v>
      </c>
      <c r="C74" s="100" t="s">
        <v>59</v>
      </c>
      <c r="D74" s="100" t="s">
        <v>60</v>
      </c>
      <c r="E74" s="100" t="s">
        <v>61</v>
      </c>
      <c r="F74" s="100" t="s">
        <v>62</v>
      </c>
      <c r="G74" s="100" t="s">
        <v>63</v>
      </c>
      <c r="H74" s="100" t="s">
        <v>64</v>
      </c>
    </row>
    <row r="75" spans="2:9" x14ac:dyDescent="0.25">
      <c r="B75" s="101">
        <f ca="1">Report_table_graphs_180!B87-180</f>
        <v>0</v>
      </c>
      <c r="C75" s="102">
        <f ca="1">-Report_table_graphs_180!C87</f>
        <v>0.33914800279231411</v>
      </c>
      <c r="D75" s="102">
        <f ca="1">-Report_table_graphs_180!D87</f>
        <v>1.3997366924498546E-2</v>
      </c>
      <c r="E75" s="102">
        <f ca="1">Report_table_graphs_180!E87</f>
        <v>-8.1002089309461234E-2</v>
      </c>
      <c r="F75" s="102">
        <f ca="1">-Report_table_graphs_180!F87</f>
        <v>-2.5474582732913408E-3</v>
      </c>
      <c r="G75" s="102">
        <f ca="1">-Report_table_graphs_180!G87</f>
        <v>-0.54294518935657188</v>
      </c>
      <c r="H75" s="102">
        <f ca="1">Report_table_graphs_180!H87</f>
        <v>9.995961514691858E-3</v>
      </c>
      <c r="I75" s="97" t="str">
        <f ca="1">"  - ["&amp;B75&amp;", "&amp;FIXED(C75,3,1)&amp;", "&amp;FIXED(D75,3,1)&amp;", 0, 0, 0"&amp;", "&amp;FIXED(H75,3,1)&amp;"]"</f>
        <v xml:space="preserve">  - [0, 0.339, 0.014, 0, 0, 0, 0.010]</v>
      </c>
    </row>
    <row r="76" spans="2:9" x14ac:dyDescent="0.25">
      <c r="B76" s="101">
        <f ca="1">Report_table_graphs_180!B88-180</f>
        <v>15</v>
      </c>
      <c r="C76" s="102">
        <f ca="1">-Report_table_graphs_180!C88</f>
        <v>0.27352921445732409</v>
      </c>
      <c r="D76" s="102">
        <f ca="1">-Report_table_graphs_180!D88</f>
        <v>2.8512410255899553E-2</v>
      </c>
      <c r="E76" s="102">
        <f ca="1">Report_table_graphs_180!E88</f>
        <v>-0.12163927192941783</v>
      </c>
      <c r="F76" s="102">
        <f ca="1">-Report_table_graphs_180!F88</f>
        <v>1.25821687381778E-2</v>
      </c>
      <c r="G76" s="102">
        <f ca="1">-Report_table_graphs_180!G88</f>
        <v>-0.58904322470105319</v>
      </c>
      <c r="H76" s="102">
        <f ca="1">Report_table_graphs_180!H88</f>
        <v>-3.4883915829104051E-2</v>
      </c>
      <c r="I76" s="97" t="str">
        <f t="shared" ref="I76:I128" ca="1" si="2">"  - ["&amp;B76&amp;", "&amp;FIXED(C76,3,1)&amp;", "&amp;FIXED(D76,3,1)&amp;", 0, 0, 0"&amp;", "&amp;FIXED(H76,3,1)&amp;"]"</f>
        <v xml:space="preserve">  - [15, 0.274, 0.029, 0, 0, 0, -0.035]</v>
      </c>
    </row>
    <row r="77" spans="2:9" x14ac:dyDescent="0.25">
      <c r="B77" s="101">
        <f ca="1">Report_table_graphs_180!B89-180</f>
        <v>30</v>
      </c>
      <c r="C77" s="102">
        <f ca="1">-Report_table_graphs_180!C89</f>
        <v>0.22743142767001925</v>
      </c>
      <c r="D77" s="102">
        <f ca="1">-Report_table_graphs_180!D89</f>
        <v>0.14469809470603703</v>
      </c>
      <c r="E77" s="102">
        <f ca="1">Report_table_graphs_180!E89</f>
        <v>-0.2283033676839773</v>
      </c>
      <c r="F77" s="102">
        <f ca="1">-Report_table_graphs_180!F89</f>
        <v>5.4499750068655074E-2</v>
      </c>
      <c r="G77" s="102">
        <f ca="1">-Report_table_graphs_180!G89</f>
        <v>-0.71009367661561384</v>
      </c>
      <c r="H77" s="102">
        <f ca="1">Report_table_graphs_180!H89</f>
        <v>-6.6328572351113335E-2</v>
      </c>
      <c r="I77" s="97" t="str">
        <f t="shared" ca="1" si="2"/>
        <v xml:space="preserve">  - [30, 0.227, 0.145, 0, 0, 0, -0.066]</v>
      </c>
    </row>
    <row r="78" spans="2:9" ht="14.45" customHeight="1" x14ac:dyDescent="0.25">
      <c r="B78" s="101">
        <f ca="1">Report_table_graphs_180!B90-180</f>
        <v>45</v>
      </c>
      <c r="C78" s="102">
        <f ca="1">-Report_table_graphs_180!C90</f>
        <v>0.16938584716437213</v>
      </c>
      <c r="D78" s="102">
        <f ca="1">-Report_table_graphs_180!D90</f>
        <v>0.2531588409289019</v>
      </c>
      <c r="E78" s="102">
        <f ca="1">Report_table_graphs_180!E90</f>
        <v>-0.36934229965809801</v>
      </c>
      <c r="F78" s="102">
        <f ca="1">-Report_table_graphs_180!F90</f>
        <v>0.12271923481619992</v>
      </c>
      <c r="G78" s="102">
        <f ca="1">-Report_table_graphs_180!G90</f>
        <v>-0.80815258970499682</v>
      </c>
      <c r="H78" s="102">
        <f ca="1">Report_table_graphs_180!H90</f>
        <v>-8.7602847779285245E-2</v>
      </c>
      <c r="I78" s="97" t="str">
        <f t="shared" ca="1" si="2"/>
        <v xml:space="preserve">  - [45, 0.169, 0.253, 0, 0, 0, -0.088]</v>
      </c>
    </row>
    <row r="79" spans="2:9" x14ac:dyDescent="0.25">
      <c r="B79" s="101">
        <f ca="1">Report_table_graphs_180!B91-180</f>
        <v>60</v>
      </c>
      <c r="C79" s="102">
        <f ca="1">-Report_table_graphs_180!C91</f>
        <v>2.3258214976513137E-2</v>
      </c>
      <c r="D79" s="102">
        <f ca="1">-Report_table_graphs_180!D91</f>
        <v>0.31050532445081513</v>
      </c>
      <c r="E79" s="102">
        <f ca="1">Report_table_graphs_180!E91</f>
        <v>-0.53284399589450637</v>
      </c>
      <c r="F79" s="102">
        <f ca="1">-Report_table_graphs_180!F91</f>
        <v>0.19085828560834089</v>
      </c>
      <c r="G79" s="102">
        <f ca="1">-Report_table_graphs_180!G91</f>
        <v>-0.8083825050932486</v>
      </c>
      <c r="H79" s="102">
        <f ca="1">Report_table_graphs_180!H91</f>
        <v>-9.3965477497410563E-2</v>
      </c>
      <c r="I79" s="97" t="str">
        <f t="shared" ca="1" si="2"/>
        <v xml:space="preserve">  - [60, 0.023, 0.311, 0, 0, 0, -0.094]</v>
      </c>
    </row>
    <row r="80" spans="2:9" x14ac:dyDescent="0.25">
      <c r="B80" s="101">
        <f ca="1">Report_table_graphs_180!B92-180</f>
        <v>75</v>
      </c>
      <c r="C80" s="102">
        <f ca="1">-Report_table_graphs_180!C92</f>
        <v>9.3418576081211624E-2</v>
      </c>
      <c r="D80" s="102">
        <f ca="1">-Report_table_graphs_180!D92</f>
        <v>0.44158300107233117</v>
      </c>
      <c r="E80" s="102">
        <f ca="1">Report_table_graphs_180!E92</f>
        <v>-0.61439063706487151</v>
      </c>
      <c r="F80" s="102">
        <f ca="1">-Report_table_graphs_180!F92</f>
        <v>0.19430545512564987</v>
      </c>
      <c r="G80" s="102">
        <f ca="1">-Report_table_graphs_180!G92</f>
        <v>-0.47856888064607422</v>
      </c>
      <c r="H80" s="102">
        <f ca="1">Report_table_graphs_180!H92</f>
        <v>-5.5470339395857007E-2</v>
      </c>
      <c r="I80" s="97" t="str">
        <f t="shared" ca="1" si="2"/>
        <v xml:space="preserve">  - [75, 0.093, 0.442, 0, 0, 0, -0.055]</v>
      </c>
    </row>
    <row r="81" spans="2:9" x14ac:dyDescent="0.25">
      <c r="B81" s="101">
        <f ca="1">Report_table_graphs_180!B93-180</f>
        <v>90</v>
      </c>
      <c r="C81" s="102">
        <f ca="1">-Report_table_graphs_180!C93</f>
        <v>2.1971710416683762E-2</v>
      </c>
      <c r="D81" s="102">
        <f ca="1">-Report_table_graphs_180!D93</f>
        <v>0.30085543414739063</v>
      </c>
      <c r="E81" s="102">
        <f ca="1">Report_table_graphs_180!E93</f>
        <v>-0.65033105988453155</v>
      </c>
      <c r="F81" s="102">
        <f ca="1">-Report_table_graphs_180!F93</f>
        <v>0.26681092063971557</v>
      </c>
      <c r="G81" s="102">
        <f ca="1">-Report_table_graphs_180!G93</f>
        <v>-2.983152162566809E-2</v>
      </c>
      <c r="H81" s="102">
        <f ca="1">Report_table_graphs_180!H93</f>
        <v>-1.4528413958684603E-3</v>
      </c>
      <c r="I81" s="97" t="str">
        <f t="shared" ca="1" si="2"/>
        <v xml:space="preserve">  - [90, 0.022, 0.301, 0, 0, 0, -0.001]</v>
      </c>
    </row>
    <row r="82" spans="2:9" x14ac:dyDescent="0.25">
      <c r="B82" s="101">
        <f ca="1">Report_table_graphs_180!B94-180</f>
        <v>105</v>
      </c>
      <c r="C82" s="102">
        <f ca="1">-Report_table_graphs_180!C94</f>
        <v>4.0429640554784187E-2</v>
      </c>
      <c r="D82" s="102">
        <f ca="1">-Report_table_graphs_180!D94</f>
        <v>0.23642231243390005</v>
      </c>
      <c r="E82" s="102">
        <f ca="1">Report_table_graphs_180!E94</f>
        <v>-0.62119753532617072</v>
      </c>
      <c r="F82" s="102">
        <f ca="1">-Report_table_graphs_180!F94</f>
        <v>0.25371167647394138</v>
      </c>
      <c r="G82" s="102">
        <f ca="1">-Report_table_graphs_180!G94</f>
        <v>0.18703616834282075</v>
      </c>
      <c r="H82" s="102">
        <f ca="1">Report_table_graphs_180!H94</f>
        <v>2.5352254320869988E-2</v>
      </c>
      <c r="I82" s="97" t="str">
        <f t="shared" ca="1" si="2"/>
        <v xml:space="preserve">  - [105, 0.040, 0.236, 0, 0, 0, 0.025]</v>
      </c>
    </row>
    <row r="83" spans="2:9" x14ac:dyDescent="0.25">
      <c r="B83" s="101">
        <f ca="1">Report_table_graphs_180!B95-180</f>
        <v>120</v>
      </c>
      <c r="C83" s="102">
        <f ca="1">-Report_table_graphs_180!C95</f>
        <v>-5.2847819852588754E-2</v>
      </c>
      <c r="D83" s="102">
        <f ca="1">-Report_table_graphs_180!D95</f>
        <v>0.29633204806766045</v>
      </c>
      <c r="E83" s="102">
        <f ca="1">Report_table_graphs_180!E95</f>
        <v>-0.54958896561730253</v>
      </c>
      <c r="F83" s="102">
        <f ca="1">-Report_table_graphs_180!F95</f>
        <v>0.19901658679930548</v>
      </c>
      <c r="G83" s="102">
        <f ca="1">-Report_table_graphs_180!G95</f>
        <v>0.41407761424145073</v>
      </c>
      <c r="H83" s="102">
        <f ca="1">Report_table_graphs_180!H95</f>
        <v>5.2497836709010814E-2</v>
      </c>
      <c r="I83" s="97" t="str">
        <f t="shared" ca="1" si="2"/>
        <v xml:space="preserve">  - [120, -0.053, 0.296, 0, 0, 0, 0.052]</v>
      </c>
    </row>
    <row r="84" spans="2:9" x14ac:dyDescent="0.25">
      <c r="B84" s="101">
        <f ca="1">Report_table_graphs_180!B96-180</f>
        <v>135</v>
      </c>
      <c r="C84" s="102">
        <f ca="1">-Report_table_graphs_180!C96</f>
        <v>-0.2211282609052245</v>
      </c>
      <c r="D84" s="102">
        <f ca="1">-Report_table_graphs_180!D96</f>
        <v>0.22074124069083523</v>
      </c>
      <c r="E84" s="102">
        <f ca="1">Report_table_graphs_180!E96</f>
        <v>-0.40555499840821008</v>
      </c>
      <c r="F84" s="102">
        <f ca="1">-Report_table_graphs_180!F96</f>
        <v>0.1272005551887016</v>
      </c>
      <c r="G84" s="102">
        <f ca="1">-Report_table_graphs_180!G96</f>
        <v>0.22014398425107665</v>
      </c>
      <c r="H84" s="102">
        <f ca="1">Report_table_graphs_180!H96</f>
        <v>3.9182989962972509E-2</v>
      </c>
      <c r="I84" s="97" t="str">
        <f t="shared" ca="1" si="2"/>
        <v xml:space="preserve">  - [135, -0.221, 0.221, 0, 0, 0, 0.039]</v>
      </c>
    </row>
    <row r="85" spans="2:9" x14ac:dyDescent="0.25">
      <c r="B85" s="101">
        <f ca="1">Report_table_graphs_180!B97-180</f>
        <v>150</v>
      </c>
      <c r="C85" s="102">
        <f ca="1">-Report_table_graphs_180!C97</f>
        <v>-0.28552404673361259</v>
      </c>
      <c r="D85" s="102">
        <f ca="1">-Report_table_graphs_180!D97</f>
        <v>0.11891479405157472</v>
      </c>
      <c r="E85" s="102">
        <f ca="1">Report_table_graphs_180!E97</f>
        <v>-0.24069192251954194</v>
      </c>
      <c r="F85" s="102">
        <f ca="1">-Report_table_graphs_180!F97</f>
        <v>6.1451541928561532E-2</v>
      </c>
      <c r="G85" s="102">
        <f ca="1">-Report_table_graphs_180!G97</f>
        <v>0.12128036730281247</v>
      </c>
      <c r="H85" s="102">
        <f ca="1">Report_table_graphs_180!H97</f>
        <v>2.7907132663283242E-2</v>
      </c>
      <c r="I85" s="97" t="str">
        <f t="shared" ca="1" si="2"/>
        <v xml:space="preserve">  - [150, -0.286, 0.119, 0, 0, 0, 0.028]</v>
      </c>
    </row>
    <row r="86" spans="2:9" x14ac:dyDescent="0.25">
      <c r="B86" s="101">
        <f ca="1">Report_table_graphs_180!B98-180</f>
        <v>165</v>
      </c>
      <c r="C86" s="102">
        <f ca="1">-Report_table_graphs_180!C98</f>
        <v>-0.25941764707345527</v>
      </c>
      <c r="D86" s="102">
        <f ca="1">-Report_table_graphs_180!D98</f>
        <v>6.1467790839000794E-2</v>
      </c>
      <c r="E86" s="102">
        <f ca="1">Report_table_graphs_180!E98</f>
        <v>-0.10572474379450016</v>
      </c>
      <c r="F86" s="102">
        <f ca="1">-Report_table_graphs_180!F98</f>
        <v>1.1892734834716003E-2</v>
      </c>
      <c r="G86" s="102">
        <f ca="1">-Report_table_graphs_180!G98</f>
        <v>-9.8380794632935455E-3</v>
      </c>
      <c r="H86" s="102">
        <f ca="1">Report_table_graphs_180!H98</f>
        <v>2.3664560646602769E-2</v>
      </c>
      <c r="I86" s="97" t="str">
        <f t="shared" ca="1" si="2"/>
        <v xml:space="preserve">  - [165, -0.259, 0.061, 0, 0, 0, 0.024]</v>
      </c>
    </row>
    <row r="87" spans="2:9" x14ac:dyDescent="0.25">
      <c r="B87" s="101">
        <f ca="1">Report_table_graphs_180!B75+180</f>
        <v>180</v>
      </c>
      <c r="C87" s="102">
        <f ca="1">-Report_table_graphs_180!C75</f>
        <v>-0.23942625994630776</v>
      </c>
      <c r="D87" s="102">
        <f ca="1">-Report_table_graphs_180!D75</f>
        <v>-5.794960166587728E-3</v>
      </c>
      <c r="E87" s="102">
        <f ca="1">Report_table_graphs_180!E75</f>
        <v>-3.388473954474773E-2</v>
      </c>
      <c r="F87" s="102">
        <f ca="1">-Report_table_graphs_180!F75</f>
        <v>4.5881826275382607E-4</v>
      </c>
      <c r="G87" s="102">
        <f ca="1">-Report_table_graphs_180!G75</f>
        <v>-8.4424930566052589E-2</v>
      </c>
      <c r="H87" s="102">
        <f ca="1">Report_table_graphs_180!H75</f>
        <v>2.5499651148316906E-3</v>
      </c>
      <c r="I87" s="97" t="str">
        <f t="shared" ca="1" si="2"/>
        <v xml:space="preserve">  - [180, -0.239, -0.006, 0, 0, 0, 0.003]</v>
      </c>
    </row>
    <row r="88" spans="2:9" x14ac:dyDescent="0.25">
      <c r="B88" s="101">
        <f ca="1">Report_table_graphs_180!B76+180</f>
        <v>195</v>
      </c>
      <c r="C88" s="102">
        <f ca="1">-Report_table_graphs_180!C76</f>
        <v>-0.24554127247931756</v>
      </c>
      <c r="D88" s="102">
        <f ca="1">-Report_table_graphs_180!D76</f>
        <v>-3.5895581534925891E-2</v>
      </c>
      <c r="E88" s="102">
        <f ca="1">Report_table_graphs_180!E76</f>
        <v>-5.5653200184382773E-2</v>
      </c>
      <c r="F88" s="102">
        <f ca="1">-Report_table_graphs_180!F76</f>
        <v>9.8003029377094486E-4</v>
      </c>
      <c r="G88" s="102">
        <f ca="1">-Report_table_graphs_180!G76</f>
        <v>-0.12185515577344191</v>
      </c>
      <c r="H88" s="102">
        <f ca="1">Report_table_graphs_180!H76</f>
        <v>-3.6235053414034137E-3</v>
      </c>
      <c r="I88" s="97" t="str">
        <f t="shared" ca="1" si="2"/>
        <v xml:space="preserve">  - [195, -0.246, -0.036, 0, 0, 0, -0.004]</v>
      </c>
    </row>
    <row r="89" spans="2:9" x14ac:dyDescent="0.25">
      <c r="B89" s="101">
        <f ca="1">Report_table_graphs_180!B77+180</f>
        <v>210</v>
      </c>
      <c r="C89" s="102">
        <f ca="1">-Report_table_graphs_180!C77</f>
        <v>-0.38218828331311405</v>
      </c>
      <c r="D89" s="102">
        <f ca="1">-Report_table_graphs_180!D77</f>
        <v>-0.11504478596113886</v>
      </c>
      <c r="E89" s="102">
        <f ca="1">Report_table_graphs_180!E77</f>
        <v>-0.11125194518267516</v>
      </c>
      <c r="F89" s="102">
        <f ca="1">-Report_table_graphs_180!F77</f>
        <v>3.5011751730801605E-3</v>
      </c>
      <c r="G89" s="102">
        <f ca="1">-Report_table_graphs_180!G77</f>
        <v>-8.8344987935745384E-2</v>
      </c>
      <c r="H89" s="102">
        <f ca="1">Report_table_graphs_180!H77</f>
        <v>-4.1737868305385763E-2</v>
      </c>
      <c r="I89" s="97" t="str">
        <f t="shared" ca="1" si="2"/>
        <v xml:space="preserve">  - [210, -0.382, -0.115, 0, 0, 0, -0.042]</v>
      </c>
    </row>
    <row r="90" spans="2:9" x14ac:dyDescent="0.25">
      <c r="B90" s="101">
        <f ca="1">Report_table_graphs_180!B78+180</f>
        <v>225</v>
      </c>
      <c r="C90" s="102">
        <f ca="1">-Report_table_graphs_180!C78</f>
        <v>-0.31351198871161906</v>
      </c>
      <c r="D90" s="102">
        <f ca="1">-Report_table_graphs_180!D78</f>
        <v>-0.13595288161855859</v>
      </c>
      <c r="E90" s="102">
        <f ca="1">Report_table_graphs_180!E78</f>
        <v>-0.20897177662188737</v>
      </c>
      <c r="F90" s="102">
        <f ca="1">-Report_table_graphs_180!F78</f>
        <v>-2.6853450539837003E-3</v>
      </c>
      <c r="G90" s="102">
        <f ca="1">-Report_table_graphs_180!G78</f>
        <v>-7.5147844650093373E-2</v>
      </c>
      <c r="H90" s="102">
        <f ca="1">Report_table_graphs_180!H78</f>
        <v>-4.6872191128120091E-2</v>
      </c>
      <c r="I90" s="97" t="str">
        <f t="shared" ca="1" si="2"/>
        <v xml:space="preserve">  - [225, -0.314, -0.136, 0, 0, 0, -0.047]</v>
      </c>
    </row>
    <row r="91" spans="2:9" x14ac:dyDescent="0.25">
      <c r="B91" s="101">
        <f ca="1">Report_table_graphs_180!B79+180</f>
        <v>240</v>
      </c>
      <c r="C91" s="102">
        <f ca="1">-Report_table_graphs_180!C79</f>
        <v>-0.2573009119658749</v>
      </c>
      <c r="D91" s="102">
        <f ca="1">-Report_table_graphs_180!D79</f>
        <v>-0.18028206519991485</v>
      </c>
      <c r="E91" s="102">
        <f ca="1">Report_table_graphs_180!E79</f>
        <v>-0.3461988455696805</v>
      </c>
      <c r="F91" s="102">
        <f ca="1">-Report_table_graphs_180!F79</f>
        <v>-6.9598352554468432E-2</v>
      </c>
      <c r="G91" s="102">
        <f ca="1">-Report_table_graphs_180!G79</f>
        <v>-0.20703880712072537</v>
      </c>
      <c r="H91" s="102">
        <f ca="1">Report_table_graphs_180!H79</f>
        <v>-1.7284734631941981E-2</v>
      </c>
      <c r="I91" s="97" t="str">
        <f t="shared" ca="1" si="2"/>
        <v xml:space="preserve">  - [240, -0.257, -0.180, 0, 0, 0, -0.017]</v>
      </c>
    </row>
    <row r="92" spans="2:9" x14ac:dyDescent="0.25">
      <c r="B92" s="101">
        <f ca="1">Report_table_graphs_180!B80+180</f>
        <v>255</v>
      </c>
      <c r="C92" s="102">
        <f ca="1">-Report_table_graphs_180!C80</f>
        <v>-0.10738902779124176</v>
      </c>
      <c r="D92" s="102">
        <f ca="1">-Report_table_graphs_180!D80</f>
        <v>-0.34427994051280086</v>
      </c>
      <c r="E92" s="102">
        <f ca="1">Report_table_graphs_180!E80</f>
        <v>-0.49377239987464855</v>
      </c>
      <c r="F92" s="102">
        <f ca="1">-Report_table_graphs_180!F80</f>
        <v>-0.10758616063521347</v>
      </c>
      <c r="G92" s="102">
        <f ca="1">-Report_table_graphs_180!G80</f>
        <v>-0.41189341805305885</v>
      </c>
      <c r="H92" s="102">
        <f ca="1">Report_table_graphs_180!H80</f>
        <v>-1.407639702118072E-2</v>
      </c>
      <c r="I92" s="97" t="str">
        <f t="shared" ca="1" si="2"/>
        <v xml:space="preserve">  - [255, -0.107, -0.344, 0, 0, 0, -0.014]</v>
      </c>
    </row>
    <row r="93" spans="2:9" x14ac:dyDescent="0.25">
      <c r="B93" s="101">
        <f ca="1">Report_table_graphs_180!B81+180</f>
        <v>270</v>
      </c>
      <c r="C93" s="102">
        <f ca="1">-Report_table_graphs_180!C81</f>
        <v>-0.31939180845489779</v>
      </c>
      <c r="D93" s="102">
        <f ca="1">-Report_table_graphs_180!D81</f>
        <v>-0.29824192219021317</v>
      </c>
      <c r="E93" s="102">
        <f ca="1">Report_table_graphs_180!E81</f>
        <v>-0.54319048125168123</v>
      </c>
      <c r="F93" s="102">
        <f ca="1">-Report_table_graphs_180!F81</f>
        <v>-0.14420659147409259</v>
      </c>
      <c r="G93" s="102">
        <f ca="1">-Report_table_graphs_180!G81</f>
        <v>-0.59605564404273237</v>
      </c>
      <c r="H93" s="102">
        <f ca="1">Report_table_graphs_180!H81</f>
        <v>1.370544833877264E-2</v>
      </c>
      <c r="I93" s="97" t="str">
        <f t="shared" ca="1" si="2"/>
        <v xml:space="preserve">  - [270, -0.319, -0.298, 0, 0, 0, 0.014]</v>
      </c>
    </row>
    <row r="94" spans="2:9" x14ac:dyDescent="0.25">
      <c r="B94" s="101">
        <f ca="1">Report_table_graphs_180!B82+180</f>
        <v>285</v>
      </c>
      <c r="C94" s="102">
        <f ca="1">-Report_table_graphs_180!C82</f>
        <v>-7.9894990671670676E-2</v>
      </c>
      <c r="D94" s="102">
        <f ca="1">-Report_table_graphs_180!D82</f>
        <v>-0.29949841832347157</v>
      </c>
      <c r="E94" s="102">
        <f ca="1">Report_table_graphs_180!E82</f>
        <v>-0.56783145295758453</v>
      </c>
      <c r="F94" s="102">
        <f ca="1">-Report_table_graphs_180!F82</f>
        <v>-0.17132432501025663</v>
      </c>
      <c r="G94" s="102">
        <f ca="1">-Report_table_graphs_180!G82</f>
        <v>-0.91448845677144375</v>
      </c>
      <c r="H94" s="102">
        <f ca="1">Report_table_graphs_180!H82</f>
        <v>8.789764143417908E-2</v>
      </c>
      <c r="I94" s="97" t="str">
        <f t="shared" ca="1" si="2"/>
        <v xml:space="preserve">  - [285, -0.080, -0.299, 0, 0, 0, 0.088]</v>
      </c>
    </row>
    <row r="95" spans="2:9" x14ac:dyDescent="0.25">
      <c r="B95" s="101">
        <f ca="1">Report_table_graphs_180!B83+180</f>
        <v>300</v>
      </c>
      <c r="C95" s="102">
        <f ca="1">-Report_table_graphs_180!C83</f>
        <v>0.153157544672923</v>
      </c>
      <c r="D95" s="102">
        <f ca="1">-Report_table_graphs_180!D83</f>
        <v>-0.31176182058407353</v>
      </c>
      <c r="E95" s="102">
        <f ca="1">Report_table_graphs_180!E83</f>
        <v>-0.5309380643813425</v>
      </c>
      <c r="F95" s="102">
        <f ca="1">-Report_table_graphs_180!F83</f>
        <v>-0.14949225140063305</v>
      </c>
      <c r="G95" s="102">
        <f ca="1">-Report_table_graphs_180!G83</f>
        <v>-0.91241921827717776</v>
      </c>
      <c r="H95" s="102">
        <f ca="1">Report_table_graphs_180!H83</f>
        <v>0.10548699617617803</v>
      </c>
      <c r="I95" s="97" t="str">
        <f t="shared" ca="1" si="2"/>
        <v xml:space="preserve">  - [300, 0.153, -0.312, 0, 0, 0, 0.105]</v>
      </c>
    </row>
    <row r="96" spans="2:9" x14ac:dyDescent="0.25">
      <c r="B96" s="101">
        <f ca="1">Report_table_graphs_180!B84+180</f>
        <v>315</v>
      </c>
      <c r="C96" s="102">
        <f ca="1">-Report_table_graphs_180!C84</f>
        <v>0.25541936964802575</v>
      </c>
      <c r="D96" s="102">
        <f ca="1">-Report_table_graphs_180!D84</f>
        <v>-0.26939277097060038</v>
      </c>
      <c r="E96" s="102">
        <f ca="1">Report_table_graphs_180!E84</f>
        <v>-0.40637182619956602</v>
      </c>
      <c r="F96" s="102">
        <f ca="1">-Report_table_graphs_180!F84</f>
        <v>-9.9841519786325938E-2</v>
      </c>
      <c r="G96" s="102">
        <f ca="1">-Report_table_graphs_180!G84</f>
        <v>-0.79999059342205869</v>
      </c>
      <c r="H96" s="102">
        <f ca="1">Report_table_graphs_180!H84</f>
        <v>9.283543515365085E-2</v>
      </c>
      <c r="I96" s="97" t="str">
        <f t="shared" ca="1" si="2"/>
        <v xml:space="preserve">  - [315, 0.255, -0.269, 0, 0, 0, 0.093]</v>
      </c>
    </row>
    <row r="97" spans="2:16" x14ac:dyDescent="0.25">
      <c r="B97" s="101">
        <f ca="1">Report_table_graphs_180!B85+180</f>
        <v>330</v>
      </c>
      <c r="C97" s="102">
        <f ca="1">-Report_table_graphs_180!C85</f>
        <v>0.30057638527640601</v>
      </c>
      <c r="D97" s="102">
        <f ca="1">-Report_table_graphs_180!D85</f>
        <v>-0.18143804164251257</v>
      </c>
      <c r="E97" s="102">
        <f ca="1">Report_table_graphs_180!E85</f>
        <v>-0.28194172598301548</v>
      </c>
      <c r="F97" s="102">
        <f ca="1">-Report_table_graphs_180!F85</f>
        <v>-4.6180580966882719E-2</v>
      </c>
      <c r="G97" s="102">
        <f ca="1">-Report_table_graphs_180!G85</f>
        <v>-0.5820308053593739</v>
      </c>
      <c r="H97" s="102">
        <f ca="1">Report_table_graphs_180!H85</f>
        <v>6.4166752215225192E-2</v>
      </c>
      <c r="I97" s="97" t="str">
        <f t="shared" ca="1" si="2"/>
        <v xml:space="preserve">  - [330, 0.301, -0.181, 0, 0, 0, 0.064]</v>
      </c>
    </row>
    <row r="98" spans="2:16" x14ac:dyDescent="0.25">
      <c r="B98" s="101">
        <f ca="1">Report_table_graphs_180!B86+180</f>
        <v>345</v>
      </c>
      <c r="C98" s="102">
        <f ca="1">-Report_table_graphs_180!C86</f>
        <v>0.30880813291699616</v>
      </c>
      <c r="D98" s="102">
        <f ca="1">-Report_table_graphs_180!D86</f>
        <v>-6.1618570374991806E-2</v>
      </c>
      <c r="E98" s="102">
        <f ca="1">Report_table_graphs_180!E86</f>
        <v>-0.15329134884445941</v>
      </c>
      <c r="F98" s="102">
        <f ca="1">-Report_table_graphs_180!F86</f>
        <v>-8.5627690809955224E-3</v>
      </c>
      <c r="G98" s="102">
        <f ca="1">-Report_table_graphs_180!G86</f>
        <v>-0.51512542737810674</v>
      </c>
      <c r="H98" s="102">
        <f ca="1">Report_table_graphs_180!H86</f>
        <v>3.530154017353699E-2</v>
      </c>
      <c r="I98" s="97" t="str">
        <f t="shared" ca="1" si="2"/>
        <v xml:space="preserve">  - [345, 0.309, -0.062, 0, 0, 0, 0.035]</v>
      </c>
    </row>
    <row r="99" spans="2:16" x14ac:dyDescent="0.25">
      <c r="I99" s="97"/>
      <c r="J99" s="47"/>
      <c r="K99" s="54"/>
      <c r="L99" s="54"/>
      <c r="M99" s="54"/>
      <c r="N99" s="54"/>
      <c r="O99" s="54"/>
      <c r="P99" s="54"/>
    </row>
    <row r="100" spans="2:16" ht="15.75" thickBot="1" x14ac:dyDescent="0.3">
      <c r="I100" s="97"/>
      <c r="J100" s="47"/>
      <c r="K100" s="54"/>
      <c r="L100" s="54"/>
      <c r="M100" s="54"/>
      <c r="N100" s="54"/>
      <c r="O100" s="54"/>
      <c r="P100" s="54"/>
    </row>
    <row r="101" spans="2:16" ht="15.75" customHeight="1" thickBot="1" x14ac:dyDescent="0.3">
      <c r="B101" s="86" t="s">
        <v>83</v>
      </c>
      <c r="C101" s="87"/>
      <c r="D101" s="87"/>
      <c r="E101" s="87"/>
      <c r="F101" s="87"/>
      <c r="G101" s="87"/>
      <c r="H101" s="88"/>
      <c r="I101" s="97"/>
    </row>
    <row r="102" spans="2:16" x14ac:dyDescent="0.25">
      <c r="B102" s="42" t="s">
        <v>57</v>
      </c>
      <c r="C102" s="49"/>
      <c r="D102" s="49"/>
      <c r="E102" s="49"/>
      <c r="F102" s="49"/>
      <c r="G102" s="49"/>
      <c r="H102" s="49"/>
      <c r="I102" s="97"/>
    </row>
    <row r="103" spans="2:16" x14ac:dyDescent="0.25">
      <c r="B103" s="42"/>
      <c r="C103" s="98" t="s">
        <v>36</v>
      </c>
      <c r="D103" s="98" t="s">
        <v>36</v>
      </c>
      <c r="E103" s="98" t="s">
        <v>36</v>
      </c>
      <c r="F103" s="98" t="s">
        <v>37</v>
      </c>
      <c r="G103" s="98" t="s">
        <v>37</v>
      </c>
      <c r="H103" s="98" t="s">
        <v>37</v>
      </c>
      <c r="I103" s="97"/>
    </row>
    <row r="104" spans="2:16" x14ac:dyDescent="0.25">
      <c r="B104" s="99" t="s">
        <v>58</v>
      </c>
      <c r="C104" s="100" t="s">
        <v>59</v>
      </c>
      <c r="D104" s="100" t="s">
        <v>60</v>
      </c>
      <c r="E104" s="100" t="s">
        <v>61</v>
      </c>
      <c r="F104" s="100" t="s">
        <v>62</v>
      </c>
      <c r="G104" s="100" t="s">
        <v>63</v>
      </c>
      <c r="H104" s="100" t="s">
        <v>64</v>
      </c>
      <c r="I104" s="97"/>
    </row>
    <row r="105" spans="2:16" x14ac:dyDescent="0.25">
      <c r="B105" s="101">
        <f ca="1">Report_table_graphs_180!B117-180</f>
        <v>0</v>
      </c>
      <c r="C105" s="102">
        <f ca="1">-Report_table_graphs_180!C117</f>
        <v>0.42019120466345222</v>
      </c>
      <c r="D105" s="102">
        <f ca="1">-Report_table_graphs_180!D117</f>
        <v>9.3607032164705305E-3</v>
      </c>
      <c r="E105" s="102">
        <f ca="1">Report_table_graphs_180!E117</f>
        <v>-3.8159471652843668E-2</v>
      </c>
      <c r="F105" s="102">
        <f ca="1">-Report_table_graphs_180!F117</f>
        <v>1.0420345454493197E-3</v>
      </c>
      <c r="G105" s="102">
        <f ca="1">-Report_table_graphs_180!G117</f>
        <v>-0.62763907226694293</v>
      </c>
      <c r="H105" s="102">
        <f ca="1">Report_table_graphs_180!H117</f>
        <v>8.7125052501121E-3</v>
      </c>
      <c r="I105" s="97" t="str">
        <f ca="1">"  - ["&amp;B105&amp;", "&amp;FIXED(C105,3,1)&amp;", "&amp;FIXED(D105,3,1)&amp;", 0, 0, 0"&amp;", "&amp;FIXED(H105,3,1)&amp;"]"</f>
        <v xml:space="preserve">  - [0, 0.420, 0.009, 0, 0, 0, 0.009]</v>
      </c>
    </row>
    <row r="106" spans="2:16" x14ac:dyDescent="0.25">
      <c r="B106" s="101">
        <f ca="1">Report_table_graphs_180!B118-180</f>
        <v>15</v>
      </c>
      <c r="C106" s="102">
        <f ca="1">-Report_table_graphs_180!C118</f>
        <v>0.32187450354329972</v>
      </c>
      <c r="D106" s="102">
        <f ca="1">-Report_table_graphs_180!D118</f>
        <v>5.8348035917810456E-3</v>
      </c>
      <c r="E106" s="102">
        <f ca="1">Report_table_graphs_180!E118</f>
        <v>-4.3441624703611896E-2</v>
      </c>
      <c r="F106" s="102">
        <f ca="1">-Report_table_graphs_180!F118</f>
        <v>2.7674388013791251E-2</v>
      </c>
      <c r="G106" s="102">
        <f ca="1">-Report_table_graphs_180!G118</f>
        <v>-0.73512375210013381</v>
      </c>
      <c r="H106" s="102">
        <f ca="1">Report_table_graphs_180!H118</f>
        <v>-1.6692599605660684E-2</v>
      </c>
      <c r="I106" s="97" t="str">
        <f t="shared" ca="1" si="2"/>
        <v xml:space="preserve">  - [15, 0.322, 0.006, 0, 0, 0, -0.017]</v>
      </c>
    </row>
    <row r="107" spans="2:16" x14ac:dyDescent="0.25">
      <c r="B107" s="101">
        <f ca="1">Report_table_graphs_180!B119-180</f>
        <v>30</v>
      </c>
      <c r="C107" s="102">
        <f ca="1">-Report_table_graphs_180!C119</f>
        <v>0.241771367252717</v>
      </c>
      <c r="D107" s="102">
        <f ca="1">-Report_table_graphs_180!D119</f>
        <v>3.7135306468459091E-2</v>
      </c>
      <c r="E107" s="102">
        <f ca="1">Report_table_graphs_180!E119</f>
        <v>-7.4154349658594174E-2</v>
      </c>
      <c r="F107" s="102">
        <f ca="1">-Report_table_graphs_180!F119</f>
        <v>8.3350847860697436E-2</v>
      </c>
      <c r="G107" s="102">
        <f ca="1">-Report_table_graphs_180!G119</f>
        <v>-1.0194668801907081</v>
      </c>
      <c r="H107" s="102">
        <f ca="1">Report_table_graphs_180!H119</f>
        <v>-3.7856090063352575E-2</v>
      </c>
      <c r="I107" s="97" t="str">
        <f t="shared" ca="1" si="2"/>
        <v xml:space="preserve">  - [30, 0.242, 0.037, 0, 0, 0, -0.038]</v>
      </c>
    </row>
    <row r="108" spans="2:16" ht="14.45" customHeight="1" x14ac:dyDescent="0.25">
      <c r="B108" s="101">
        <f ca="1">Report_table_graphs_180!B120-180</f>
        <v>45</v>
      </c>
      <c r="C108" s="102">
        <f ca="1">-Report_table_graphs_180!C120</f>
        <v>0.12530201623553511</v>
      </c>
      <c r="D108" s="102">
        <f ca="1">-Report_table_graphs_180!D120</f>
        <v>5.793107809079618E-2</v>
      </c>
      <c r="E108" s="102">
        <f ca="1">Report_table_graphs_180!E120</f>
        <v>-0.12625434895057874</v>
      </c>
      <c r="F108" s="102">
        <f ca="1">-Report_table_graphs_180!F120</f>
        <v>0.16634422246395084</v>
      </c>
      <c r="G108" s="102">
        <f ca="1">-Report_table_graphs_180!G120</f>
        <v>-1.2356272058386208</v>
      </c>
      <c r="H108" s="102">
        <f ca="1">Report_table_graphs_180!H120</f>
        <v>-5.135155689448382E-2</v>
      </c>
      <c r="I108" s="97" t="str">
        <f t="shared" ca="1" si="2"/>
        <v xml:space="preserve">  - [45, 0.125, 0.058, 0, 0, 0, -0.051]</v>
      </c>
    </row>
    <row r="109" spans="2:16" x14ac:dyDescent="0.25">
      <c r="B109" s="101">
        <f ca="1">Report_table_graphs_180!B121-180</f>
        <v>60</v>
      </c>
      <c r="C109" s="102">
        <f ca="1">-Report_table_graphs_180!C121</f>
        <v>-1.7671421929960497E-2</v>
      </c>
      <c r="D109" s="102">
        <f ca="1">-Report_table_graphs_180!D121</f>
        <v>7.0804650999861996E-2</v>
      </c>
      <c r="E109" s="102">
        <f ca="1">Report_table_graphs_180!E121</f>
        <v>-0.18705356422050376</v>
      </c>
      <c r="F109" s="102">
        <f ca="1">-Report_table_graphs_180!F121</f>
        <v>0.24668633707449444</v>
      </c>
      <c r="G109" s="102">
        <f ca="1">-Report_table_graphs_180!G121</f>
        <v>-1.2389023622878317</v>
      </c>
      <c r="H109" s="102">
        <f ca="1">Report_table_graphs_180!H121</f>
        <v>-5.2752690779735767E-2</v>
      </c>
      <c r="I109" s="97" t="str">
        <f t="shared" ca="1" si="2"/>
        <v xml:space="preserve">  - [60, -0.018, 0.071, 0, 0, 0, -0.053]</v>
      </c>
    </row>
    <row r="110" spans="2:16" x14ac:dyDescent="0.25">
      <c r="B110" s="101">
        <f ca="1">Report_table_graphs_180!B122-180</f>
        <v>75</v>
      </c>
      <c r="C110" s="102">
        <f ca="1">-Report_table_graphs_180!C122</f>
        <v>-0.18140466910521322</v>
      </c>
      <c r="D110" s="102">
        <f ca="1">-Report_table_graphs_180!D122</f>
        <v>7.8388071478684165E-2</v>
      </c>
      <c r="E110" s="102">
        <f ca="1">Report_table_graphs_180!E122</f>
        <v>-0.22558060837945759</v>
      </c>
      <c r="F110" s="102">
        <f ca="1">-Report_table_graphs_180!F122</f>
        <v>0.30474595197102744</v>
      </c>
      <c r="G110" s="102">
        <f ca="1">-Report_table_graphs_180!G122</f>
        <v>-1.1754834237712952</v>
      </c>
      <c r="H110" s="102">
        <f ca="1">Report_table_graphs_180!H122</f>
        <v>-4.1709208247795428E-2</v>
      </c>
      <c r="I110" s="97" t="str">
        <f t="shared" ca="1" si="2"/>
        <v xml:space="preserve">  - [75, -0.181, 0.078, 0, 0, 0, -0.042]</v>
      </c>
    </row>
    <row r="111" spans="2:16" x14ac:dyDescent="0.25">
      <c r="B111" s="101">
        <f ca="1">Report_table_graphs_180!B123-180</f>
        <v>90</v>
      </c>
      <c r="C111" s="102">
        <f ca="1">-Report_table_graphs_180!C123</f>
        <v>-0.23775098170505277</v>
      </c>
      <c r="D111" s="102">
        <f ca="1">-Report_table_graphs_180!D123</f>
        <v>8.0290441564436807E-2</v>
      </c>
      <c r="E111" s="102">
        <f ca="1">Report_table_graphs_180!E123</f>
        <v>-0.25675620241620822</v>
      </c>
      <c r="F111" s="102">
        <f ca="1">-Report_table_graphs_180!F123</f>
        <v>0.31755541036277152</v>
      </c>
      <c r="G111" s="102">
        <f ca="1">-Report_table_graphs_180!G123</f>
        <v>-0.89769060857914273</v>
      </c>
      <c r="H111" s="102">
        <f ca="1">Report_table_graphs_180!H123</f>
        <v>-2.582544502134837E-2</v>
      </c>
      <c r="I111" s="97" t="str">
        <f t="shared" ca="1" si="2"/>
        <v xml:space="preserve">  - [90, -0.238, 0.080, 0, 0, 0, -0.026]</v>
      </c>
    </row>
    <row r="112" spans="2:16" x14ac:dyDescent="0.25">
      <c r="B112" s="101">
        <f ca="1">Report_table_graphs_180!B124-180</f>
        <v>105</v>
      </c>
      <c r="C112" s="102">
        <f ca="1">-Report_table_graphs_180!C124</f>
        <v>-0.26729472398713083</v>
      </c>
      <c r="D112" s="102">
        <f ca="1">-Report_table_graphs_180!D124</f>
        <v>9.8389017243275298E-2</v>
      </c>
      <c r="E112" s="102">
        <f ca="1">Report_table_graphs_180!E124</f>
        <v>-0.26478834236454135</v>
      </c>
      <c r="F112" s="102">
        <f ca="1">-Report_table_graphs_180!F124</f>
        <v>0.28371460865807091</v>
      </c>
      <c r="G112" s="102">
        <f ca="1">-Report_table_graphs_180!G124</f>
        <v>-0.45971286887104357</v>
      </c>
      <c r="H112" s="102">
        <f ca="1">Report_table_graphs_180!H124</f>
        <v>2.4558055734234108E-4</v>
      </c>
      <c r="I112" s="97" t="str">
        <f t="shared" ca="1" si="2"/>
        <v xml:space="preserve">  - [105, -0.267, 0.098, 0, 0, 0, 0.000]</v>
      </c>
    </row>
    <row r="113" spans="2:9" x14ac:dyDescent="0.25">
      <c r="B113" s="101">
        <f ca="1">Report_table_graphs_180!B125-180</f>
        <v>120</v>
      </c>
      <c r="C113" s="102">
        <f ca="1">-Report_table_graphs_180!C125</f>
        <v>-0.27521366521737856</v>
      </c>
      <c r="D113" s="102">
        <f ca="1">-Report_table_graphs_180!D125</f>
        <v>0.10644151527748853</v>
      </c>
      <c r="E113" s="102">
        <f ca="1">Report_table_graphs_180!E125</f>
        <v>-0.23402116222346867</v>
      </c>
      <c r="F113" s="102">
        <f ca="1">-Report_table_graphs_180!F125</f>
        <v>0.20709617381256917</v>
      </c>
      <c r="G113" s="102">
        <f ca="1">-Report_table_graphs_180!G125</f>
        <v>-0.23938416228777137</v>
      </c>
      <c r="H113" s="102">
        <f ca="1">Report_table_graphs_180!H125</f>
        <v>5.836359511113106E-3</v>
      </c>
      <c r="I113" s="97" t="str">
        <f t="shared" ca="1" si="2"/>
        <v xml:space="preserve">  - [120, -0.275, 0.106, 0, 0, 0, 0.006]</v>
      </c>
    </row>
    <row r="114" spans="2:9" x14ac:dyDescent="0.25">
      <c r="B114" s="101">
        <f ca="1">Report_table_graphs_180!B126-180</f>
        <v>135</v>
      </c>
      <c r="C114" s="102">
        <f ca="1">-Report_table_graphs_180!C126</f>
        <v>-0.32260548273378414</v>
      </c>
      <c r="D114" s="102">
        <f ca="1">-Report_table_graphs_180!D126</f>
        <v>7.4622421103461484E-2</v>
      </c>
      <c r="E114" s="102">
        <f ca="1">Report_table_graphs_180!E126</f>
        <v>-0.16799424908886582</v>
      </c>
      <c r="F114" s="102">
        <f ca="1">-Report_table_graphs_180!F126</f>
        <v>0.13893793939324262</v>
      </c>
      <c r="G114" s="102">
        <f ca="1">-Report_table_graphs_180!G126</f>
        <v>-2.9923020285971422E-2</v>
      </c>
      <c r="H114" s="102">
        <f ca="1">Report_table_graphs_180!H126</f>
        <v>1.0387497122026928E-2</v>
      </c>
      <c r="I114" s="97" t="str">
        <f t="shared" ca="1" si="2"/>
        <v xml:space="preserve">  - [135, -0.323, 0.075, 0, 0, 0, 0.010]</v>
      </c>
    </row>
    <row r="115" spans="2:9" x14ac:dyDescent="0.25">
      <c r="B115" s="101">
        <f ca="1">Report_table_graphs_180!B127-180</f>
        <v>150</v>
      </c>
      <c r="C115" s="102">
        <f ca="1">-Report_table_graphs_180!C127</f>
        <v>-0.31913333157898321</v>
      </c>
      <c r="D115" s="102">
        <f ca="1">-Report_table_graphs_180!D127</f>
        <v>3.6392600339089906E-2</v>
      </c>
      <c r="E115" s="102">
        <f ca="1">Report_table_graphs_180!E127</f>
        <v>-9.8509431637522932E-2</v>
      </c>
      <c r="F115" s="102">
        <f ca="1">-Report_table_graphs_180!F127</f>
        <v>7.3282017776024194E-2</v>
      </c>
      <c r="G115" s="102">
        <f ca="1">-Report_table_graphs_180!G127</f>
        <v>4.6953833821867595E-2</v>
      </c>
      <c r="H115" s="102">
        <f ca="1">Report_table_graphs_180!H127</f>
        <v>1.0897000353027635E-2</v>
      </c>
      <c r="I115" s="97" t="str">
        <f t="shared" ca="1" si="2"/>
        <v xml:space="preserve">  - [150, -0.319, 0.036, 0, 0, 0, 0.011]</v>
      </c>
    </row>
    <row r="116" spans="2:9" x14ac:dyDescent="0.25">
      <c r="B116" s="101">
        <f ca="1">Report_table_graphs_180!B128-180</f>
        <v>165</v>
      </c>
      <c r="C116" s="102">
        <f ca="1">-Report_table_graphs_180!C128</f>
        <v>-0.27984320009044644</v>
      </c>
      <c r="D116" s="102">
        <f ca="1">-Report_table_graphs_180!D128</f>
        <v>1.9414598820352295E-2</v>
      </c>
      <c r="E116" s="102">
        <f ca="1">Report_table_graphs_180!E128</f>
        <v>-5.0098771203162577E-2</v>
      </c>
      <c r="F116" s="102">
        <f ca="1">-Report_table_graphs_180!F128</f>
        <v>1.4721940319069576E-2</v>
      </c>
      <c r="G116" s="102">
        <f ca="1">-Report_table_graphs_180!G128</f>
        <v>3.0935341370272942E-2</v>
      </c>
      <c r="H116" s="102">
        <f ca="1">Report_table_graphs_180!H128</f>
        <v>8.3685905691866236E-3</v>
      </c>
      <c r="I116" s="97" t="str">
        <f t="shared" ca="1" si="2"/>
        <v xml:space="preserve">  - [165, -0.280, 0.019, 0, 0, 0, 0.008]</v>
      </c>
    </row>
    <row r="117" spans="2:9" x14ac:dyDescent="0.25">
      <c r="B117" s="101">
        <f ca="1">Report_table_graphs_180!B105+180</f>
        <v>180</v>
      </c>
      <c r="C117" s="102">
        <f ca="1">-Report_table_graphs_180!C105</f>
        <v>-0.20491783306579492</v>
      </c>
      <c r="D117" s="102">
        <f ca="1">-Report_table_graphs_180!D105</f>
        <v>-8.1345866064066689E-3</v>
      </c>
      <c r="E117" s="102">
        <f ca="1">Report_table_graphs_180!E105</f>
        <v>-1.801105279939785E-2</v>
      </c>
      <c r="F117" s="102">
        <f ca="1">-Report_table_graphs_180!F105</f>
        <v>6.0055507250595438E-3</v>
      </c>
      <c r="G117" s="102">
        <f ca="1">-Report_table_graphs_180!G105</f>
        <v>-4.8531863747396438E-2</v>
      </c>
      <c r="H117" s="102">
        <f ca="1">Report_table_graphs_180!H105</f>
        <v>6.251604644378683E-4</v>
      </c>
      <c r="I117" s="97" t="str">
        <f t="shared" ca="1" si="2"/>
        <v xml:space="preserve">  - [180, -0.205, -0.008, 0, 0, 0, 0.001]</v>
      </c>
    </row>
    <row r="118" spans="2:9" x14ac:dyDescent="0.25">
      <c r="B118" s="101">
        <f ca="1">Report_table_graphs_180!B106+180</f>
        <v>195</v>
      </c>
      <c r="C118" s="102">
        <f ca="1">-Report_table_graphs_180!C106</f>
        <v>-0.34910347838884381</v>
      </c>
      <c r="D118" s="102">
        <f ca="1">-Report_table_graphs_180!D106</f>
        <v>-3.8438299677878707E-2</v>
      </c>
      <c r="E118" s="102">
        <f ca="1">Report_table_graphs_180!E106</f>
        <v>-1.3872458656527899E-2</v>
      </c>
      <c r="F118" s="102">
        <f ca="1">-Report_table_graphs_180!F106</f>
        <v>3.4079117209663286E-2</v>
      </c>
      <c r="G118" s="102">
        <f ca="1">-Report_table_graphs_180!G106</f>
        <v>-0.14884097354186185</v>
      </c>
      <c r="H118" s="102">
        <f ca="1">Report_table_graphs_180!H106</f>
        <v>-8.0819950017487242E-3</v>
      </c>
      <c r="I118" s="97" t="str">
        <f t="shared" ca="1" si="2"/>
        <v xml:space="preserve">  - [195, -0.349, -0.038, 0, 0, 0, -0.008]</v>
      </c>
    </row>
    <row r="119" spans="2:9" x14ac:dyDescent="0.25">
      <c r="B119" s="101">
        <f ca="1">Report_table_graphs_180!B107+180</f>
        <v>210</v>
      </c>
      <c r="C119" s="102">
        <f ca="1">-Report_table_graphs_180!C107</f>
        <v>-0.4720298122553046</v>
      </c>
      <c r="D119" s="102">
        <f ca="1">-Report_table_graphs_180!D107</f>
        <v>-2.5473517244153517E-3</v>
      </c>
      <c r="E119" s="102">
        <f ca="1">Report_table_graphs_180!E107</f>
        <v>-2.95555522505614E-2</v>
      </c>
      <c r="F119" s="102">
        <f ca="1">-Report_table_graphs_180!F107</f>
        <v>2.240463641030398E-2</v>
      </c>
      <c r="G119" s="102">
        <f ca="1">-Report_table_graphs_180!G107</f>
        <v>-0.30220761781354222</v>
      </c>
      <c r="H119" s="102">
        <f ca="1">Report_table_graphs_180!H107</f>
        <v>-1.7316741063636551E-2</v>
      </c>
      <c r="I119" s="97" t="str">
        <f t="shared" ca="1" si="2"/>
        <v xml:space="preserve">  - [210, -0.472, -0.003, 0, 0, 0, -0.017]</v>
      </c>
    </row>
    <row r="120" spans="2:9" x14ac:dyDescent="0.25">
      <c r="B120" s="101">
        <f ca="1">Report_table_graphs_180!B108+180</f>
        <v>225</v>
      </c>
      <c r="C120" s="102">
        <f ca="1">-Report_table_graphs_180!C108</f>
        <v>-0.45814120763610094</v>
      </c>
      <c r="D120" s="102">
        <f ca="1">-Report_table_graphs_180!D108</f>
        <v>3.8399209881596119E-2</v>
      </c>
      <c r="E120" s="102">
        <f ca="1">Report_table_graphs_180!E108</f>
        <v>-7.7054088317907665E-2</v>
      </c>
      <c r="F120" s="102">
        <f ca="1">-Report_table_graphs_180!F108</f>
        <v>-1.9732523810909928E-2</v>
      </c>
      <c r="G120" s="102">
        <f ca="1">-Report_table_graphs_180!G108</f>
        <v>-0.62793681376232569</v>
      </c>
      <c r="H120" s="102">
        <f ca="1">Report_table_graphs_180!H108</f>
        <v>-1.5909238387997095E-2</v>
      </c>
      <c r="I120" s="97" t="str">
        <f t="shared" ca="1" si="2"/>
        <v xml:space="preserve">  - [225, -0.458, 0.038, 0, 0, 0, -0.016]</v>
      </c>
    </row>
    <row r="121" spans="2:9" x14ac:dyDescent="0.25">
      <c r="B121" s="101">
        <f ca="1">Report_table_graphs_180!B109+180</f>
        <v>240</v>
      </c>
      <c r="C121" s="102">
        <f ca="1">-Report_table_graphs_180!C109</f>
        <v>-0.32431110084491444</v>
      </c>
      <c r="D121" s="102">
        <f ca="1">-Report_table_graphs_180!D109</f>
        <v>-7.1247668691064664E-2</v>
      </c>
      <c r="E121" s="102">
        <f ca="1">Report_table_graphs_180!E109</f>
        <v>-0.15533341832284919</v>
      </c>
      <c r="F121" s="102">
        <f ca="1">-Report_table_graphs_180!F109</f>
        <v>-5.1744254015021959E-2</v>
      </c>
      <c r="G121" s="102">
        <f ca="1">-Report_table_graphs_180!G109</f>
        <v>-0.49871700476619041</v>
      </c>
      <c r="H121" s="102">
        <f ca="1">Report_table_graphs_180!H109</f>
        <v>1.9666824716627316E-2</v>
      </c>
      <c r="I121" s="97" t="str">
        <f t="shared" ca="1" si="2"/>
        <v xml:space="preserve">  - [240, -0.324, -0.071, 0, 0, 0, 0.020]</v>
      </c>
    </row>
    <row r="122" spans="2:9" x14ac:dyDescent="0.25">
      <c r="B122" s="101">
        <f ca="1">Report_table_graphs_180!B110+180</f>
        <v>255</v>
      </c>
      <c r="C122" s="102">
        <f ca="1">-Report_table_graphs_180!C110</f>
        <v>-9.6732912874102947E-2</v>
      </c>
      <c r="D122" s="102">
        <f ca="1">-Report_table_graphs_180!D110</f>
        <v>-8.0238321836060028E-2</v>
      </c>
      <c r="E122" s="102">
        <f ca="1">Report_table_graphs_180!E110</f>
        <v>-0.26138489323389169</v>
      </c>
      <c r="F122" s="102">
        <f ca="1">-Report_table_graphs_180!F110</f>
        <v>-9.97350388268817E-2</v>
      </c>
      <c r="G122" s="102">
        <f ca="1">-Report_table_graphs_180!G110</f>
        <v>-0.64222840554070004</v>
      </c>
      <c r="H122" s="102">
        <f ca="1">Report_table_graphs_180!H110</f>
        <v>4.4301305935511527E-3</v>
      </c>
      <c r="I122" s="97" t="str">
        <f t="shared" ca="1" si="2"/>
        <v xml:space="preserve">  - [255, -0.097, -0.080, 0, 0, 0, 0.004]</v>
      </c>
    </row>
    <row r="123" spans="2:9" x14ac:dyDescent="0.25">
      <c r="B123" s="101">
        <f ca="1">Report_table_graphs_180!B111+180</f>
        <v>270</v>
      </c>
      <c r="C123" s="102">
        <f ca="1">-Report_table_graphs_180!C111</f>
        <v>-3.6932723599224566E-2</v>
      </c>
      <c r="D123" s="102">
        <f ca="1">-Report_table_graphs_180!D111</f>
        <v>-0.1126437629543259</v>
      </c>
      <c r="E123" s="102">
        <f ca="1">Report_table_graphs_180!E111</f>
        <v>-0.32305539148126305</v>
      </c>
      <c r="F123" s="102">
        <f ca="1">-Report_table_graphs_180!F111</f>
        <v>-0.16110128135477189</v>
      </c>
      <c r="G123" s="102">
        <f ca="1">-Report_table_graphs_180!G111</f>
        <v>-0.82474394221035663</v>
      </c>
      <c r="H123" s="102">
        <f ca="1">Report_table_graphs_180!H111</f>
        <v>1.3992232481356934E-2</v>
      </c>
      <c r="I123" s="97" t="str">
        <f t="shared" ca="1" si="2"/>
        <v xml:space="preserve">  - [270, -0.037, -0.113, 0, 0, 0, 0.014]</v>
      </c>
    </row>
    <row r="124" spans="2:9" x14ac:dyDescent="0.25">
      <c r="B124" s="101">
        <f ca="1">Report_table_graphs_180!B112+180</f>
        <v>285</v>
      </c>
      <c r="C124" s="102">
        <f ca="1">-Report_table_graphs_180!C112</f>
        <v>-2.9440186896759417E-2</v>
      </c>
      <c r="D124" s="102">
        <f ca="1">-Report_table_graphs_180!D112</f>
        <v>-9.325522399816201E-2</v>
      </c>
      <c r="E124" s="102">
        <f ca="1">Report_table_graphs_180!E112</f>
        <v>-0.26451606643408937</v>
      </c>
      <c r="F124" s="102">
        <f ca="1">-Report_table_graphs_180!F112</f>
        <v>-0.17239147840237887</v>
      </c>
      <c r="G124" s="102">
        <f ca="1">-Report_table_graphs_180!G112</f>
        <v>-1.5152064700030703</v>
      </c>
      <c r="H124" s="102">
        <f ca="1">Report_table_graphs_180!H112</f>
        <v>4.6867928461677595E-2</v>
      </c>
      <c r="I124" s="97" t="str">
        <f t="shared" ca="1" si="2"/>
        <v xml:space="preserve">  - [285, -0.029, -0.093, 0, 0, 0, 0.047]</v>
      </c>
    </row>
    <row r="125" spans="2:9" x14ac:dyDescent="0.25">
      <c r="B125" s="101">
        <f ca="1">Report_table_graphs_180!B113+180</f>
        <v>300</v>
      </c>
      <c r="C125" s="102">
        <f ca="1">-Report_table_graphs_180!C113</f>
        <v>0.19913091447446005</v>
      </c>
      <c r="D125" s="102">
        <f ca="1">-Report_table_graphs_180!D113</f>
        <v>-0.10937324999868267</v>
      </c>
      <c r="E125" s="102">
        <f ca="1">Report_table_graphs_180!E113</f>
        <v>-0.25199137363329871</v>
      </c>
      <c r="F125" s="102">
        <f ca="1">-Report_table_graphs_180!F113</f>
        <v>-0.14352551286377421</v>
      </c>
      <c r="G125" s="102">
        <f ca="1">-Report_table_graphs_180!G113</f>
        <v>-1.0531116691689644</v>
      </c>
      <c r="H125" s="102">
        <f ca="1">Report_table_graphs_180!H113</f>
        <v>5.88985735036818E-2</v>
      </c>
      <c r="I125" s="97" t="str">
        <f t="shared" ca="1" si="2"/>
        <v xml:space="preserve">  - [300, 0.199, -0.109, 0, 0, 0, 0.059]</v>
      </c>
    </row>
    <row r="126" spans="2:9" x14ac:dyDescent="0.25">
      <c r="B126" s="101">
        <f ca="1">Report_table_graphs_180!B114+180</f>
        <v>315</v>
      </c>
      <c r="C126" s="102">
        <f ca="1">-Report_table_graphs_180!C114</f>
        <v>0.20966919780394355</v>
      </c>
      <c r="D126" s="102">
        <f ca="1">-Report_table_graphs_180!D114</f>
        <v>-0.11455916297217275</v>
      </c>
      <c r="E126" s="102">
        <f ca="1">Report_table_graphs_180!E114</f>
        <v>-0.19195453096863921</v>
      </c>
      <c r="F126" s="102">
        <f ca="1">-Report_table_graphs_180!F114</f>
        <v>-9.3270730754769007E-2</v>
      </c>
      <c r="G126" s="102">
        <f ca="1">-Report_table_graphs_180!G114</f>
        <v>-1.0426907168305664</v>
      </c>
      <c r="H126" s="102">
        <f ca="1">Report_table_graphs_180!H114</f>
        <v>4.4103873433498753E-2</v>
      </c>
      <c r="I126" s="97" t="str">
        <f t="shared" ca="1" si="2"/>
        <v xml:space="preserve">  - [315, 0.210, -0.115, 0, 0, 0, 0.044]</v>
      </c>
    </row>
    <row r="127" spans="2:9" x14ac:dyDescent="0.25">
      <c r="B127" s="101">
        <f ca="1">Report_table_graphs_180!B115+180</f>
        <v>330</v>
      </c>
      <c r="C127" s="102">
        <f ca="1">-Report_table_graphs_180!C115</f>
        <v>0.33436206471407498</v>
      </c>
      <c r="D127" s="102">
        <f ca="1">-Report_table_graphs_180!D115</f>
        <v>-8.2648859273486322E-2</v>
      </c>
      <c r="E127" s="102">
        <f ca="1">Report_table_graphs_180!E115</f>
        <v>-0.1376354828434711</v>
      </c>
      <c r="F127" s="102">
        <f ca="1">-Report_table_graphs_180!F115</f>
        <v>-4.8467415821785105E-2</v>
      </c>
      <c r="G127" s="102">
        <f ca="1">-Report_table_graphs_180!G115</f>
        <v>-0.65890192928213687</v>
      </c>
      <c r="H127" s="102">
        <f ca="1">Report_table_graphs_180!H115</f>
        <v>3.1601937902818893E-2</v>
      </c>
      <c r="I127" s="97" t="str">
        <f t="shared" ca="1" si="2"/>
        <v xml:space="preserve">  - [330, 0.334, -0.083, 0, 0, 0, 0.032]</v>
      </c>
    </row>
    <row r="128" spans="2:9" x14ac:dyDescent="0.25">
      <c r="B128" s="101">
        <f ca="1">Report_table_graphs_180!B116+180</f>
        <v>345</v>
      </c>
      <c r="C128" s="102">
        <f ca="1">-Report_table_graphs_180!C116</f>
        <v>0.48762403498563861</v>
      </c>
      <c r="D128" s="102">
        <f ca="1">-Report_table_graphs_180!D116</f>
        <v>-9.4310648497791891E-3</v>
      </c>
      <c r="E128" s="102">
        <f ca="1">Report_table_graphs_180!E116</f>
        <v>-7.3514501222032042E-2</v>
      </c>
      <c r="F128" s="102">
        <f ca="1">-Report_table_graphs_180!F116</f>
        <v>-1.5687118114168432E-2</v>
      </c>
      <c r="G128" s="102">
        <f ca="1">-Report_table_graphs_180!G116</f>
        <v>-0.59578073226098327</v>
      </c>
      <c r="H128" s="102">
        <f ca="1">Report_table_graphs_180!H116</f>
        <v>2.6793501160249714E-2</v>
      </c>
      <c r="I128" s="97" t="str">
        <f t="shared" ca="1" si="2"/>
        <v xml:space="preserve">  - [345, 0.488, -0.009, 0, 0, 0, 0.027]</v>
      </c>
    </row>
    <row r="129" spans="2:8" x14ac:dyDescent="0.25">
      <c r="B129" s="47"/>
      <c r="C129" s="54"/>
      <c r="D129" s="54"/>
      <c r="E129" s="54"/>
      <c r="F129" s="54"/>
      <c r="G129" s="54"/>
      <c r="H129" s="54"/>
    </row>
  </sheetData>
  <mergeCells count="4">
    <mergeCell ref="B101:H101"/>
    <mergeCell ref="B2:H2"/>
    <mergeCell ref="B39:H39"/>
    <mergeCell ref="B71:H7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29"/>
  <sheetViews>
    <sheetView tabSelected="1" topLeftCell="K69" zoomScale="70" zoomScaleNormal="70" workbookViewId="0">
      <selection activeCell="R101" sqref="R101:X129"/>
    </sheetView>
  </sheetViews>
  <sheetFormatPr defaultRowHeight="15" x14ac:dyDescent="0.25"/>
  <cols>
    <col min="2" max="2" width="19.28515625" customWidth="1"/>
    <col min="3" max="3" width="10.42578125" bestFit="1" customWidth="1"/>
    <col min="4" max="4" width="11.28515625" customWidth="1"/>
    <col min="5" max="5" width="12.140625" bestFit="1" customWidth="1"/>
    <col min="6" max="6" width="13.28515625" bestFit="1" customWidth="1"/>
    <col min="7" max="7" width="12.140625" bestFit="1" customWidth="1"/>
    <col min="8" max="8" width="14.42578125" bestFit="1" customWidth="1"/>
    <col min="9" max="9" width="12.7109375" bestFit="1" customWidth="1"/>
    <col min="10" max="10" width="12.42578125" bestFit="1" customWidth="1"/>
    <col min="11" max="12" width="14.5703125" bestFit="1" customWidth="1"/>
    <col min="13" max="13" width="14.42578125" bestFit="1" customWidth="1"/>
    <col min="14" max="14" width="12" customWidth="1"/>
    <col min="15" max="15" width="14.5703125" bestFit="1" customWidth="1"/>
    <col min="16" max="16" width="10.140625" bestFit="1" customWidth="1"/>
    <col min="17" max="17" width="11.7109375" bestFit="1" customWidth="1"/>
    <col min="18" max="18" width="12.140625" bestFit="1" customWidth="1"/>
    <col min="19" max="19" width="12.85546875" bestFit="1" customWidth="1"/>
    <col min="20" max="20" width="12.28515625" bestFit="1" customWidth="1"/>
    <col min="21" max="21" width="12.85546875" bestFit="1" customWidth="1"/>
    <col min="22" max="22" width="12.7109375" bestFit="1" customWidth="1"/>
    <col min="23" max="23" width="9.7109375" bestFit="1" customWidth="1"/>
    <col min="24" max="24" width="11.28515625" bestFit="1" customWidth="1"/>
  </cols>
  <sheetData>
    <row r="1" spans="1:36" ht="15.75" thickBot="1" x14ac:dyDescent="0.3">
      <c r="B1" t="s">
        <v>75</v>
      </c>
      <c r="C1" t="s">
        <v>72</v>
      </c>
      <c r="D1" t="s">
        <v>68</v>
      </c>
      <c r="E1" t="s">
        <v>31</v>
      </c>
      <c r="F1" t="s">
        <v>73</v>
      </c>
      <c r="G1" t="s">
        <v>74</v>
      </c>
      <c r="H1" t="s">
        <v>24</v>
      </c>
      <c r="J1" t="s">
        <v>75</v>
      </c>
      <c r="K1" t="s">
        <v>72</v>
      </c>
      <c r="L1" t="s">
        <v>68</v>
      </c>
      <c r="M1" t="s">
        <v>31</v>
      </c>
      <c r="N1" t="s">
        <v>73</v>
      </c>
      <c r="O1" t="s">
        <v>74</v>
      </c>
      <c r="P1" t="s">
        <v>24</v>
      </c>
    </row>
    <row r="2" spans="1:36" ht="15.75" thickBot="1" x14ac:dyDescent="0.3">
      <c r="B2" s="86" t="s">
        <v>77</v>
      </c>
      <c r="C2" s="87"/>
      <c r="D2" s="87"/>
      <c r="E2" s="87"/>
      <c r="F2" s="87"/>
      <c r="G2" s="87"/>
      <c r="H2" s="88"/>
      <c r="J2" s="86" t="s">
        <v>78</v>
      </c>
      <c r="K2" s="87"/>
      <c r="L2" s="87"/>
      <c r="M2" s="87"/>
      <c r="N2" s="87"/>
      <c r="O2" s="87"/>
      <c r="P2" s="88"/>
      <c r="AJ2" s="59"/>
    </row>
    <row r="3" spans="1:36" ht="15" customHeight="1" x14ac:dyDescent="0.25">
      <c r="B3" s="42" t="s">
        <v>57</v>
      </c>
      <c r="C3" s="49">
        <f ca="1">INDIRECT(CONCATENATE("'",$B$2,"'!",C$1,"5"))</f>
        <v>518</v>
      </c>
      <c r="D3" s="49">
        <f t="shared" ref="D3:H3" ca="1" si="0">INDIRECT(CONCATENATE("'",$B$2,"'!",D$1,"5"))</f>
        <v>2424</v>
      </c>
      <c r="E3" s="49">
        <f t="shared" ca="1" si="0"/>
        <v>8949</v>
      </c>
      <c r="F3" s="49">
        <f t="shared" ca="1" si="0"/>
        <v>106026</v>
      </c>
      <c r="G3" s="49">
        <f t="shared" ca="1" si="0"/>
        <v>105978</v>
      </c>
      <c r="H3" s="49">
        <f t="shared" ca="1" si="0"/>
        <v>495926</v>
      </c>
      <c r="J3" s="42" t="s">
        <v>57</v>
      </c>
      <c r="K3" s="49">
        <f ca="1">INDIRECT(CONCATENATE("'",$B$2,"'!",K$1,"5"))</f>
        <v>518</v>
      </c>
      <c r="L3" s="49">
        <f t="shared" ref="L3:P3" ca="1" si="1">INDIRECT(CONCATENATE("'",$B$2,"'!",L$1,"5"))</f>
        <v>2424</v>
      </c>
      <c r="M3" s="49">
        <f t="shared" ca="1" si="1"/>
        <v>8949</v>
      </c>
      <c r="N3" s="49">
        <f t="shared" ca="1" si="1"/>
        <v>106026</v>
      </c>
      <c r="O3" s="49">
        <f t="shared" ca="1" si="1"/>
        <v>105978</v>
      </c>
      <c r="P3" s="49">
        <f t="shared" ca="1" si="1"/>
        <v>495926</v>
      </c>
    </row>
    <row r="4" spans="1:36" ht="15.75" thickBot="1" x14ac:dyDescent="0.3">
      <c r="B4" s="43"/>
      <c r="C4" s="44" t="s">
        <v>36</v>
      </c>
      <c r="D4" s="44" t="s">
        <v>36</v>
      </c>
      <c r="E4" s="44" t="s">
        <v>36</v>
      </c>
      <c r="F4" s="44" t="s">
        <v>37</v>
      </c>
      <c r="G4" s="44" t="s">
        <v>37</v>
      </c>
      <c r="H4" s="44" t="s">
        <v>37</v>
      </c>
      <c r="J4" s="42"/>
      <c r="K4" s="98" t="s">
        <v>36</v>
      </c>
      <c r="L4" s="98" t="s">
        <v>36</v>
      </c>
      <c r="M4" s="98" t="s">
        <v>36</v>
      </c>
      <c r="N4" s="98" t="s">
        <v>37</v>
      </c>
      <c r="O4" s="98" t="s">
        <v>37</v>
      </c>
      <c r="P4" s="98" t="s">
        <v>37</v>
      </c>
    </row>
    <row r="5" spans="1:36" ht="27.75" thickBot="1" x14ac:dyDescent="0.3">
      <c r="B5" s="56" t="s">
        <v>58</v>
      </c>
      <c r="C5" s="57" t="s">
        <v>59</v>
      </c>
      <c r="D5" s="57" t="s">
        <v>60</v>
      </c>
      <c r="E5" s="57" t="s">
        <v>61</v>
      </c>
      <c r="F5" s="57" t="s">
        <v>62</v>
      </c>
      <c r="G5" s="57" t="s">
        <v>63</v>
      </c>
      <c r="H5" s="57" t="s">
        <v>64</v>
      </c>
      <c r="J5" s="99" t="s">
        <v>58</v>
      </c>
      <c r="K5" s="100" t="s">
        <v>59</v>
      </c>
      <c r="L5" s="100" t="s">
        <v>60</v>
      </c>
      <c r="M5" s="100" t="s">
        <v>61</v>
      </c>
      <c r="N5" s="100" t="s">
        <v>62</v>
      </c>
      <c r="O5" s="100" t="s">
        <v>63</v>
      </c>
      <c r="P5" s="100" t="s">
        <v>64</v>
      </c>
    </row>
    <row r="6" spans="1:36" x14ac:dyDescent="0.25">
      <c r="A6">
        <v>14</v>
      </c>
      <c r="B6" s="47">
        <f t="shared" ref="B6:H21" ca="1" si="2">INDIRECT(CONCATENATE("'",$B$2,"'!",B$1,$A6))</f>
        <v>0</v>
      </c>
      <c r="C6" s="54">
        <f ca="1">INDIRECT(CONCATENATE("'",$B$2,"'!",C$1,$A6))</f>
        <v>0.24318934458200611</v>
      </c>
      <c r="D6" s="54">
        <f t="shared" ref="D6:H6" ca="1" si="3">INDIRECT(CONCATENATE("'",$B$2,"'!",D$1,$A6))</f>
        <v>-2.2993879238628672E-3</v>
      </c>
      <c r="E6" s="54">
        <f t="shared" ca="1" si="3"/>
        <v>-3.5041912249168604E-2</v>
      </c>
      <c r="F6" s="54">
        <f t="shared" ca="1" si="3"/>
        <v>-1.5052640225582574E-4</v>
      </c>
      <c r="G6" s="54">
        <f t="shared" ca="1" si="3"/>
        <v>0.12438422504421145</v>
      </c>
      <c r="H6" s="54">
        <f t="shared" ca="1" si="3"/>
        <v>2.9774159144277542E-3</v>
      </c>
      <c r="J6" s="101">
        <f t="shared" ref="J6:P21" ca="1" si="4">INDIRECT(CONCATENATE("'",$J$2,"'!",J$1,$A6))</f>
        <v>0</v>
      </c>
      <c r="K6" s="102">
        <f t="shared" ca="1" si="4"/>
        <v>0.34690936485344198</v>
      </c>
      <c r="L6" s="102">
        <f t="shared" ca="1" si="4"/>
        <v>1.1569816395043323E-2</v>
      </c>
      <c r="M6" s="102">
        <f t="shared" ca="1" si="4"/>
        <v>-9.2165402457992027E-2</v>
      </c>
      <c r="N6" s="102">
        <f t="shared" ca="1" si="4"/>
        <v>1.0773553798096353E-2</v>
      </c>
      <c r="O6" s="102">
        <f t="shared" ca="1" si="4"/>
        <v>-0.53167933533223477</v>
      </c>
      <c r="P6" s="102">
        <f t="shared" ca="1" si="4"/>
        <v>5.6035360567736857E-3</v>
      </c>
    </row>
    <row r="7" spans="1:36" x14ac:dyDescent="0.25">
      <c r="A7">
        <v>15</v>
      </c>
      <c r="B7" s="47">
        <f t="shared" ca="1" si="2"/>
        <v>5</v>
      </c>
      <c r="C7" s="54">
        <f t="shared" ca="1" si="2"/>
        <v>0.25965283986318638</v>
      </c>
      <c r="D7" s="54">
        <f t="shared" ca="1" si="2"/>
        <v>1.7897530922132612E-2</v>
      </c>
      <c r="E7" s="54">
        <f t="shared" ca="1" si="2"/>
        <v>-4.3182962569682529E-2</v>
      </c>
      <c r="F7" s="54">
        <f t="shared" ca="1" si="2"/>
        <v>-7.6561634979432588E-4</v>
      </c>
      <c r="G7" s="54">
        <f t="shared" ca="1" si="2"/>
        <v>0.13427058673903788</v>
      </c>
      <c r="H7" s="54">
        <f t="shared" ca="1" si="2"/>
        <v>-8.6423673159709904E-3</v>
      </c>
      <c r="J7" s="101">
        <f t="shared" ca="1" si="4"/>
        <v>5</v>
      </c>
      <c r="K7" s="102">
        <f t="shared" ca="1" si="4"/>
        <v>0.40382601996837958</v>
      </c>
      <c r="L7" s="102">
        <f t="shared" ca="1" si="4"/>
        <v>-5.6944404759270561E-4</v>
      </c>
      <c r="M7" s="102">
        <f t="shared" ca="1" si="4"/>
        <v>-0.10151808066901721</v>
      </c>
      <c r="N7" s="102">
        <f t="shared" ca="1" si="4"/>
        <v>2.0602583148450041E-2</v>
      </c>
      <c r="O7" s="102">
        <f t="shared" ca="1" si="4"/>
        <v>-0.51765449664887631</v>
      </c>
      <c r="P7" s="102">
        <f t="shared" ca="1" si="4"/>
        <v>-9.83628161829103E-3</v>
      </c>
    </row>
    <row r="8" spans="1:36" x14ac:dyDescent="0.25">
      <c r="A8">
        <v>16</v>
      </c>
      <c r="B8" s="47">
        <f ca="1">INDIRECT(CONCATENATE("'",$B$2,"'!",B$1,$A8))</f>
        <v>10</v>
      </c>
      <c r="C8" s="54">
        <f t="shared" ca="1" si="2"/>
        <v>0.19118821877244949</v>
      </c>
      <c r="D8" s="54">
        <f t="shared" ca="1" si="2"/>
        <v>-1.8927857751404494E-4</v>
      </c>
      <c r="E8" s="54">
        <f t="shared" ca="1" si="2"/>
        <v>-5.8525711250651063E-2</v>
      </c>
      <c r="F8" s="54">
        <f t="shared" ca="1" si="2"/>
        <v>4.3756071739708734E-3</v>
      </c>
      <c r="G8" s="54">
        <f t="shared" ca="1" si="2"/>
        <v>0.10735899054416735</v>
      </c>
      <c r="H8" s="54">
        <f t="shared" ca="1" si="2"/>
        <v>2.5573349562040362E-4</v>
      </c>
      <c r="J8" s="101">
        <f t="shared" ca="1" si="4"/>
        <v>10</v>
      </c>
      <c r="K8" s="102">
        <f t="shared" ca="1" si="4"/>
        <v>0.48191002615912043</v>
      </c>
      <c r="L8" s="102">
        <f t="shared" ca="1" si="4"/>
        <v>6.0613373468385086E-2</v>
      </c>
      <c r="M8" s="102">
        <f t="shared" ca="1" si="4"/>
        <v>-0.12677167321843746</v>
      </c>
      <c r="N8" s="102">
        <f t="shared" ca="1" si="4"/>
        <v>1.4868791184659428E-2</v>
      </c>
      <c r="O8" s="102">
        <f t="shared" ca="1" si="4"/>
        <v>-0.50489419260090274</v>
      </c>
      <c r="P8" s="102">
        <f t="shared" ca="1" si="4"/>
        <v>-6.3405201940082787E-3</v>
      </c>
    </row>
    <row r="9" spans="1:36" x14ac:dyDescent="0.25">
      <c r="A9">
        <v>17</v>
      </c>
      <c r="B9" s="47">
        <f t="shared" ca="1" si="2"/>
        <v>15</v>
      </c>
      <c r="C9" s="54">
        <f t="shared" ca="1" si="2"/>
        <v>0.29069828810769782</v>
      </c>
      <c r="D9" s="54">
        <f t="shared" ca="1" si="2"/>
        <v>4.1464372397527108E-2</v>
      </c>
      <c r="E9" s="54">
        <f t="shared" ca="1" si="2"/>
        <v>-8.7033001168972376E-2</v>
      </c>
      <c r="F9" s="54">
        <f t="shared" ca="1" si="2"/>
        <v>1.1651432968504374E-2</v>
      </c>
      <c r="G9" s="54">
        <f t="shared" ca="1" si="2"/>
        <v>7.4906433492429009E-2</v>
      </c>
      <c r="H9" s="54">
        <f t="shared" ca="1" si="2"/>
        <v>-1.7191383307892265E-2</v>
      </c>
      <c r="J9" s="101">
        <f t="shared" ca="1" si="4"/>
        <v>15</v>
      </c>
      <c r="K9" s="102">
        <f t="shared" ca="1" si="4"/>
        <v>0.39347753722020912</v>
      </c>
      <c r="L9" s="102">
        <f t="shared" ca="1" si="4"/>
        <v>8.0114193456555419E-2</v>
      </c>
      <c r="M9" s="102">
        <f t="shared" ca="1" si="4"/>
        <v>-0.1551972803576232</v>
      </c>
      <c r="N9" s="102">
        <f t="shared" ca="1" si="4"/>
        <v>2.4428941312663016E-2</v>
      </c>
      <c r="O9" s="102">
        <f t="shared" ca="1" si="4"/>
        <v>-0.50903266958943472</v>
      </c>
      <c r="P9" s="102">
        <f t="shared" ca="1" si="4"/>
        <v>-2.2443623592584127E-2</v>
      </c>
    </row>
    <row r="10" spans="1:36" x14ac:dyDescent="0.25">
      <c r="A10">
        <v>18</v>
      </c>
      <c r="B10" s="47">
        <f t="shared" ca="1" si="2"/>
        <v>30</v>
      </c>
      <c r="C10" s="54">
        <f t="shared" ca="1" si="2"/>
        <v>0.30081157806613712</v>
      </c>
      <c r="D10" s="54">
        <f t="shared" ca="1" si="2"/>
        <v>0.14434627578872469</v>
      </c>
      <c r="E10" s="54">
        <f t="shared" ca="1" si="2"/>
        <v>-0.21360046743957087</v>
      </c>
      <c r="F10" s="54">
        <f t="shared" ca="1" si="2"/>
        <v>5.1339844677788501E-2</v>
      </c>
      <c r="G10" s="54">
        <f t="shared" ca="1" si="2"/>
        <v>2.761283812903844E-2</v>
      </c>
      <c r="H10" s="54">
        <f t="shared" ca="1" si="2"/>
        <v>-4.0460429134179132E-2</v>
      </c>
      <c r="J10" s="101">
        <f t="shared" ca="1" si="4"/>
        <v>30</v>
      </c>
      <c r="K10" s="102">
        <f t="shared" ca="1" si="4"/>
        <v>0.40570756228622873</v>
      </c>
      <c r="L10" s="102">
        <f t="shared" ca="1" si="4"/>
        <v>0.20460783033979743</v>
      </c>
      <c r="M10" s="102">
        <f t="shared" ca="1" si="4"/>
        <v>-0.27867441481759181</v>
      </c>
      <c r="N10" s="102">
        <f t="shared" ca="1" si="4"/>
        <v>6.3853070025620129E-2</v>
      </c>
      <c r="O10" s="102">
        <f t="shared" ca="1" si="4"/>
        <v>-0.55674011265167844</v>
      </c>
      <c r="P10" s="102">
        <f t="shared" ca="1" si="4"/>
        <v>-5.2915461053443753E-2</v>
      </c>
    </row>
    <row r="11" spans="1:36" x14ac:dyDescent="0.25">
      <c r="A11">
        <v>19</v>
      </c>
      <c r="B11" s="47">
        <f t="shared" ca="1" si="2"/>
        <v>45</v>
      </c>
      <c r="C11" s="54">
        <f t="shared" ca="1" si="2"/>
        <v>0.18657844009371899</v>
      </c>
      <c r="D11" s="54">
        <f t="shared" ca="1" si="2"/>
        <v>0.23461295800200793</v>
      </c>
      <c r="E11" s="54">
        <f t="shared" ca="1" si="2"/>
        <v>-0.39480009915535724</v>
      </c>
      <c r="F11" s="54">
        <f t="shared" ca="1" si="2"/>
        <v>0.12237451786446901</v>
      </c>
      <c r="G11" s="54">
        <f t="shared" ca="1" si="2"/>
        <v>-0.19209430688435983</v>
      </c>
      <c r="H11" s="54">
        <f t="shared" ca="1" si="2"/>
        <v>-4.6110640852977676E-2</v>
      </c>
      <c r="J11" s="101">
        <f t="shared" ca="1" si="4"/>
        <v>45</v>
      </c>
      <c r="K11" s="102">
        <f t="shared" ca="1" si="4"/>
        <v>0.4308731907874615</v>
      </c>
      <c r="L11" s="102">
        <f t="shared" ca="1" si="4"/>
        <v>0.30970116692552979</v>
      </c>
      <c r="M11" s="102">
        <f t="shared" ca="1" si="4"/>
        <v>-0.42624796912255986</v>
      </c>
      <c r="N11" s="102">
        <f t="shared" ca="1" si="4"/>
        <v>0.12444281957485441</v>
      </c>
      <c r="O11" s="102">
        <f t="shared" ca="1" si="4"/>
        <v>-0.59732017867811715</v>
      </c>
      <c r="P11" s="102">
        <f t="shared" ca="1" si="4"/>
        <v>-7.7457032823355684E-2</v>
      </c>
    </row>
    <row r="12" spans="1:36" x14ac:dyDescent="0.25">
      <c r="A12">
        <v>20</v>
      </c>
      <c r="B12" s="47">
        <f t="shared" ca="1" si="2"/>
        <v>60</v>
      </c>
      <c r="C12" s="54">
        <f t="shared" ca="1" si="2"/>
        <v>9.6029216047227358E-3</v>
      </c>
      <c r="D12" s="54">
        <f t="shared" ca="1" si="2"/>
        <v>0.31764222248772284</v>
      </c>
      <c r="E12" s="54">
        <f t="shared" ca="1" si="2"/>
        <v>-0.56020772690492937</v>
      </c>
      <c r="F12" s="54">
        <f t="shared" ca="1" si="2"/>
        <v>0.19419054947507292</v>
      </c>
      <c r="G12" s="54">
        <f t="shared" ca="1" si="2"/>
        <v>-0.43017169141907513</v>
      </c>
      <c r="H12" s="54">
        <f t="shared" ca="1" si="2"/>
        <v>-5.6428418774261975E-2</v>
      </c>
      <c r="J12" s="101">
        <f t="shared" ca="1" si="4"/>
        <v>60</v>
      </c>
      <c r="K12" s="102">
        <f t="shared" ca="1" si="4"/>
        <v>0.27070690098055034</v>
      </c>
      <c r="L12" s="102">
        <f t="shared" ca="1" si="4"/>
        <v>0.36327816204766783</v>
      </c>
      <c r="M12" s="102">
        <f t="shared" ca="1" si="4"/>
        <v>-0.57300469563617196</v>
      </c>
      <c r="N12" s="102">
        <f t="shared" ca="1" si="4"/>
        <v>0.18856017259680155</v>
      </c>
      <c r="O12" s="102">
        <f t="shared" ca="1" si="4"/>
        <v>-0.63594596390441571</v>
      </c>
      <c r="P12" s="102">
        <f t="shared" ca="1" si="4"/>
        <v>-8.4974271023148529E-2</v>
      </c>
    </row>
    <row r="13" spans="1:36" x14ac:dyDescent="0.25">
      <c r="A13">
        <v>21</v>
      </c>
      <c r="B13" s="47">
        <f t="shared" ca="1" si="2"/>
        <v>75</v>
      </c>
      <c r="C13" s="54">
        <f t="shared" ca="1" si="2"/>
        <v>-0.11206936430689159</v>
      </c>
      <c r="D13" s="54">
        <f t="shared" ca="1" si="2"/>
        <v>0.33468031005470672</v>
      </c>
      <c r="E13" s="54">
        <f t="shared" ca="1" si="2"/>
        <v>-0.69008334573051933</v>
      </c>
      <c r="F13" s="54">
        <f t="shared" ca="1" si="2"/>
        <v>0.23119016896085604</v>
      </c>
      <c r="G13" s="54">
        <f t="shared" ca="1" si="2"/>
        <v>-0.50121554638887422</v>
      </c>
      <c r="H13" s="54">
        <f t="shared" ca="1" si="2"/>
        <v>-4.4513841888969397E-2</v>
      </c>
      <c r="J13" s="101">
        <f t="shared" ca="1" si="4"/>
        <v>75</v>
      </c>
      <c r="K13" s="102">
        <f t="shared" ca="1" si="4"/>
        <v>0.13173148152841549</v>
      </c>
      <c r="L13" s="102">
        <f t="shared" ca="1" si="4"/>
        <v>0.38122092683059772</v>
      </c>
      <c r="M13" s="102">
        <f t="shared" ca="1" si="4"/>
        <v>-0.67279382414681921</v>
      </c>
      <c r="N13" s="102">
        <f t="shared" ca="1" si="4"/>
        <v>0.22349149037219929</v>
      </c>
      <c r="O13" s="102">
        <f t="shared" ca="1" si="4"/>
        <v>-0.30889132411626263</v>
      </c>
      <c r="P13" s="102">
        <f t="shared" ca="1" si="4"/>
        <v>-5.3455916087415789E-2</v>
      </c>
    </row>
    <row r="14" spans="1:36" x14ac:dyDescent="0.25">
      <c r="A14">
        <v>22</v>
      </c>
      <c r="B14" s="47">
        <f t="shared" ca="1" si="2"/>
        <v>80</v>
      </c>
      <c r="C14" s="54">
        <f t="shared" ca="1" si="2"/>
        <v>0.14153902086020431</v>
      </c>
      <c r="D14" s="54">
        <f t="shared" ca="1" si="2"/>
        <v>0.27984681879931023</v>
      </c>
      <c r="E14" s="54">
        <f t="shared" ca="1" si="2"/>
        <v>-0.68327644746922001</v>
      </c>
      <c r="F14" s="54">
        <f t="shared" ca="1" si="2"/>
        <v>0.25049431825778634</v>
      </c>
      <c r="G14" s="54">
        <f t="shared" ca="1" si="2"/>
        <v>-0.14634114462225617</v>
      </c>
      <c r="H14" s="54">
        <f t="shared" ca="1" si="2"/>
        <v>-1.8544977506613134E-2</v>
      </c>
      <c r="J14" s="101">
        <f t="shared" ca="1" si="4"/>
        <v>80</v>
      </c>
      <c r="K14" s="102">
        <f t="shared" ca="1" si="4"/>
        <v>0.1080946061604352</v>
      </c>
      <c r="L14" s="102">
        <f t="shared" ca="1" si="4"/>
        <v>0.35805113813331291</v>
      </c>
      <c r="M14" s="102">
        <f t="shared" ca="1" si="4"/>
        <v>-0.67674182513837278</v>
      </c>
      <c r="N14" s="102">
        <f t="shared" ca="1" si="4"/>
        <v>0.2387739418989358</v>
      </c>
      <c r="O14" s="102">
        <f t="shared" ca="1" si="4"/>
        <v>-8.132107282465359E-2</v>
      </c>
      <c r="P14" s="102">
        <f t="shared" ca="1" si="4"/>
        <v>-1.9955073822521988E-2</v>
      </c>
    </row>
    <row r="15" spans="1:36" x14ac:dyDescent="0.25">
      <c r="A15">
        <v>23</v>
      </c>
      <c r="B15" s="47">
        <f t="shared" ca="1" si="2"/>
        <v>85</v>
      </c>
      <c r="C15" s="54">
        <f t="shared" ca="1" si="2"/>
        <v>0.16322379607341608</v>
      </c>
      <c r="D15" s="54">
        <f t="shared" ca="1" si="2"/>
        <v>0.33111186103625284</v>
      </c>
      <c r="E15" s="54">
        <f t="shared" ca="1" si="2"/>
        <v>-0.70015755515724221</v>
      </c>
      <c r="F15" s="54">
        <f t="shared" ca="1" si="2"/>
        <v>0.25394148777509534</v>
      </c>
      <c r="G15" s="54">
        <f t="shared" ca="1" si="2"/>
        <v>-3.5556414793137342E-2</v>
      </c>
      <c r="H15" s="54">
        <f t="shared" ca="1" si="2"/>
        <v>-1.7265081721615724E-3</v>
      </c>
      <c r="J15" s="101">
        <f t="shared" ca="1" si="4"/>
        <v>85</v>
      </c>
      <c r="K15" s="102">
        <f t="shared" ca="1" si="4"/>
        <v>1.6759838196241543E-2</v>
      </c>
      <c r="L15" s="102">
        <f t="shared" ca="1" si="4"/>
        <v>0.38629717120896168</v>
      </c>
      <c r="M15" s="102">
        <f t="shared" ca="1" si="4"/>
        <v>-0.68953879386961536</v>
      </c>
      <c r="N15" s="102">
        <f t="shared" ca="1" si="4"/>
        <v>0.23682054583912737</v>
      </c>
      <c r="O15" s="102">
        <f t="shared" ca="1" si="4"/>
        <v>-1.0489889588987333E-2</v>
      </c>
      <c r="P15" s="102">
        <f t="shared" ca="1" si="4"/>
        <v>-1.0123705431812521E-4</v>
      </c>
    </row>
    <row r="16" spans="1:36" x14ac:dyDescent="0.25">
      <c r="A16">
        <v>24</v>
      </c>
      <c r="B16" s="47">
        <f t="shared" ca="1" si="2"/>
        <v>90</v>
      </c>
      <c r="C16" s="54">
        <f t="shared" ca="1" si="2"/>
        <v>0.10477838782522603</v>
      </c>
      <c r="D16" s="54">
        <f t="shared" ca="1" si="2"/>
        <v>0.34608929494469298</v>
      </c>
      <c r="E16" s="54">
        <f t="shared" ca="1" si="2"/>
        <v>-0.70887038493170529</v>
      </c>
      <c r="F16" s="54">
        <f t="shared" ca="1" si="2"/>
        <v>0.25244771431759477</v>
      </c>
      <c r="G16" s="54">
        <f t="shared" ca="1" si="2"/>
        <v>3.7947534830955823E-2</v>
      </c>
      <c r="H16" s="54">
        <f t="shared" ca="1" si="2"/>
        <v>8.384422867938883E-3</v>
      </c>
      <c r="J16" s="101">
        <f t="shared" ca="1" si="4"/>
        <v>90</v>
      </c>
      <c r="K16" s="102">
        <f t="shared" ca="1" si="4"/>
        <v>-8.4528288629374268E-2</v>
      </c>
      <c r="L16" s="102">
        <f t="shared" ca="1" si="4"/>
        <v>0.38473911600372124</v>
      </c>
      <c r="M16" s="102">
        <f t="shared" ca="1" si="4"/>
        <v>-0.69307838096549101</v>
      </c>
      <c r="N16" s="102">
        <f t="shared" ca="1" si="4"/>
        <v>0.23659073453797344</v>
      </c>
      <c r="O16" s="102">
        <f t="shared" ca="1" si="4"/>
        <v>7.2986640000526669E-3</v>
      </c>
      <c r="P16" s="102">
        <f t="shared" ca="1" si="4"/>
        <v>8.8806588536768406E-3</v>
      </c>
    </row>
    <row r="17" spans="1:30" x14ac:dyDescent="0.25">
      <c r="A17">
        <v>25</v>
      </c>
      <c r="B17" s="47">
        <f t="shared" ca="1" si="2"/>
        <v>95</v>
      </c>
      <c r="C17" s="54">
        <f t="shared" ca="1" si="2"/>
        <v>-3.9559427232778938E-3</v>
      </c>
      <c r="D17" s="54">
        <f t="shared" ca="1" si="2"/>
        <v>0.35327645282693099</v>
      </c>
      <c r="E17" s="54">
        <f t="shared" ca="1" si="2"/>
        <v>-0.70505852190537766</v>
      </c>
      <c r="F17" s="54">
        <f t="shared" ca="1" si="2"/>
        <v>0.24877073349913184</v>
      </c>
      <c r="G17" s="54">
        <f t="shared" ca="1" si="2"/>
        <v>8.5183651347283448E-3</v>
      </c>
      <c r="H17" s="54">
        <f t="shared" ca="1" si="2"/>
        <v>1.2813697532718785E-2</v>
      </c>
      <c r="J17" s="101">
        <f t="shared" ca="1" si="4"/>
        <v>95</v>
      </c>
      <c r="K17" s="102">
        <f t="shared" ca="1" si="4"/>
        <v>-0.17103219669249017</v>
      </c>
      <c r="L17" s="102">
        <f t="shared" ca="1" si="4"/>
        <v>0.3894132816194425</v>
      </c>
      <c r="M17" s="102">
        <f t="shared" ca="1" si="4"/>
        <v>-0.68000913630379634</v>
      </c>
      <c r="N17" s="102">
        <f t="shared" ca="1" si="4"/>
        <v>0.23130507461143299</v>
      </c>
      <c r="O17" s="102">
        <f t="shared" ca="1" si="4"/>
        <v>8.7517292538038985E-2</v>
      </c>
      <c r="P17" s="102">
        <f t="shared" ca="1" si="4"/>
        <v>2.6359465975090597E-2</v>
      </c>
    </row>
    <row r="18" spans="1:30" x14ac:dyDescent="0.25">
      <c r="A18">
        <v>26</v>
      </c>
      <c r="B18" s="47">
        <f t="shared" ca="1" si="2"/>
        <v>100</v>
      </c>
      <c r="C18" s="54">
        <f t="shared" ca="1" si="2"/>
        <v>-0.11249271132840766</v>
      </c>
      <c r="D18" s="54">
        <f t="shared" ca="1" si="2"/>
        <v>0.32638743557520128</v>
      </c>
      <c r="E18" s="54">
        <f t="shared" ca="1" si="2"/>
        <v>-0.68790513828690358</v>
      </c>
      <c r="F18" s="54">
        <f t="shared" ca="1" si="2"/>
        <v>0.24808129959567005</v>
      </c>
      <c r="G18" s="54">
        <f t="shared" ca="1" si="2"/>
        <v>7.0618511501533365E-2</v>
      </c>
      <c r="H18" s="54">
        <f t="shared" ca="1" si="2"/>
        <v>3.1027032177576349E-2</v>
      </c>
      <c r="J18" s="101">
        <f t="shared" ca="1" si="4"/>
        <v>100</v>
      </c>
      <c r="K18" s="102">
        <f t="shared" ca="1" si="4"/>
        <v>-0.14748939844040235</v>
      </c>
      <c r="L18" s="102">
        <f t="shared" ca="1" si="4"/>
        <v>0.34830072813922774</v>
      </c>
      <c r="M18" s="102">
        <f t="shared" ca="1" si="4"/>
        <v>-0.66340030454622623</v>
      </c>
      <c r="N18" s="102">
        <f t="shared" ca="1" si="4"/>
        <v>0.23256903676777962</v>
      </c>
      <c r="O18" s="102">
        <f t="shared" ca="1" si="4"/>
        <v>0.16576899492953134</v>
      </c>
      <c r="P18" s="102">
        <f t="shared" ca="1" si="4"/>
        <v>4.188526513283268E-2</v>
      </c>
    </row>
    <row r="19" spans="1:30" x14ac:dyDescent="0.25">
      <c r="A19">
        <v>27</v>
      </c>
      <c r="B19" s="47">
        <f t="shared" ca="1" si="2"/>
        <v>105</v>
      </c>
      <c r="C19" s="54">
        <f t="shared" ca="1" si="2"/>
        <v>-0.14076288465409154</v>
      </c>
      <c r="D19" s="54">
        <f t="shared" ca="1" si="2"/>
        <v>0.35890555550392861</v>
      </c>
      <c r="E19" s="54">
        <f t="shared" ca="1" si="2"/>
        <v>-0.68327644746922001</v>
      </c>
      <c r="F19" s="54">
        <f t="shared" ca="1" si="2"/>
        <v>0.23084545200912512</v>
      </c>
      <c r="G19" s="54">
        <f t="shared" ca="1" si="2"/>
        <v>0.29314212002101592</v>
      </c>
      <c r="H19" s="54">
        <f t="shared" ca="1" si="2"/>
        <v>6.1292514080010289E-2</v>
      </c>
      <c r="J19" s="101">
        <f t="shared" ca="1" si="4"/>
        <v>105</v>
      </c>
      <c r="K19" s="102">
        <f t="shared" ca="1" si="4"/>
        <v>5.9786007149657594E-2</v>
      </c>
      <c r="L19" s="102">
        <f t="shared" ca="1" si="4"/>
        <v>0.37534052492694847</v>
      </c>
      <c r="M19" s="102">
        <f t="shared" ca="1" si="4"/>
        <v>-0.66217506285919236</v>
      </c>
      <c r="N19" s="102">
        <f t="shared" ca="1" si="4"/>
        <v>0.21682696263873524</v>
      </c>
      <c r="O19" s="102">
        <f t="shared" ca="1" si="4"/>
        <v>0.3721180558855014</v>
      </c>
      <c r="P19" s="102">
        <f t="shared" ca="1" si="4"/>
        <v>5.4094635673019101E-2</v>
      </c>
    </row>
    <row r="20" spans="1:30" x14ac:dyDescent="0.25">
      <c r="A20">
        <v>28</v>
      </c>
      <c r="B20" s="47">
        <f t="shared" ca="1" si="2"/>
        <v>120</v>
      </c>
      <c r="C20" s="54">
        <f t="shared" ca="1" si="2"/>
        <v>-0.17204352568833411</v>
      </c>
      <c r="D20" s="54">
        <f t="shared" ca="1" si="2"/>
        <v>0.35986049256520497</v>
      </c>
      <c r="E20" s="54">
        <f t="shared" ca="1" si="2"/>
        <v>-0.58198980134108702</v>
      </c>
      <c r="F20" s="54">
        <f t="shared" ca="1" si="2"/>
        <v>0.18453847482660773</v>
      </c>
      <c r="G20" s="54">
        <f t="shared" ca="1" si="2"/>
        <v>0.61100014427909788</v>
      </c>
      <c r="H20" s="54">
        <f t="shared" ca="1" si="2"/>
        <v>8.6914995917866292E-2</v>
      </c>
      <c r="J20" s="101">
        <f t="shared" ca="1" si="4"/>
        <v>120</v>
      </c>
      <c r="K20" s="102">
        <f t="shared" ca="1" si="4"/>
        <v>-0.11620875740615978</v>
      </c>
      <c r="L20" s="102">
        <f t="shared" ca="1" si="4"/>
        <v>0.3383492787638212</v>
      </c>
      <c r="M20" s="102">
        <f t="shared" ca="1" si="4"/>
        <v>-0.54591324055620094</v>
      </c>
      <c r="N20" s="102">
        <f t="shared" ca="1" si="4"/>
        <v>0.1782186640448746</v>
      </c>
      <c r="O20" s="102">
        <f t="shared" ca="1" si="4"/>
        <v>0.38936171000438469</v>
      </c>
      <c r="P20" s="102">
        <f t="shared" ca="1" si="4"/>
        <v>5.878676801341267E-2</v>
      </c>
    </row>
    <row r="21" spans="1:30" x14ac:dyDescent="0.25">
      <c r="A21">
        <v>29</v>
      </c>
      <c r="B21" s="47">
        <f t="shared" ca="1" si="2"/>
        <v>135</v>
      </c>
      <c r="C21" s="54">
        <f t="shared" ca="1" si="2"/>
        <v>-0.32433085703925185</v>
      </c>
      <c r="D21" s="54">
        <f t="shared" ca="1" si="2"/>
        <v>0.30346894610456809</v>
      </c>
      <c r="E21" s="54">
        <f t="shared" ca="1" si="2"/>
        <v>-0.43046824604456541</v>
      </c>
      <c r="F21" s="54">
        <f t="shared" ca="1" si="2"/>
        <v>0.11150444331988801</v>
      </c>
      <c r="G21" s="54">
        <f t="shared" ca="1" si="2"/>
        <v>0.57225940135867337</v>
      </c>
      <c r="H21" s="54">
        <f t="shared" ca="1" si="2"/>
        <v>8.259135564609002E-2</v>
      </c>
      <c r="J21" s="101">
        <f t="shared" ca="1" si="4"/>
        <v>135</v>
      </c>
      <c r="K21" s="102">
        <f t="shared" ca="1" si="4"/>
        <v>-0.30645620501968468</v>
      </c>
      <c r="L21" s="102">
        <f t="shared" ca="1" si="4"/>
        <v>0.23566841475394501</v>
      </c>
      <c r="M21" s="102">
        <f t="shared" ca="1" si="4"/>
        <v>-0.37887195722391698</v>
      </c>
      <c r="N21" s="102">
        <f t="shared" ca="1" si="4"/>
        <v>0.11513546187812014</v>
      </c>
      <c r="O21" s="102">
        <f t="shared" ca="1" si="4"/>
        <v>0.18404726829554763</v>
      </c>
      <c r="P21" s="102">
        <f t="shared" ca="1" si="4"/>
        <v>4.5840413335991662E-2</v>
      </c>
    </row>
    <row r="22" spans="1:30" x14ac:dyDescent="0.25">
      <c r="A22">
        <v>30</v>
      </c>
      <c r="B22" s="47">
        <f t="shared" ref="B22:H36" ca="1" si="5">INDIRECT(CONCATENATE("'",$B$2,"'!",B$1,$A22))</f>
        <v>150</v>
      </c>
      <c r="C22" s="54">
        <f t="shared" ca="1" si="5"/>
        <v>-0.31351198871161906</v>
      </c>
      <c r="D22" s="54">
        <f t="shared" ca="1" si="5"/>
        <v>0.19571183771632797</v>
      </c>
      <c r="E22" s="54">
        <f t="shared" ca="1" si="5"/>
        <v>-0.27336503417377839</v>
      </c>
      <c r="F22" s="54">
        <f t="shared" ca="1" si="5"/>
        <v>4.5445184803190139E-2</v>
      </c>
      <c r="G22" s="54">
        <f t="shared" ca="1" si="5"/>
        <v>0.57260427444105111</v>
      </c>
      <c r="H22" s="54">
        <f t="shared" ca="1" si="5"/>
        <v>6.0137905598342756E-2</v>
      </c>
      <c r="J22" s="101">
        <f t="shared" ref="J22:P36" ca="1" si="6">INDIRECT(CONCATENATE("'",$J$2,"'!",J$1,$A22))</f>
        <v>150</v>
      </c>
      <c r="K22" s="102">
        <f t="shared" ca="1" si="6"/>
        <v>-0.41746720177278612</v>
      </c>
      <c r="L22" s="102">
        <f t="shared" ca="1" si="6"/>
        <v>0.12821286543768687</v>
      </c>
      <c r="M22" s="102">
        <f t="shared" ca="1" si="6"/>
        <v>-0.20869950069143542</v>
      </c>
      <c r="N22" s="102">
        <f t="shared" ca="1" si="6"/>
        <v>6.0474843898657316E-2</v>
      </c>
      <c r="O22" s="102">
        <f t="shared" ca="1" si="6"/>
        <v>4.7960349989320722E-2</v>
      </c>
      <c r="P22" s="102">
        <f t="shared" ca="1" si="6"/>
        <v>2.8693249076333475E-2</v>
      </c>
    </row>
    <row r="23" spans="1:30" ht="14.45" customHeight="1" x14ac:dyDescent="0.25">
      <c r="A23">
        <v>31</v>
      </c>
      <c r="B23" s="47">
        <f t="shared" ca="1" si="5"/>
        <v>165</v>
      </c>
      <c r="C23" s="54">
        <f t="shared" ca="1" si="5"/>
        <v>-0.39865177859429435</v>
      </c>
      <c r="D23" s="54">
        <f t="shared" ca="1" si="5"/>
        <v>4.7209072718784502E-2</v>
      </c>
      <c r="E23" s="54">
        <f t="shared" ca="1" si="5"/>
        <v>-0.14008596621753883</v>
      </c>
      <c r="F23" s="54">
        <f t="shared" ca="1" si="5"/>
        <v>9.1327011078572752E-3</v>
      </c>
      <c r="G23" s="54">
        <f t="shared" ca="1" si="5"/>
        <v>0.58835347853629782</v>
      </c>
      <c r="H23" s="54">
        <f t="shared" ca="1" si="5"/>
        <v>3.8593402653184831E-2</v>
      </c>
      <c r="J23" s="101">
        <f t="shared" ca="1" si="6"/>
        <v>165</v>
      </c>
      <c r="K23" s="102">
        <f t="shared" ca="1" si="6"/>
        <v>-0.36407843850381572</v>
      </c>
      <c r="L23" s="102">
        <f t="shared" ca="1" si="6"/>
        <v>7.0112484235818576E-2</v>
      </c>
      <c r="M23" s="102">
        <f t="shared" ca="1" si="6"/>
        <v>-0.10010224583066696</v>
      </c>
      <c r="N23" s="102">
        <f t="shared" ca="1" si="6"/>
        <v>2.1395432137431111E-2</v>
      </c>
      <c r="O23" s="102">
        <f t="shared" ca="1" si="6"/>
        <v>-1.2220002885581957E-2</v>
      </c>
      <c r="P23" s="102">
        <f t="shared" ca="1" si="6"/>
        <v>1.8323882265442754E-2</v>
      </c>
    </row>
    <row r="24" spans="1:30" x14ac:dyDescent="0.25">
      <c r="A24">
        <v>32</v>
      </c>
      <c r="B24" s="47">
        <f t="shared" ca="1" si="5"/>
        <v>180</v>
      </c>
      <c r="C24" s="54">
        <f t="shared" ca="1" si="5"/>
        <v>-0.302222734804524</v>
      </c>
      <c r="D24" s="54">
        <f t="shared" ca="1" si="5"/>
        <v>-1.9355066436712351E-2</v>
      </c>
      <c r="E24" s="54">
        <f t="shared" ca="1" si="5"/>
        <v>-8.4650586777517633E-2</v>
      </c>
      <c r="F24" s="54">
        <f t="shared" ca="1" si="5"/>
        <v>2.3440752717701109E-3</v>
      </c>
      <c r="G24" s="54">
        <f t="shared" ca="1" si="5"/>
        <v>0.56754613589951197</v>
      </c>
      <c r="H24" s="54">
        <f t="shared" ca="1" si="5"/>
        <v>7.7776392616157345E-3</v>
      </c>
      <c r="J24" s="101">
        <f t="shared" ca="1" si="6"/>
        <v>180</v>
      </c>
      <c r="K24" s="102">
        <f t="shared" ca="1" si="6"/>
        <v>-0.29281502321527814</v>
      </c>
      <c r="L24" s="102">
        <f t="shared" ca="1" si="6"/>
        <v>1.8395103390902938E-2</v>
      </c>
      <c r="M24" s="102">
        <f t="shared" ca="1" si="6"/>
        <v>-4.4081473140174028E-2</v>
      </c>
      <c r="N24" s="102">
        <f t="shared" ca="1" si="6"/>
        <v>1.5650149608582797E-2</v>
      </c>
      <c r="O24" s="102">
        <f t="shared" ca="1" si="6"/>
        <v>-7.0124193416792047E-2</v>
      </c>
      <c r="P24" s="102">
        <f t="shared" ca="1" si="6"/>
        <v>5.2325873743656074E-3</v>
      </c>
    </row>
    <row r="25" spans="1:30" x14ac:dyDescent="0.25">
      <c r="A25">
        <v>33</v>
      </c>
      <c r="B25" s="47">
        <f t="shared" ca="1" si="5"/>
        <v>195</v>
      </c>
      <c r="C25" s="54">
        <f t="shared" ca="1" si="5"/>
        <v>-0.36407843850381572</v>
      </c>
      <c r="D25" s="54">
        <f t="shared" ca="1" si="5"/>
        <v>-7.0112484235818576E-2</v>
      </c>
      <c r="E25" s="54">
        <f t="shared" ca="1" si="5"/>
        <v>0</v>
      </c>
      <c r="F25" s="54">
        <f t="shared" ca="1" si="5"/>
        <v>0</v>
      </c>
      <c r="G25" s="54">
        <f t="shared" ca="1" si="5"/>
        <v>0</v>
      </c>
      <c r="H25" s="54">
        <f t="shared" ca="1" si="5"/>
        <v>-1.8323882265442754E-2</v>
      </c>
      <c r="J25" s="101">
        <f t="shared" ca="1" si="6"/>
        <v>195</v>
      </c>
      <c r="K25" s="102">
        <f t="shared" ca="1" si="6"/>
        <v>-0.39865177859429435</v>
      </c>
      <c r="L25" s="102">
        <f t="shared" ca="1" si="6"/>
        <v>-4.7209072718784502E-2</v>
      </c>
      <c r="M25" s="102">
        <f t="shared" ca="1" si="6"/>
        <v>0</v>
      </c>
      <c r="N25" s="102">
        <f t="shared" ca="1" si="6"/>
        <v>0</v>
      </c>
      <c r="O25" s="102">
        <f t="shared" ca="1" si="6"/>
        <v>0</v>
      </c>
      <c r="P25" s="102">
        <f t="shared" ca="1" si="6"/>
        <v>-3.8593402653184831E-2</v>
      </c>
    </row>
    <row r="26" spans="1:30" x14ac:dyDescent="0.25">
      <c r="A26">
        <v>34</v>
      </c>
      <c r="B26" s="47">
        <f t="shared" ca="1" si="5"/>
        <v>210</v>
      </c>
      <c r="C26" s="54">
        <f t="shared" ca="1" si="5"/>
        <v>-0.41746720177278612</v>
      </c>
      <c r="D26" s="54">
        <f t="shared" ca="1" si="5"/>
        <v>-0.12821286543768687</v>
      </c>
      <c r="E26" s="54">
        <f t="shared" ca="1" si="5"/>
        <v>0</v>
      </c>
      <c r="F26" s="54">
        <f t="shared" ca="1" si="5"/>
        <v>0</v>
      </c>
      <c r="G26" s="54">
        <f t="shared" ca="1" si="5"/>
        <v>0</v>
      </c>
      <c r="H26" s="54">
        <f t="shared" ca="1" si="5"/>
        <v>-2.8693249076333475E-2</v>
      </c>
      <c r="J26" s="101">
        <f t="shared" ca="1" si="6"/>
        <v>210</v>
      </c>
      <c r="K26" s="102">
        <f t="shared" ca="1" si="6"/>
        <v>-0.31351198871161906</v>
      </c>
      <c r="L26" s="102">
        <f t="shared" ca="1" si="6"/>
        <v>-0.19571183771632797</v>
      </c>
      <c r="M26" s="102">
        <f t="shared" ca="1" si="6"/>
        <v>0</v>
      </c>
      <c r="N26" s="102">
        <f t="shared" ca="1" si="6"/>
        <v>0</v>
      </c>
      <c r="O26" s="102">
        <f t="shared" ca="1" si="6"/>
        <v>0</v>
      </c>
      <c r="P26" s="102">
        <f t="shared" ca="1" si="6"/>
        <v>-6.0137905598342756E-2</v>
      </c>
    </row>
    <row r="27" spans="1:30" x14ac:dyDescent="0.25">
      <c r="A27">
        <v>35</v>
      </c>
      <c r="B27" s="47">
        <f t="shared" ca="1" si="5"/>
        <v>225</v>
      </c>
      <c r="C27" s="54">
        <f t="shared" ca="1" si="5"/>
        <v>-0.30645620501968468</v>
      </c>
      <c r="D27" s="54">
        <f t="shared" ca="1" si="5"/>
        <v>-0.23566841475394501</v>
      </c>
      <c r="E27" s="54">
        <f t="shared" ca="1" si="5"/>
        <v>0</v>
      </c>
      <c r="F27" s="54">
        <f t="shared" ca="1" si="5"/>
        <v>0</v>
      </c>
      <c r="G27" s="54">
        <f t="shared" ca="1" si="5"/>
        <v>0</v>
      </c>
      <c r="H27" s="54">
        <f t="shared" ca="1" si="5"/>
        <v>-4.5840413335991662E-2</v>
      </c>
      <c r="J27" s="101">
        <f t="shared" ca="1" si="6"/>
        <v>225</v>
      </c>
      <c r="K27" s="102">
        <f t="shared" ca="1" si="6"/>
        <v>-0.32433085703925185</v>
      </c>
      <c r="L27" s="102">
        <f t="shared" ca="1" si="6"/>
        <v>-0.30346894610456809</v>
      </c>
      <c r="M27" s="102">
        <f t="shared" ca="1" si="6"/>
        <v>0</v>
      </c>
      <c r="N27" s="102">
        <f t="shared" ca="1" si="6"/>
        <v>0</v>
      </c>
      <c r="O27" s="102">
        <f t="shared" ca="1" si="6"/>
        <v>0</v>
      </c>
      <c r="P27" s="102">
        <f t="shared" ca="1" si="6"/>
        <v>-8.259135564609002E-2</v>
      </c>
    </row>
    <row r="28" spans="1:30" x14ac:dyDescent="0.25">
      <c r="A28">
        <v>36</v>
      </c>
      <c r="B28" s="47">
        <f t="shared" ca="1" si="5"/>
        <v>240</v>
      </c>
      <c r="C28" s="54">
        <f t="shared" ca="1" si="5"/>
        <v>-0.11620875740615978</v>
      </c>
      <c r="D28" s="54">
        <f t="shared" ca="1" si="5"/>
        <v>-0.3383492787638212</v>
      </c>
      <c r="E28" s="54">
        <f t="shared" ca="1" si="5"/>
        <v>0</v>
      </c>
      <c r="F28" s="54">
        <f t="shared" ca="1" si="5"/>
        <v>0</v>
      </c>
      <c r="G28" s="54">
        <f t="shared" ca="1" si="5"/>
        <v>0</v>
      </c>
      <c r="H28" s="54">
        <f t="shared" ca="1" si="5"/>
        <v>-5.878676801341267E-2</v>
      </c>
      <c r="J28" s="101">
        <f t="shared" ca="1" si="6"/>
        <v>240</v>
      </c>
      <c r="K28" s="102">
        <f t="shared" ca="1" si="6"/>
        <v>-0.17204352568833411</v>
      </c>
      <c r="L28" s="102">
        <f t="shared" ca="1" si="6"/>
        <v>-0.35986049256520497</v>
      </c>
      <c r="M28" s="102">
        <f t="shared" ca="1" si="6"/>
        <v>0</v>
      </c>
      <c r="N28" s="102">
        <f t="shared" ca="1" si="6"/>
        <v>0</v>
      </c>
      <c r="O28" s="102">
        <f t="shared" ca="1" si="6"/>
        <v>0</v>
      </c>
      <c r="P28" s="102">
        <f t="shared" ca="1" si="6"/>
        <v>-8.6914995917866292E-2</v>
      </c>
    </row>
    <row r="29" spans="1:30" x14ac:dyDescent="0.25">
      <c r="A29">
        <v>37</v>
      </c>
      <c r="B29" s="47">
        <f t="shared" ca="1" si="5"/>
        <v>255</v>
      </c>
      <c r="C29" s="54">
        <f t="shared" ca="1" si="5"/>
        <v>5.9786007149657594E-2</v>
      </c>
      <c r="D29" s="54">
        <f t="shared" ca="1" si="5"/>
        <v>-0.38629717120896168</v>
      </c>
      <c r="E29" s="54">
        <f t="shared" ca="1" si="5"/>
        <v>0</v>
      </c>
      <c r="F29" s="54">
        <f t="shared" ca="1" si="5"/>
        <v>0</v>
      </c>
      <c r="G29" s="54">
        <f t="shared" ca="1" si="5"/>
        <v>0</v>
      </c>
      <c r="H29" s="54">
        <f t="shared" ca="1" si="5"/>
        <v>1.0123705431812521E-4</v>
      </c>
      <c r="J29" s="101">
        <f t="shared" ca="1" si="6"/>
        <v>255</v>
      </c>
      <c r="K29" s="102">
        <f t="shared" ca="1" si="6"/>
        <v>-0.14076288465409154</v>
      </c>
      <c r="L29" s="102">
        <f t="shared" ca="1" si="6"/>
        <v>-0.33111186103625284</v>
      </c>
      <c r="M29" s="102">
        <f t="shared" ca="1" si="6"/>
        <v>0</v>
      </c>
      <c r="N29" s="102">
        <f t="shared" ca="1" si="6"/>
        <v>0</v>
      </c>
      <c r="O29" s="102">
        <f t="shared" ca="1" si="6"/>
        <v>0</v>
      </c>
      <c r="P29" s="102">
        <f t="shared" ca="1" si="6"/>
        <v>1.7265081721615724E-3</v>
      </c>
      <c r="AD29">
        <v>44</v>
      </c>
    </row>
    <row r="30" spans="1:30" x14ac:dyDescent="0.25">
      <c r="A30">
        <v>38</v>
      </c>
      <c r="B30" s="47">
        <f t="shared" ca="1" si="5"/>
        <v>270</v>
      </c>
      <c r="C30" s="54">
        <f t="shared" ca="1" si="5"/>
        <v>-8.4528288629374268E-2</v>
      </c>
      <c r="D30" s="54">
        <f t="shared" ca="1" si="5"/>
        <v>-0.38473911600372124</v>
      </c>
      <c r="E30" s="54">
        <f t="shared" ca="1" si="5"/>
        <v>0</v>
      </c>
      <c r="F30" s="54">
        <f t="shared" ca="1" si="5"/>
        <v>0</v>
      </c>
      <c r="G30" s="54">
        <f t="shared" ca="1" si="5"/>
        <v>0</v>
      </c>
      <c r="H30" s="54">
        <f t="shared" ca="1" si="5"/>
        <v>-8.8806588536768406E-3</v>
      </c>
      <c r="J30" s="101">
        <f t="shared" ca="1" si="6"/>
        <v>270</v>
      </c>
      <c r="K30" s="102">
        <f t="shared" ca="1" si="6"/>
        <v>0.10477838782522603</v>
      </c>
      <c r="L30" s="102">
        <f t="shared" ca="1" si="6"/>
        <v>-0.34608929494469298</v>
      </c>
      <c r="M30" s="102">
        <f t="shared" ca="1" si="6"/>
        <v>0</v>
      </c>
      <c r="N30" s="102">
        <f t="shared" ca="1" si="6"/>
        <v>0</v>
      </c>
      <c r="O30" s="102">
        <f t="shared" ca="1" si="6"/>
        <v>0</v>
      </c>
      <c r="P30" s="102">
        <f t="shared" ca="1" si="6"/>
        <v>-8.384422867938883E-3</v>
      </c>
    </row>
    <row r="31" spans="1:30" x14ac:dyDescent="0.25">
      <c r="A31">
        <v>39</v>
      </c>
      <c r="B31" s="47">
        <f t="shared" ca="1" si="5"/>
        <v>285</v>
      </c>
      <c r="C31" s="54">
        <f t="shared" ca="1" si="5"/>
        <v>0.13173148152841549</v>
      </c>
      <c r="D31" s="54">
        <f t="shared" ca="1" si="5"/>
        <v>-0.38122092683059772</v>
      </c>
      <c r="E31" s="54">
        <f t="shared" ca="1" si="5"/>
        <v>0</v>
      </c>
      <c r="F31" s="54">
        <f t="shared" ca="1" si="5"/>
        <v>0</v>
      </c>
      <c r="G31" s="54">
        <f t="shared" ca="1" si="5"/>
        <v>0</v>
      </c>
      <c r="H31" s="54">
        <f t="shared" ca="1" si="5"/>
        <v>5.3455916087415789E-2</v>
      </c>
      <c r="J31" s="101">
        <f t="shared" ca="1" si="6"/>
        <v>285</v>
      </c>
      <c r="K31" s="102">
        <f t="shared" ca="1" si="6"/>
        <v>-0.11206936430689159</v>
      </c>
      <c r="L31" s="102">
        <f t="shared" ca="1" si="6"/>
        <v>-0.33468031005470672</v>
      </c>
      <c r="M31" s="102">
        <f t="shared" ca="1" si="6"/>
        <v>0</v>
      </c>
      <c r="N31" s="102">
        <f t="shared" ca="1" si="6"/>
        <v>0</v>
      </c>
      <c r="O31" s="102">
        <f t="shared" ca="1" si="6"/>
        <v>0</v>
      </c>
      <c r="P31" s="102">
        <f t="shared" ca="1" si="6"/>
        <v>4.4513841888969397E-2</v>
      </c>
    </row>
    <row r="32" spans="1:30" x14ac:dyDescent="0.25">
      <c r="A32">
        <v>40</v>
      </c>
      <c r="B32" s="47">
        <f t="shared" ca="1" si="5"/>
        <v>300</v>
      </c>
      <c r="C32" s="54">
        <f t="shared" ca="1" si="5"/>
        <v>0.27070690098055034</v>
      </c>
      <c r="D32" s="54">
        <f t="shared" ca="1" si="5"/>
        <v>-0.36327816204766783</v>
      </c>
      <c r="E32" s="54">
        <f t="shared" ca="1" si="5"/>
        <v>0</v>
      </c>
      <c r="F32" s="54">
        <f t="shared" ca="1" si="5"/>
        <v>0</v>
      </c>
      <c r="G32" s="54">
        <f t="shared" ca="1" si="5"/>
        <v>0</v>
      </c>
      <c r="H32" s="54">
        <f t="shared" ca="1" si="5"/>
        <v>8.4974271023148529E-2</v>
      </c>
      <c r="J32" s="101">
        <f t="shared" ca="1" si="6"/>
        <v>300</v>
      </c>
      <c r="K32" s="102">
        <f t="shared" ca="1" si="6"/>
        <v>9.6029216047227358E-3</v>
      </c>
      <c r="L32" s="102">
        <f t="shared" ca="1" si="6"/>
        <v>-0.31764222248772284</v>
      </c>
      <c r="M32" s="102">
        <f t="shared" ca="1" si="6"/>
        <v>0</v>
      </c>
      <c r="N32" s="102">
        <f t="shared" ca="1" si="6"/>
        <v>0</v>
      </c>
      <c r="O32" s="102">
        <f t="shared" ca="1" si="6"/>
        <v>0</v>
      </c>
      <c r="P32" s="102">
        <f t="shared" ca="1" si="6"/>
        <v>5.6428418774261975E-2</v>
      </c>
    </row>
    <row r="33" spans="1:30" x14ac:dyDescent="0.25">
      <c r="A33">
        <v>41</v>
      </c>
      <c r="B33" s="47">
        <f t="shared" ca="1" si="5"/>
        <v>315</v>
      </c>
      <c r="C33" s="54">
        <f t="shared" ca="1" si="5"/>
        <v>0.4308731907874615</v>
      </c>
      <c r="D33" s="54">
        <f t="shared" ca="1" si="5"/>
        <v>-0.30970116692552979</v>
      </c>
      <c r="E33" s="54">
        <f t="shared" ca="1" si="5"/>
        <v>0</v>
      </c>
      <c r="F33" s="54">
        <f t="shared" ca="1" si="5"/>
        <v>0</v>
      </c>
      <c r="G33" s="54">
        <f t="shared" ca="1" si="5"/>
        <v>0</v>
      </c>
      <c r="H33" s="54">
        <f t="shared" ca="1" si="5"/>
        <v>7.7457032823355684E-2</v>
      </c>
      <c r="J33" s="101">
        <f t="shared" ca="1" si="6"/>
        <v>315</v>
      </c>
      <c r="K33" s="102">
        <f t="shared" ca="1" si="6"/>
        <v>0.18657844009371899</v>
      </c>
      <c r="L33" s="102">
        <f t="shared" ca="1" si="6"/>
        <v>-0.23461295800200793</v>
      </c>
      <c r="M33" s="102">
        <f t="shared" ca="1" si="6"/>
        <v>0</v>
      </c>
      <c r="N33" s="102">
        <f t="shared" ca="1" si="6"/>
        <v>0</v>
      </c>
      <c r="O33" s="102">
        <f t="shared" ca="1" si="6"/>
        <v>0</v>
      </c>
      <c r="P33" s="102">
        <f t="shared" ca="1" si="6"/>
        <v>4.6110640852977676E-2</v>
      </c>
      <c r="AD33">
        <v>44</v>
      </c>
    </row>
    <row r="34" spans="1:30" x14ac:dyDescent="0.25">
      <c r="A34">
        <v>42</v>
      </c>
      <c r="B34" s="47">
        <f t="shared" ca="1" si="5"/>
        <v>330</v>
      </c>
      <c r="C34" s="54">
        <f t="shared" ca="1" si="5"/>
        <v>0.40570756228622873</v>
      </c>
      <c r="D34" s="54">
        <f t="shared" ca="1" si="5"/>
        <v>-0.20460783033979743</v>
      </c>
      <c r="E34" s="54">
        <f t="shared" ca="1" si="5"/>
        <v>0</v>
      </c>
      <c r="F34" s="54">
        <f t="shared" ca="1" si="5"/>
        <v>0</v>
      </c>
      <c r="G34" s="54">
        <f t="shared" ca="1" si="5"/>
        <v>0</v>
      </c>
      <c r="H34" s="54">
        <f t="shared" ca="1" si="5"/>
        <v>5.2915461053443753E-2</v>
      </c>
      <c r="J34" s="101">
        <f t="shared" ca="1" si="6"/>
        <v>330</v>
      </c>
      <c r="K34" s="102">
        <f t="shared" ca="1" si="6"/>
        <v>0.30081157806613712</v>
      </c>
      <c r="L34" s="102">
        <f t="shared" ca="1" si="6"/>
        <v>-0.14434627578872469</v>
      </c>
      <c r="M34" s="102">
        <f t="shared" ca="1" si="6"/>
        <v>0</v>
      </c>
      <c r="N34" s="102">
        <f t="shared" ca="1" si="6"/>
        <v>0</v>
      </c>
      <c r="O34" s="102">
        <f t="shared" ca="1" si="6"/>
        <v>0</v>
      </c>
      <c r="P34" s="102">
        <f t="shared" ca="1" si="6"/>
        <v>4.0460429134179132E-2</v>
      </c>
    </row>
    <row r="35" spans="1:30" x14ac:dyDescent="0.25">
      <c r="A35">
        <v>43</v>
      </c>
      <c r="B35" s="47">
        <f t="shared" ca="1" si="5"/>
        <v>345</v>
      </c>
      <c r="C35" s="54">
        <f t="shared" ca="1" si="5"/>
        <v>0.39347753722020912</v>
      </c>
      <c r="D35" s="54">
        <f t="shared" ca="1" si="5"/>
        <v>-8.0114193456555419E-2</v>
      </c>
      <c r="E35" s="54">
        <f t="shared" ca="1" si="5"/>
        <v>0</v>
      </c>
      <c r="F35" s="54">
        <f t="shared" ca="1" si="5"/>
        <v>0</v>
      </c>
      <c r="G35" s="54">
        <f t="shared" ca="1" si="5"/>
        <v>0</v>
      </c>
      <c r="H35" s="54">
        <f t="shared" ca="1" si="5"/>
        <v>2.2443623592584127E-2</v>
      </c>
      <c r="J35" s="101">
        <f t="shared" ca="1" si="6"/>
        <v>345</v>
      </c>
      <c r="K35" s="102">
        <f t="shared" ca="1" si="6"/>
        <v>0.29069828810769782</v>
      </c>
      <c r="L35" s="102">
        <f t="shared" ca="1" si="6"/>
        <v>-4.1464372397527108E-2</v>
      </c>
      <c r="M35" s="102">
        <f t="shared" ca="1" si="6"/>
        <v>0</v>
      </c>
      <c r="N35" s="102">
        <f t="shared" ca="1" si="6"/>
        <v>0</v>
      </c>
      <c r="O35" s="102">
        <f t="shared" ca="1" si="6"/>
        <v>0</v>
      </c>
      <c r="P35" s="102">
        <f t="shared" ca="1" si="6"/>
        <v>1.7191383307892265E-2</v>
      </c>
    </row>
    <row r="36" spans="1:30" x14ac:dyDescent="0.25">
      <c r="A36">
        <v>44</v>
      </c>
      <c r="B36" s="47">
        <f t="shared" ca="1" si="5"/>
        <v>360</v>
      </c>
      <c r="C36" s="54">
        <f t="shared" ca="1" si="5"/>
        <v>0.24318934458200611</v>
      </c>
      <c r="D36" s="54">
        <f t="shared" ca="1" si="5"/>
        <v>-2.2993879238628672E-3</v>
      </c>
      <c r="E36" s="54">
        <f t="shared" ca="1" si="5"/>
        <v>0</v>
      </c>
      <c r="F36" s="54">
        <f t="shared" ca="1" si="5"/>
        <v>0</v>
      </c>
      <c r="G36" s="54">
        <f t="shared" ca="1" si="5"/>
        <v>0</v>
      </c>
      <c r="H36" s="54">
        <f t="shared" ca="1" si="5"/>
        <v>2.9774159144277542E-3</v>
      </c>
      <c r="J36" s="101">
        <f t="shared" ca="1" si="6"/>
        <v>360</v>
      </c>
      <c r="K36" s="102">
        <f t="shared" ca="1" si="6"/>
        <v>0.34690936485344198</v>
      </c>
      <c r="L36" s="102">
        <f t="shared" ca="1" si="6"/>
        <v>1.1569816395043323E-2</v>
      </c>
      <c r="M36" s="102">
        <f t="shared" ca="1" si="6"/>
        <v>0</v>
      </c>
      <c r="N36" s="102">
        <f t="shared" ca="1" si="6"/>
        <v>0</v>
      </c>
      <c r="O36" s="102">
        <f t="shared" ca="1" si="6"/>
        <v>0</v>
      </c>
      <c r="P36" s="102">
        <f t="shared" ca="1" si="6"/>
        <v>5.6035360567736857E-3</v>
      </c>
    </row>
    <row r="37" spans="1:30" x14ac:dyDescent="0.25">
      <c r="B37" s="53"/>
      <c r="C37" s="53"/>
      <c r="D37" s="53"/>
      <c r="E37" s="53"/>
      <c r="F37" s="53"/>
      <c r="G37" s="53"/>
      <c r="H37" s="53"/>
    </row>
    <row r="38" spans="1:30" ht="15.75" thickBot="1" x14ac:dyDescent="0.3">
      <c r="B38" t="s">
        <v>71</v>
      </c>
      <c r="C38" t="s">
        <v>72</v>
      </c>
      <c r="D38" t="s">
        <v>68</v>
      </c>
      <c r="E38" t="s">
        <v>31</v>
      </c>
      <c r="F38" t="s">
        <v>73</v>
      </c>
      <c r="G38" t="s">
        <v>74</v>
      </c>
      <c r="H38" t="s">
        <v>24</v>
      </c>
      <c r="J38" t="s">
        <v>71</v>
      </c>
      <c r="K38" t="s">
        <v>72</v>
      </c>
      <c r="L38" t="s">
        <v>68</v>
      </c>
      <c r="M38" t="s">
        <v>31</v>
      </c>
      <c r="N38" t="s">
        <v>73</v>
      </c>
      <c r="O38" t="s">
        <v>74</v>
      </c>
      <c r="P38" t="s">
        <v>24</v>
      </c>
    </row>
    <row r="39" spans="1:30" ht="15.75" customHeight="1" thickBot="1" x14ac:dyDescent="0.3">
      <c r="B39" s="86" t="s">
        <v>76</v>
      </c>
      <c r="C39" s="87"/>
      <c r="D39" s="87"/>
      <c r="E39" s="87"/>
      <c r="F39" s="87"/>
      <c r="G39" s="87"/>
      <c r="H39" s="88"/>
      <c r="J39" s="86" t="s">
        <v>79</v>
      </c>
      <c r="K39" s="87"/>
      <c r="L39" s="87"/>
      <c r="M39" s="87"/>
      <c r="N39" s="87"/>
      <c r="O39" s="87"/>
      <c r="P39" s="88"/>
    </row>
    <row r="40" spans="1:30" x14ac:dyDescent="0.25">
      <c r="B40" s="42" t="s">
        <v>57</v>
      </c>
      <c r="C40" s="49">
        <f ca="1">INDIRECT(CONCATENATE("'",$B$39,"'!",C$1,"5"))</f>
        <v>200</v>
      </c>
      <c r="D40" s="49">
        <f t="shared" ref="D40:H40" ca="1" si="7">INDIRECT(CONCATENATE("'",$B$39,"'!",D$1,"5"))</f>
        <v>935</v>
      </c>
      <c r="E40" s="49">
        <f t="shared" ca="1" si="7"/>
        <v>8949</v>
      </c>
      <c r="F40" s="49">
        <f t="shared" ca="1" si="7"/>
        <v>40897</v>
      </c>
      <c r="G40" s="49">
        <f t="shared" ca="1" si="7"/>
        <v>40918</v>
      </c>
      <c r="H40" s="49">
        <f t="shared" ca="1" si="7"/>
        <v>191292</v>
      </c>
      <c r="J40" s="42" t="s">
        <v>57</v>
      </c>
      <c r="K40" s="49">
        <f ca="1">INDIRECT(CONCATENATE("'",$J$39,"'!",K$1,"5"))</f>
        <v>200</v>
      </c>
      <c r="L40" s="49">
        <f t="shared" ref="L40:P40" ca="1" si="8">INDIRECT(CONCATENATE("'",$J$39,"'!",L$1,"5"))</f>
        <v>935</v>
      </c>
      <c r="M40" s="49">
        <f t="shared" ca="1" si="8"/>
        <v>8949</v>
      </c>
      <c r="N40" s="49">
        <f t="shared" ca="1" si="8"/>
        <v>40897</v>
      </c>
      <c r="O40" s="49">
        <f t="shared" ca="1" si="8"/>
        <v>40918</v>
      </c>
      <c r="P40" s="49">
        <f t="shared" ca="1" si="8"/>
        <v>191292</v>
      </c>
    </row>
    <row r="41" spans="1:30" ht="15.75" thickBot="1" x14ac:dyDescent="0.3">
      <c r="B41" s="43"/>
      <c r="C41" s="44" t="s">
        <v>36</v>
      </c>
      <c r="D41" s="44" t="s">
        <v>36</v>
      </c>
      <c r="E41" s="44" t="s">
        <v>36</v>
      </c>
      <c r="F41" s="44" t="s">
        <v>37</v>
      </c>
      <c r="G41" s="44" t="s">
        <v>37</v>
      </c>
      <c r="H41" s="44" t="s">
        <v>37</v>
      </c>
      <c r="J41" s="42"/>
      <c r="K41" s="98" t="s">
        <v>36</v>
      </c>
      <c r="L41" s="98" t="s">
        <v>36</v>
      </c>
      <c r="M41" s="98" t="s">
        <v>36</v>
      </c>
      <c r="N41" s="98" t="s">
        <v>37</v>
      </c>
      <c r="O41" s="98" t="s">
        <v>37</v>
      </c>
      <c r="P41" s="98" t="s">
        <v>37</v>
      </c>
    </row>
    <row r="42" spans="1:30" ht="27.75" thickBot="1" x14ac:dyDescent="0.3">
      <c r="B42" s="45" t="s">
        <v>58</v>
      </c>
      <c r="C42" s="46" t="s">
        <v>59</v>
      </c>
      <c r="D42" s="46" t="s">
        <v>60</v>
      </c>
      <c r="E42" s="46" t="s">
        <v>61</v>
      </c>
      <c r="F42" s="46" t="s">
        <v>62</v>
      </c>
      <c r="G42" s="46" t="s">
        <v>63</v>
      </c>
      <c r="H42" s="46" t="s">
        <v>64</v>
      </c>
      <c r="J42" s="99" t="s">
        <v>58</v>
      </c>
      <c r="K42" s="100" t="s">
        <v>59</v>
      </c>
      <c r="L42" s="100" t="s">
        <v>60</v>
      </c>
      <c r="M42" s="100" t="s">
        <v>61</v>
      </c>
      <c r="N42" s="100" t="s">
        <v>62</v>
      </c>
      <c r="O42" s="100" t="s">
        <v>63</v>
      </c>
      <c r="P42" s="100" t="s">
        <v>64</v>
      </c>
    </row>
    <row r="43" spans="1:30" x14ac:dyDescent="0.25">
      <c r="A43">
        <v>14</v>
      </c>
      <c r="B43" s="47">
        <f ca="1">INDIRECT(CONCATENATE("'",$B$39,"'!",B$1,$A43))</f>
        <v>0</v>
      </c>
      <c r="C43" s="54">
        <f ca="1">INDIRECT(CONCATENATE("'",$B$39,"'!",C$1,$A43))</f>
        <v>0.22952746581210323</v>
      </c>
      <c r="D43" s="54">
        <f t="shared" ref="D43:H58" ca="1" si="9">INDIRECT(CONCATENATE("'",$B$39,"'!",D$1,$A43))</f>
        <v>1.1277406227526788E-2</v>
      </c>
      <c r="E43" s="54">
        <f t="shared" ca="1" si="9"/>
        <v>-2.0352625801284798E-2</v>
      </c>
      <c r="F43" s="54">
        <f t="shared" ca="1" si="9"/>
        <v>8.2546533031448393E-4</v>
      </c>
      <c r="G43" s="54">
        <f t="shared" ca="1" si="9"/>
        <v>0.12793952056598926</v>
      </c>
      <c r="H43" s="54">
        <f t="shared" ca="1" si="9"/>
        <v>-5.4230250149637817E-3</v>
      </c>
      <c r="J43" s="101">
        <f t="shared" ref="J43:P58" ca="1" si="10">INDIRECT(CONCATENATE("'",$J$39,"'!",J$1,$A43))</f>
        <v>0</v>
      </c>
      <c r="K43" s="102">
        <f t="shared" ca="1" si="10"/>
        <v>0.38455596912733747</v>
      </c>
      <c r="L43" s="102">
        <f t="shared" ca="1" si="10"/>
        <v>-1.6430744370781371E-2</v>
      </c>
      <c r="M43" s="102">
        <f t="shared" ca="1" si="10"/>
        <v>-4.2638410708778586E-2</v>
      </c>
      <c r="N43" s="102">
        <f t="shared" ca="1" si="10"/>
        <v>4.2718054264560441E-3</v>
      </c>
      <c r="O43" s="102">
        <f t="shared" ca="1" si="10"/>
        <v>-0.7056473440572365</v>
      </c>
      <c r="P43" s="102">
        <f t="shared" ca="1" si="10"/>
        <v>-6.961087893547168E-3</v>
      </c>
    </row>
    <row r="44" spans="1:30" x14ac:dyDescent="0.25">
      <c r="A44">
        <v>15</v>
      </c>
      <c r="B44" s="47">
        <f t="shared" ref="B44:H59" ca="1" si="11">INDIRECT(CONCATENATE("'",$B$39,"'!",B$1,$A44))</f>
        <v>5</v>
      </c>
      <c r="C44" s="54">
        <f t="shared" ca="1" si="11"/>
        <v>0.25706101532034914</v>
      </c>
      <c r="D44" s="54">
        <f t="shared" ca="1" si="9"/>
        <v>6.2582763848424219E-3</v>
      </c>
      <c r="E44" s="54">
        <f t="shared" ca="1" si="9"/>
        <v>-2.476349587460672E-2</v>
      </c>
      <c r="F44" s="54">
        <f t="shared" ca="1" si="9"/>
        <v>2.4355844607185928E-3</v>
      </c>
      <c r="G44" s="54">
        <f t="shared" ca="1" si="9"/>
        <v>0.13136354776289147</v>
      </c>
      <c r="H44" s="54">
        <f t="shared" ca="1" si="9"/>
        <v>-3.2678263478307886E-3</v>
      </c>
      <c r="J44" s="101">
        <f t="shared" ca="1" si="10"/>
        <v>5</v>
      </c>
      <c r="K44" s="102">
        <f t="shared" ca="1" si="10"/>
        <v>0.3240065261822126</v>
      </c>
      <c r="L44" s="102">
        <f t="shared" ca="1" si="10"/>
        <v>8.6531779037556777E-3</v>
      </c>
      <c r="M44" s="102">
        <f t="shared" ca="1" si="10"/>
        <v>-4.7090122171668303E-2</v>
      </c>
      <c r="N44" s="102">
        <f t="shared" ca="1" si="10"/>
        <v>3.4108906647783619E-3</v>
      </c>
      <c r="O44" s="102">
        <f t="shared" ca="1" si="10"/>
        <v>-0.68153028293122975</v>
      </c>
      <c r="P44" s="102">
        <f t="shared" ca="1" si="10"/>
        <v>-5.5962561135040221E-3</v>
      </c>
    </row>
    <row r="45" spans="1:30" x14ac:dyDescent="0.25">
      <c r="A45">
        <v>16</v>
      </c>
      <c r="B45" s="47">
        <f t="shared" ca="1" si="11"/>
        <v>10</v>
      </c>
      <c r="C45" s="54">
        <f t="shared" ca="1" si="11"/>
        <v>0.33960074891254655</v>
      </c>
      <c r="D45" s="54">
        <f t="shared" ca="1" si="9"/>
        <v>1.3186291279326526E-2</v>
      </c>
      <c r="E45" s="54">
        <f t="shared" ca="1" si="9"/>
        <v>-3.3789442969089541E-2</v>
      </c>
      <c r="F45" s="54">
        <f t="shared" ca="1" si="9"/>
        <v>6.6162342065264118E-3</v>
      </c>
      <c r="G45" s="54">
        <f t="shared" ca="1" si="9"/>
        <v>0.12052575733095754</v>
      </c>
      <c r="H45" s="54">
        <f t="shared" ca="1" si="9"/>
        <v>-5.3255825220348968E-3</v>
      </c>
      <c r="J45" s="101">
        <f t="shared" ca="1" si="10"/>
        <v>10</v>
      </c>
      <c r="K45" s="102">
        <f t="shared" ca="1" si="10"/>
        <v>0.44863847815980368</v>
      </c>
      <c r="L45" s="102">
        <f t="shared" ca="1" si="10"/>
        <v>-3.9285245264001458E-3</v>
      </c>
      <c r="M45" s="102">
        <f t="shared" ca="1" si="10"/>
        <v>-5.2848758100727478E-2</v>
      </c>
      <c r="N45" s="102">
        <f t="shared" ca="1" si="10"/>
        <v>1.0039040646552908E-2</v>
      </c>
      <c r="O45" s="102">
        <f t="shared" ca="1" si="10"/>
        <v>-0.71725926237716575</v>
      </c>
      <c r="P45" s="102">
        <f t="shared" ca="1" si="10"/>
        <v>-1.8170158975562737E-2</v>
      </c>
    </row>
    <row r="46" spans="1:30" ht="14.45" customHeight="1" x14ac:dyDescent="0.25">
      <c r="A46">
        <v>17</v>
      </c>
      <c r="B46" s="47">
        <f t="shared" ca="1" si="11"/>
        <v>15</v>
      </c>
      <c r="C46" s="54">
        <f t="shared" ca="1" si="11"/>
        <v>0.29769127532477402</v>
      </c>
      <c r="D46" s="54">
        <f t="shared" ca="1" si="9"/>
        <v>2.2072704967568316E-2</v>
      </c>
      <c r="E46" s="54">
        <f t="shared" ca="1" si="9"/>
        <v>-4.7648287829094839E-2</v>
      </c>
      <c r="F46" s="54">
        <f t="shared" ca="1" si="9"/>
        <v>1.2151111809284661E-2</v>
      </c>
      <c r="G46" s="54">
        <f t="shared" ca="1" si="9"/>
        <v>9.0543188745909553E-2</v>
      </c>
      <c r="H46" s="54">
        <f t="shared" ca="1" si="9"/>
        <v>-6.4070031298338985E-3</v>
      </c>
      <c r="J46" s="101">
        <f t="shared" ca="1" si="10"/>
        <v>15</v>
      </c>
      <c r="K46" s="102">
        <f t="shared" ca="1" si="10"/>
        <v>0.34538766750388145</v>
      </c>
      <c r="L46" s="102">
        <f t="shared" ca="1" si="10"/>
        <v>3.4372960864489502E-2</v>
      </c>
      <c r="M46" s="102">
        <f t="shared" ca="1" si="10"/>
        <v>-6.7851161868631049E-2</v>
      </c>
      <c r="N46" s="102">
        <f t="shared" ca="1" si="10"/>
        <v>5.9966138936234431E-3</v>
      </c>
      <c r="O46" s="102">
        <f t="shared" ca="1" si="10"/>
        <v>-0.67110933059283173</v>
      </c>
      <c r="P46" s="102">
        <f t="shared" ca="1" si="10"/>
        <v>-1.4934813458708243E-2</v>
      </c>
    </row>
    <row r="47" spans="1:30" x14ac:dyDescent="0.25">
      <c r="A47">
        <v>18</v>
      </c>
      <c r="B47" s="47">
        <f t="shared" ca="1" si="11"/>
        <v>30</v>
      </c>
      <c r="C47" s="54">
        <f t="shared" ca="1" si="11"/>
        <v>0.29799584998747586</v>
      </c>
      <c r="D47" s="54">
        <f t="shared" ca="1" si="9"/>
        <v>7.2055524480904826E-2</v>
      </c>
      <c r="E47" s="54">
        <f t="shared" ca="1" si="9"/>
        <v>-0.11055764156002264</v>
      </c>
      <c r="F47" s="54">
        <f t="shared" ca="1" si="9"/>
        <v>5.4723197827055467E-2</v>
      </c>
      <c r="G47" s="54">
        <f t="shared" ca="1" si="9"/>
        <v>-5.3623243318442322E-2</v>
      </c>
      <c r="H47" s="54">
        <f t="shared" ca="1" si="9"/>
        <v>-1.3973126110194406E-2</v>
      </c>
      <c r="J47" s="101">
        <f t="shared" ca="1" si="10"/>
        <v>30</v>
      </c>
      <c r="K47" s="102">
        <f t="shared" ca="1" si="10"/>
        <v>0.34057538783319241</v>
      </c>
      <c r="L47" s="102">
        <f t="shared" ca="1" si="10"/>
        <v>9.5287893404856605E-2</v>
      </c>
      <c r="M47" s="102">
        <f t="shared" ca="1" si="10"/>
        <v>-0.1247568313330929</v>
      </c>
      <c r="N47" s="102">
        <f t="shared" ca="1" si="10"/>
        <v>4.1675423930348718E-2</v>
      </c>
      <c r="O47" s="102">
        <f t="shared" ca="1" si="10"/>
        <v>-0.66574998367594129</v>
      </c>
      <c r="P47" s="102">
        <f t="shared" ca="1" si="10"/>
        <v>-2.8634081582239769E-2</v>
      </c>
    </row>
    <row r="48" spans="1:30" x14ac:dyDescent="0.25">
      <c r="A48">
        <v>19</v>
      </c>
      <c r="B48" s="47">
        <f t="shared" ca="1" si="11"/>
        <v>45</v>
      </c>
      <c r="C48" s="54">
        <f t="shared" ca="1" si="11"/>
        <v>0.23391334095500965</v>
      </c>
      <c r="D48" s="54">
        <f t="shared" ca="1" si="9"/>
        <v>0.12262469093848018</v>
      </c>
      <c r="E48" s="54">
        <f t="shared" ca="1" si="9"/>
        <v>-0.19426887637748097</v>
      </c>
      <c r="F48" s="54">
        <f t="shared" ca="1" si="9"/>
        <v>0.11811512214712842</v>
      </c>
      <c r="G48" s="54">
        <f t="shared" ca="1" si="9"/>
        <v>-0.18245598837057997</v>
      </c>
      <c r="H48" s="54">
        <f t="shared" ca="1" si="9"/>
        <v>-1.7730712438824625E-2</v>
      </c>
      <c r="J48" s="101">
        <f t="shared" ca="1" si="10"/>
        <v>45</v>
      </c>
      <c r="K48" s="102">
        <f t="shared" ca="1" si="10"/>
        <v>0.30408734324151254</v>
      </c>
      <c r="L48" s="102">
        <f t="shared" ca="1" si="10"/>
        <v>0.14945332112043008</v>
      </c>
      <c r="M48" s="102">
        <f t="shared" ca="1" si="10"/>
        <v>-0.20148418853445818</v>
      </c>
      <c r="N48" s="102">
        <f t="shared" ca="1" si="10"/>
        <v>0.10476945386921832</v>
      </c>
      <c r="O48" s="102">
        <f t="shared" ca="1" si="10"/>
        <v>-0.5674952901996172</v>
      </c>
      <c r="P48" s="102">
        <f t="shared" ca="1" si="10"/>
        <v>-3.6136516658725186E-2</v>
      </c>
    </row>
    <row r="49" spans="1:16" x14ac:dyDescent="0.25">
      <c r="A49">
        <v>20</v>
      </c>
      <c r="B49" s="47">
        <f t="shared" ca="1" si="11"/>
        <v>60</v>
      </c>
      <c r="C49" s="54">
        <f t="shared" ca="1" si="11"/>
        <v>0.12438829224742962</v>
      </c>
      <c r="D49" s="54">
        <f t="shared" ca="1" si="9"/>
        <v>0.16899821926172434</v>
      </c>
      <c r="E49" s="54">
        <f t="shared" ca="1" si="9"/>
        <v>-0.27567937958262018</v>
      </c>
      <c r="F49" s="54">
        <f t="shared" ca="1" si="9"/>
        <v>0.18153683590532171</v>
      </c>
      <c r="G49" s="54">
        <f t="shared" ca="1" si="9"/>
        <v>-0.23878867929700578</v>
      </c>
      <c r="H49" s="54">
        <f t="shared" ca="1" si="9"/>
        <v>-1.8074627119750105E-2</v>
      </c>
      <c r="J49" s="101">
        <f t="shared" ca="1" si="10"/>
        <v>60</v>
      </c>
      <c r="K49" s="102">
        <f t="shared" ca="1" si="10"/>
        <v>0.2102783471293472</v>
      </c>
      <c r="L49" s="102">
        <f t="shared" ca="1" si="10"/>
        <v>0.18619772962606329</v>
      </c>
      <c r="M49" s="102">
        <f t="shared" ca="1" si="10"/>
        <v>-0.27772144906100993</v>
      </c>
      <c r="N49" s="102">
        <f t="shared" ca="1" si="10"/>
        <v>0.17224253121177718</v>
      </c>
      <c r="O49" s="102">
        <f t="shared" ca="1" si="10"/>
        <v>-0.41326519559132674</v>
      </c>
      <c r="P49" s="102">
        <f t="shared" ca="1" si="10"/>
        <v>-3.3079497272720942E-2</v>
      </c>
    </row>
    <row r="50" spans="1:16" x14ac:dyDescent="0.25">
      <c r="A50">
        <v>21</v>
      </c>
      <c r="B50" s="47">
        <f t="shared" ca="1" si="11"/>
        <v>75</v>
      </c>
      <c r="C50" s="54">
        <f t="shared" ca="1" si="11"/>
        <v>5.8618439583595257E-2</v>
      </c>
      <c r="D50" s="54">
        <f t="shared" ca="1" si="9"/>
        <v>0.1889340153658445</v>
      </c>
      <c r="E50" s="54">
        <f t="shared" ca="1" si="9"/>
        <v>-0.33108753142959618</v>
      </c>
      <c r="F50" s="54">
        <f t="shared" ca="1" si="9"/>
        <v>0.2338172998065097</v>
      </c>
      <c r="G50" s="54">
        <f t="shared" ca="1" si="9"/>
        <v>-0.18790465773608522</v>
      </c>
      <c r="H50" s="54">
        <f t="shared" ca="1" si="9"/>
        <v>-1.4062289175619531E-2</v>
      </c>
      <c r="J50" s="101">
        <f t="shared" ca="1" si="10"/>
        <v>75</v>
      </c>
      <c r="K50" s="102">
        <f t="shared" ca="1" si="10"/>
        <v>0.13188082894989475</v>
      </c>
      <c r="L50" s="102">
        <f t="shared" ca="1" si="10"/>
        <v>0.20600322640924149</v>
      </c>
      <c r="M50" s="102">
        <f t="shared" ca="1" si="10"/>
        <v>-0.33231277311663004</v>
      </c>
      <c r="N50" s="102">
        <f t="shared" ca="1" si="10"/>
        <v>0.22288457601634676</v>
      </c>
      <c r="O50" s="102">
        <f t="shared" ca="1" si="10"/>
        <v>-0.20436976243075408</v>
      </c>
      <c r="P50" s="102">
        <f t="shared" ca="1" si="10"/>
        <v>-2.2921276604644335E-2</v>
      </c>
    </row>
    <row r="51" spans="1:16" x14ac:dyDescent="0.25">
      <c r="A51">
        <v>22</v>
      </c>
      <c r="B51" s="47">
        <f t="shared" ca="1" si="11"/>
        <v>90</v>
      </c>
      <c r="C51" s="54">
        <f t="shared" ca="1" si="11"/>
        <v>-3.6049457077389248E-2</v>
      </c>
      <c r="D51" s="54">
        <f t="shared" ca="1" si="9"/>
        <v>0.20600322640924149</v>
      </c>
      <c r="E51" s="54">
        <f t="shared" ca="1" si="9"/>
        <v>-0.35164436417871991</v>
      </c>
      <c r="F51" s="54">
        <f t="shared" ca="1" si="9"/>
        <v>0.24367760382434062</v>
      </c>
      <c r="G51" s="54">
        <f t="shared" ca="1" si="9"/>
        <v>1.0617461725350656E-2</v>
      </c>
      <c r="H51" s="54">
        <f t="shared" ca="1" si="9"/>
        <v>7.7126051592732118E-3</v>
      </c>
      <c r="J51" s="101">
        <f t="shared" ca="1" si="10"/>
        <v>90</v>
      </c>
      <c r="K51" s="102">
        <f t="shared" ca="1" si="10"/>
        <v>3.6421038165885489E-2</v>
      </c>
      <c r="L51" s="102">
        <f t="shared" ca="1" si="10"/>
        <v>0.20613352573018345</v>
      </c>
      <c r="M51" s="102">
        <f t="shared" ca="1" si="10"/>
        <v>-0.35164436417871991</v>
      </c>
      <c r="N51" s="102">
        <f t="shared" ca="1" si="10"/>
        <v>0.24379676157682195</v>
      </c>
      <c r="O51" s="102">
        <f t="shared" ca="1" si="10"/>
        <v>-1.1308221994638754E-2</v>
      </c>
      <c r="P51" s="102">
        <f t="shared" ca="1" si="10"/>
        <v>-7.6680236265606501E-3</v>
      </c>
    </row>
    <row r="52" spans="1:16" x14ac:dyDescent="0.25">
      <c r="A52">
        <v>23</v>
      </c>
      <c r="B52" s="47">
        <f t="shared" ca="1" si="11"/>
        <v>105</v>
      </c>
      <c r="C52" s="54">
        <f t="shared" ca="1" si="11"/>
        <v>-0.13157625428719294</v>
      </c>
      <c r="D52" s="54">
        <f t="shared" ca="1" si="9"/>
        <v>0.20600322640924149</v>
      </c>
      <c r="E52" s="54">
        <f t="shared" ca="1" si="9"/>
        <v>-0.33231277311663004</v>
      </c>
      <c r="F52" s="54">
        <f t="shared" ca="1" si="9"/>
        <v>0.22291436545446708</v>
      </c>
      <c r="G52" s="54">
        <f t="shared" ca="1" si="9"/>
        <v>0.20395292433721815</v>
      </c>
      <c r="H52" s="54">
        <f t="shared" ca="1" si="9"/>
        <v>2.2908539023869318E-2</v>
      </c>
      <c r="J52" s="101">
        <f t="shared" ca="1" si="10"/>
        <v>105</v>
      </c>
      <c r="K52" s="102">
        <f t="shared" ca="1" si="10"/>
        <v>-5.8648897049865437E-2</v>
      </c>
      <c r="L52" s="102">
        <f t="shared" ca="1" si="10"/>
        <v>0.18906431468678644</v>
      </c>
      <c r="M52" s="102">
        <f t="shared" ca="1" si="10"/>
        <v>-0.33108753142959618</v>
      </c>
      <c r="N52" s="102">
        <f t="shared" ca="1" si="10"/>
        <v>0.2338172998065097</v>
      </c>
      <c r="O52" s="102">
        <f t="shared" ca="1" si="10"/>
        <v>0.18751759379208757</v>
      </c>
      <c r="P52" s="102">
        <f t="shared" ca="1" si="10"/>
        <v>1.4036814014069495E-2</v>
      </c>
    </row>
    <row r="53" spans="1:16" x14ac:dyDescent="0.25">
      <c r="A53">
        <v>24</v>
      </c>
      <c r="B53" s="47">
        <f t="shared" ca="1" si="11"/>
        <v>120</v>
      </c>
      <c r="C53" s="54">
        <f t="shared" ca="1" si="11"/>
        <v>-0.20997377246664539</v>
      </c>
      <c r="D53" s="54">
        <f t="shared" ca="1" si="9"/>
        <v>0.18606743030512132</v>
      </c>
      <c r="E53" s="54">
        <f t="shared" ca="1" si="9"/>
        <v>-0.27772144906100993</v>
      </c>
      <c r="F53" s="54">
        <f t="shared" ca="1" si="9"/>
        <v>0.17230211008801785</v>
      </c>
      <c r="G53" s="54">
        <f t="shared" ca="1" si="9"/>
        <v>0.41266971260056112</v>
      </c>
      <c r="H53" s="54">
        <f t="shared" ca="1" si="9"/>
        <v>3.309223485349596E-2</v>
      </c>
      <c r="J53" s="101">
        <f t="shared" ca="1" si="10"/>
        <v>120</v>
      </c>
      <c r="K53" s="102">
        <f t="shared" ca="1" si="10"/>
        <v>-0.12444920717996998</v>
      </c>
      <c r="L53" s="102">
        <f t="shared" ca="1" si="10"/>
        <v>0.16899821926172434</v>
      </c>
      <c r="M53" s="102">
        <f t="shared" ca="1" si="10"/>
        <v>-0.27567937958262018</v>
      </c>
      <c r="N53" s="102">
        <f t="shared" ca="1" si="10"/>
        <v>0.18153683590532171</v>
      </c>
      <c r="O53" s="102">
        <f t="shared" ca="1" si="10"/>
        <v>0.2387589051474675</v>
      </c>
      <c r="P53" s="102">
        <f t="shared" ca="1" si="10"/>
        <v>1.8068258329362593E-2</v>
      </c>
    </row>
    <row r="54" spans="1:16" x14ac:dyDescent="0.25">
      <c r="A54">
        <v>25</v>
      </c>
      <c r="B54" s="47">
        <f t="shared" ca="1" si="11"/>
        <v>135</v>
      </c>
      <c r="C54" s="54">
        <f t="shared" ca="1" si="11"/>
        <v>-0.3039655133764318</v>
      </c>
      <c r="D54" s="54">
        <f t="shared" ca="1" si="9"/>
        <v>0.14945332112043008</v>
      </c>
      <c r="E54" s="54">
        <f t="shared" ca="1" si="9"/>
        <v>-0.20134805056923222</v>
      </c>
      <c r="F54" s="54">
        <f t="shared" ca="1" si="9"/>
        <v>0.10479924330733867</v>
      </c>
      <c r="G54" s="54">
        <f t="shared" ca="1" si="9"/>
        <v>0.56719754870423444</v>
      </c>
      <c r="H54" s="54">
        <f t="shared" ca="1" si="9"/>
        <v>3.6130147868337681E-2</v>
      </c>
      <c r="J54" s="101">
        <f t="shared" ca="1" si="10"/>
        <v>135</v>
      </c>
      <c r="K54" s="102">
        <f t="shared" ca="1" si="10"/>
        <v>-0.23403517082009037</v>
      </c>
      <c r="L54" s="102">
        <f t="shared" ca="1" si="10"/>
        <v>0.12266378073476276</v>
      </c>
      <c r="M54" s="102">
        <f t="shared" ca="1" si="10"/>
        <v>-0.19426887637748097</v>
      </c>
      <c r="N54" s="102">
        <f t="shared" ca="1" si="10"/>
        <v>0.11808533270900809</v>
      </c>
      <c r="O54" s="102">
        <f t="shared" ca="1" si="10"/>
        <v>0.18236666592196515</v>
      </c>
      <c r="P54" s="102">
        <f t="shared" ca="1" si="10"/>
        <v>1.7724343648437117E-2</v>
      </c>
    </row>
    <row r="55" spans="1:16" x14ac:dyDescent="0.25">
      <c r="A55">
        <v>26</v>
      </c>
      <c r="B55" s="47">
        <f t="shared" ca="1" si="11"/>
        <v>150</v>
      </c>
      <c r="C55" s="54">
        <f t="shared" ca="1" si="11"/>
        <v>-0.34033172810303097</v>
      </c>
      <c r="D55" s="54">
        <f t="shared" ca="1" si="9"/>
        <v>9.5313953269045001E-2</v>
      </c>
      <c r="E55" s="54">
        <f t="shared" ca="1" si="9"/>
        <v>-0.1247568313330929</v>
      </c>
      <c r="F55" s="54">
        <f t="shared" ca="1" si="9"/>
        <v>4.1675423930348718E-2</v>
      </c>
      <c r="G55" s="54">
        <f t="shared" ca="1" si="9"/>
        <v>0.66574998367594129</v>
      </c>
      <c r="H55" s="54">
        <f t="shared" ca="1" si="9"/>
        <v>2.8614975211077243E-2</v>
      </c>
      <c r="J55" s="101">
        <f t="shared" ca="1" si="10"/>
        <v>150</v>
      </c>
      <c r="K55" s="102">
        <f t="shared" ca="1" si="10"/>
        <v>-0.29781310518985471</v>
      </c>
      <c r="L55" s="102">
        <f t="shared" ca="1" si="10"/>
        <v>7.2055524480904826E-2</v>
      </c>
      <c r="M55" s="102">
        <f t="shared" ca="1" si="10"/>
        <v>-0.11057125535654523</v>
      </c>
      <c r="N55" s="102">
        <f t="shared" ca="1" si="10"/>
        <v>5.4723197827055467E-2</v>
      </c>
      <c r="O55" s="102">
        <f t="shared" ca="1" si="10"/>
        <v>5.3474372570750918E-2</v>
      </c>
      <c r="P55" s="102">
        <f t="shared" ca="1" si="10"/>
        <v>1.3985863690969425E-2</v>
      </c>
    </row>
    <row r="56" spans="1:16" x14ac:dyDescent="0.25">
      <c r="A56">
        <v>27</v>
      </c>
      <c r="B56" s="47">
        <f t="shared" ca="1" si="11"/>
        <v>165</v>
      </c>
      <c r="C56" s="54">
        <f t="shared" ca="1" si="11"/>
        <v>-0.34404753898799334</v>
      </c>
      <c r="D56" s="54">
        <f t="shared" ca="1" si="9"/>
        <v>3.5128696925952878E-2</v>
      </c>
      <c r="E56" s="54">
        <f t="shared" ca="1" si="9"/>
        <v>-6.7851161868631049E-2</v>
      </c>
      <c r="F56" s="54">
        <f t="shared" ca="1" si="9"/>
        <v>5.8417088153977009E-3</v>
      </c>
      <c r="G56" s="54">
        <f t="shared" ca="1" si="9"/>
        <v>0.6699183646113005</v>
      </c>
      <c r="H56" s="54">
        <f t="shared" ca="1" si="9"/>
        <v>1.462274272972031E-2</v>
      </c>
      <c r="J56" s="101">
        <f t="shared" ca="1" si="10"/>
        <v>165</v>
      </c>
      <c r="K56" s="102">
        <f t="shared" ca="1" si="10"/>
        <v>-0.294036379372352</v>
      </c>
      <c r="L56" s="102">
        <f t="shared" ca="1" si="10"/>
        <v>2.2333303609452237E-2</v>
      </c>
      <c r="M56" s="102">
        <f t="shared" ca="1" si="10"/>
        <v>-4.7607446439527044E-2</v>
      </c>
      <c r="N56" s="102">
        <f t="shared" ca="1" si="10"/>
        <v>1.2222606460773467E-2</v>
      </c>
      <c r="O56" s="102">
        <f t="shared" ca="1" si="10"/>
        <v>-9.0632511194524396E-2</v>
      </c>
      <c r="P56" s="102">
        <f t="shared" ca="1" si="10"/>
        <v>6.6235420030091993E-3</v>
      </c>
    </row>
    <row r="57" spans="1:16" x14ac:dyDescent="0.25">
      <c r="A57">
        <v>28</v>
      </c>
      <c r="B57" s="47">
        <f t="shared" ca="1" si="11"/>
        <v>180</v>
      </c>
      <c r="C57" s="54">
        <f t="shared" ca="1" si="11"/>
        <v>-0.32412835604729334</v>
      </c>
      <c r="D57" s="54">
        <f t="shared" ca="1" si="9"/>
        <v>-2.4743841046878526E-4</v>
      </c>
      <c r="E57" s="54">
        <f t="shared" ca="1" si="9"/>
        <v>-4.3931721378425444E-2</v>
      </c>
      <c r="F57" s="54">
        <f t="shared" ca="1" si="9"/>
        <v>5.719572119104327E-5</v>
      </c>
      <c r="G57" s="54">
        <f t="shared" ca="1" si="9"/>
        <v>0.68629414685735457</v>
      </c>
      <c r="H57" s="54">
        <f t="shared" ca="1" si="9"/>
        <v>9.9735257468388521E-5</v>
      </c>
      <c r="J57" s="101">
        <f t="shared" ca="1" si="10"/>
        <v>180</v>
      </c>
      <c r="K57" s="102">
        <f t="shared" ca="1" si="10"/>
        <v>-0.23884745049077938</v>
      </c>
      <c r="L57" s="102">
        <f t="shared" ca="1" si="10"/>
        <v>3.9558873837979578E-4</v>
      </c>
      <c r="M57" s="102">
        <f t="shared" ca="1" si="10"/>
        <v>-2.1605095081363861E-2</v>
      </c>
      <c r="N57" s="102">
        <f t="shared" ca="1" si="10"/>
        <v>-5.9936349498114094E-5</v>
      </c>
      <c r="O57" s="102">
        <f t="shared" ca="1" si="10"/>
        <v>-0.12329475323801757</v>
      </c>
      <c r="P57" s="102">
        <f t="shared" ca="1" si="10"/>
        <v>2.1125277715366839E-4</v>
      </c>
    </row>
    <row r="58" spans="1:16" x14ac:dyDescent="0.25">
      <c r="A58">
        <v>29</v>
      </c>
      <c r="B58" s="47">
        <f t="shared" ca="1" si="11"/>
        <v>195</v>
      </c>
      <c r="C58" s="54">
        <f t="shared" ca="1" si="11"/>
        <v>-0.294036379372352</v>
      </c>
      <c r="D58" s="54">
        <f t="shared" ca="1" si="9"/>
        <v>-2.2333303609452237E-2</v>
      </c>
      <c r="E58" s="54">
        <f t="shared" ca="1" si="9"/>
        <v>-4.7607446439527044E-2</v>
      </c>
      <c r="F58" s="54">
        <f t="shared" ca="1" si="9"/>
        <v>1.2222606460773467E-2</v>
      </c>
      <c r="G58" s="54">
        <f t="shared" ca="1" si="9"/>
        <v>-9.0632511194524396E-2</v>
      </c>
      <c r="H58" s="54">
        <f t="shared" ca="1" si="9"/>
        <v>-6.6235420030091993E-3</v>
      </c>
      <c r="J58" s="101">
        <f t="shared" ca="1" si="10"/>
        <v>195</v>
      </c>
      <c r="K58" s="102">
        <f t="shared" ca="1" si="10"/>
        <v>-0.34404753898799334</v>
      </c>
      <c r="L58" s="102">
        <f t="shared" ca="1" si="10"/>
        <v>-3.5128696925952878E-2</v>
      </c>
      <c r="M58" s="102">
        <f t="shared" ca="1" si="10"/>
        <v>-6.7851161868631049E-2</v>
      </c>
      <c r="N58" s="102">
        <f t="shared" ca="1" si="10"/>
        <v>5.8417088153977009E-3</v>
      </c>
      <c r="O58" s="102">
        <f t="shared" ca="1" si="10"/>
        <v>0.6699183646113005</v>
      </c>
      <c r="P58" s="102">
        <f t="shared" ca="1" si="10"/>
        <v>-1.462274272972031E-2</v>
      </c>
    </row>
    <row r="59" spans="1:16" x14ac:dyDescent="0.25">
      <c r="A59">
        <v>30</v>
      </c>
      <c r="B59" s="47">
        <f t="shared" ca="1" si="11"/>
        <v>210</v>
      </c>
      <c r="C59" s="54">
        <f t="shared" ca="1" si="11"/>
        <v>-0.29781310518985471</v>
      </c>
      <c r="D59" s="54">
        <f t="shared" ca="1" si="11"/>
        <v>-7.2055524480904826E-2</v>
      </c>
      <c r="E59" s="54">
        <f t="shared" ca="1" si="11"/>
        <v>-0.11057125535654523</v>
      </c>
      <c r="F59" s="54">
        <f t="shared" ca="1" si="11"/>
        <v>5.4723197827055467E-2</v>
      </c>
      <c r="G59" s="54">
        <f t="shared" ca="1" si="11"/>
        <v>5.3474372570750918E-2</v>
      </c>
      <c r="H59" s="54">
        <f t="shared" ca="1" si="11"/>
        <v>-1.3985863690969425E-2</v>
      </c>
      <c r="J59" s="101">
        <f t="shared" ref="J59:P69" ca="1" si="12">INDIRECT(CONCATENATE("'",$J$39,"'!",J$1,$A59))</f>
        <v>210</v>
      </c>
      <c r="K59" s="102">
        <f t="shared" ca="1" si="12"/>
        <v>-0.34033172810303097</v>
      </c>
      <c r="L59" s="102">
        <f t="shared" ca="1" si="12"/>
        <v>-9.5313953269045001E-2</v>
      </c>
      <c r="M59" s="102">
        <f t="shared" ca="1" si="12"/>
        <v>-0.1247568313330929</v>
      </c>
      <c r="N59" s="102">
        <f t="shared" ca="1" si="12"/>
        <v>4.1675423930348718E-2</v>
      </c>
      <c r="O59" s="102">
        <f t="shared" ca="1" si="12"/>
        <v>0.66574998367594129</v>
      </c>
      <c r="P59" s="102">
        <f t="shared" ca="1" si="12"/>
        <v>-2.8614975211077243E-2</v>
      </c>
    </row>
    <row r="60" spans="1:16" x14ac:dyDescent="0.25">
      <c r="A60">
        <v>31</v>
      </c>
      <c r="B60" s="47">
        <f t="shared" ref="B60:H69" ca="1" si="13">INDIRECT(CONCATENATE("'",$B$39,"'!",B$1,$A60))</f>
        <v>225</v>
      </c>
      <c r="C60" s="54">
        <f t="shared" ca="1" si="13"/>
        <v>-0.23403517082009037</v>
      </c>
      <c r="D60" s="54">
        <f t="shared" ca="1" si="13"/>
        <v>-0.12266378073476276</v>
      </c>
      <c r="E60" s="54">
        <f t="shared" ca="1" si="13"/>
        <v>-0.19426887637748097</v>
      </c>
      <c r="F60" s="54">
        <f t="shared" ca="1" si="13"/>
        <v>0.11808533270900809</v>
      </c>
      <c r="G60" s="54">
        <f t="shared" ca="1" si="13"/>
        <v>0.18236666592196515</v>
      </c>
      <c r="H60" s="54">
        <f t="shared" ca="1" si="13"/>
        <v>-1.7724343648437117E-2</v>
      </c>
      <c r="J60" s="101">
        <f t="shared" ca="1" si="12"/>
        <v>225</v>
      </c>
      <c r="K60" s="102">
        <f t="shared" ca="1" si="12"/>
        <v>-0.3039655133764318</v>
      </c>
      <c r="L60" s="102">
        <f t="shared" ca="1" si="12"/>
        <v>-0.14945332112043008</v>
      </c>
      <c r="M60" s="102">
        <f t="shared" ca="1" si="12"/>
        <v>-0.20134805056923222</v>
      </c>
      <c r="N60" s="102">
        <f t="shared" ca="1" si="12"/>
        <v>0.10479924330733867</v>
      </c>
      <c r="O60" s="102">
        <f t="shared" ca="1" si="12"/>
        <v>0.56719754870423444</v>
      </c>
      <c r="P60" s="102">
        <f t="shared" ca="1" si="12"/>
        <v>-3.6130147868337681E-2</v>
      </c>
    </row>
    <row r="61" spans="1:16" x14ac:dyDescent="0.25">
      <c r="A61">
        <v>32</v>
      </c>
      <c r="B61" s="47">
        <f t="shared" ca="1" si="13"/>
        <v>240</v>
      </c>
      <c r="C61" s="54">
        <f t="shared" ca="1" si="13"/>
        <v>-0.12444920717996998</v>
      </c>
      <c r="D61" s="54">
        <f t="shared" ca="1" si="13"/>
        <v>-0.16899821926172434</v>
      </c>
      <c r="E61" s="54">
        <f t="shared" ca="1" si="13"/>
        <v>-0.27567937958262018</v>
      </c>
      <c r="F61" s="54">
        <f t="shared" ca="1" si="13"/>
        <v>0.18153683590532171</v>
      </c>
      <c r="G61" s="54">
        <f t="shared" ca="1" si="13"/>
        <v>0.2387589051474675</v>
      </c>
      <c r="H61" s="54">
        <f t="shared" ca="1" si="13"/>
        <v>-1.8068258329362593E-2</v>
      </c>
      <c r="J61" s="101">
        <f t="shared" ca="1" si="12"/>
        <v>240</v>
      </c>
      <c r="K61" s="102">
        <f t="shared" ca="1" si="12"/>
        <v>-0.20997377246664539</v>
      </c>
      <c r="L61" s="102">
        <f t="shared" ca="1" si="12"/>
        <v>-0.18606743030512132</v>
      </c>
      <c r="M61" s="102">
        <f t="shared" ca="1" si="12"/>
        <v>-0.27772144906100993</v>
      </c>
      <c r="N61" s="102">
        <f t="shared" ca="1" si="12"/>
        <v>0.17230211008801785</v>
      </c>
      <c r="O61" s="102">
        <f t="shared" ca="1" si="12"/>
        <v>0.41266971260056112</v>
      </c>
      <c r="P61" s="102">
        <f t="shared" ca="1" si="12"/>
        <v>-3.309223485349596E-2</v>
      </c>
    </row>
    <row r="62" spans="1:16" x14ac:dyDescent="0.25">
      <c r="A62">
        <v>33</v>
      </c>
      <c r="B62" s="47">
        <f t="shared" ca="1" si="13"/>
        <v>255</v>
      </c>
      <c r="C62" s="54">
        <f t="shared" ca="1" si="13"/>
        <v>-5.8648897049865437E-2</v>
      </c>
      <c r="D62" s="54">
        <f t="shared" ca="1" si="13"/>
        <v>-0.18906431468678644</v>
      </c>
      <c r="E62" s="54">
        <f t="shared" ca="1" si="13"/>
        <v>-0.33108753142959618</v>
      </c>
      <c r="F62" s="54">
        <f t="shared" ca="1" si="13"/>
        <v>0.2338172998065097</v>
      </c>
      <c r="G62" s="54">
        <f t="shared" ca="1" si="13"/>
        <v>0.18751759379208757</v>
      </c>
      <c r="H62" s="54">
        <f t="shared" ca="1" si="13"/>
        <v>-1.4036814014069495E-2</v>
      </c>
      <c r="J62" s="101">
        <f t="shared" ca="1" si="12"/>
        <v>255</v>
      </c>
      <c r="K62" s="102">
        <f t="shared" ca="1" si="12"/>
        <v>-0.13157625428719294</v>
      </c>
      <c r="L62" s="102">
        <f t="shared" ca="1" si="12"/>
        <v>-0.20600322640924149</v>
      </c>
      <c r="M62" s="102">
        <f t="shared" ca="1" si="12"/>
        <v>-0.33231277311663004</v>
      </c>
      <c r="N62" s="102">
        <f t="shared" ca="1" si="12"/>
        <v>0.22291436545446708</v>
      </c>
      <c r="O62" s="102">
        <f t="shared" ca="1" si="12"/>
        <v>0.20395292433721815</v>
      </c>
      <c r="P62" s="102">
        <f t="shared" ca="1" si="12"/>
        <v>-2.2908539023869318E-2</v>
      </c>
    </row>
    <row r="63" spans="1:16" x14ac:dyDescent="0.25">
      <c r="A63">
        <v>34</v>
      </c>
      <c r="B63" s="47">
        <f t="shared" ca="1" si="13"/>
        <v>270</v>
      </c>
      <c r="C63" s="54">
        <f t="shared" ca="1" si="13"/>
        <v>3.6421038165885489E-2</v>
      </c>
      <c r="D63" s="54">
        <f t="shared" ca="1" si="13"/>
        <v>-0.20613352573018345</v>
      </c>
      <c r="E63" s="54">
        <f t="shared" ca="1" si="13"/>
        <v>-0.35164436417871991</v>
      </c>
      <c r="F63" s="54">
        <f t="shared" ca="1" si="13"/>
        <v>0.24379676157682195</v>
      </c>
      <c r="G63" s="54">
        <f t="shared" ca="1" si="13"/>
        <v>-1.1308221994638754E-2</v>
      </c>
      <c r="H63" s="54">
        <f t="shared" ca="1" si="13"/>
        <v>7.6680236265606501E-3</v>
      </c>
      <c r="J63" s="101">
        <f t="shared" ca="1" si="12"/>
        <v>270</v>
      </c>
      <c r="K63" s="102">
        <f t="shared" ca="1" si="12"/>
        <v>-3.6049457077389248E-2</v>
      </c>
      <c r="L63" s="102">
        <f t="shared" ca="1" si="12"/>
        <v>-0.20600322640924149</v>
      </c>
      <c r="M63" s="102">
        <f t="shared" ca="1" si="12"/>
        <v>-0.35164436417871991</v>
      </c>
      <c r="N63" s="102">
        <f t="shared" ca="1" si="12"/>
        <v>0.24367760382434062</v>
      </c>
      <c r="O63" s="102">
        <f t="shared" ca="1" si="12"/>
        <v>1.0617461725350656E-2</v>
      </c>
      <c r="P63" s="102">
        <f t="shared" ca="1" si="12"/>
        <v>-7.7126051592732118E-3</v>
      </c>
    </row>
    <row r="64" spans="1:16" x14ac:dyDescent="0.25">
      <c r="A64">
        <v>35</v>
      </c>
      <c r="B64" s="47">
        <f t="shared" ca="1" si="13"/>
        <v>285</v>
      </c>
      <c r="C64" s="54">
        <f t="shared" ca="1" si="13"/>
        <v>0.13188082894989475</v>
      </c>
      <c r="D64" s="54">
        <f t="shared" ca="1" si="13"/>
        <v>-0.20600322640924149</v>
      </c>
      <c r="E64" s="54">
        <f t="shared" ca="1" si="13"/>
        <v>-0.33231277311663004</v>
      </c>
      <c r="F64" s="54">
        <f t="shared" ca="1" si="13"/>
        <v>0.22288457601634676</v>
      </c>
      <c r="G64" s="54">
        <f t="shared" ca="1" si="13"/>
        <v>-0.20436976243075408</v>
      </c>
      <c r="H64" s="54">
        <f t="shared" ca="1" si="13"/>
        <v>2.2921276604644335E-2</v>
      </c>
      <c r="J64" s="101">
        <f t="shared" ca="1" si="12"/>
        <v>285</v>
      </c>
      <c r="K64" s="102">
        <f t="shared" ca="1" si="12"/>
        <v>5.8618439583595257E-2</v>
      </c>
      <c r="L64" s="102">
        <f t="shared" ca="1" si="12"/>
        <v>-0.1889340153658445</v>
      </c>
      <c r="M64" s="102">
        <f t="shared" ca="1" si="12"/>
        <v>-0.33108753142959618</v>
      </c>
      <c r="N64" s="102">
        <f t="shared" ca="1" si="12"/>
        <v>0.2338172998065097</v>
      </c>
      <c r="O64" s="102">
        <f t="shared" ca="1" si="12"/>
        <v>-0.18790465773608522</v>
      </c>
      <c r="P64" s="102">
        <f t="shared" ca="1" si="12"/>
        <v>1.4062289175619531E-2</v>
      </c>
    </row>
    <row r="65" spans="1:24" x14ac:dyDescent="0.25">
      <c r="A65">
        <v>36</v>
      </c>
      <c r="B65" s="47">
        <f t="shared" ca="1" si="13"/>
        <v>300</v>
      </c>
      <c r="C65" s="54">
        <f t="shared" ca="1" si="13"/>
        <v>0.2102783471293472</v>
      </c>
      <c r="D65" s="54">
        <f t="shared" ca="1" si="13"/>
        <v>-0.18619772962606329</v>
      </c>
      <c r="E65" s="54">
        <f t="shared" ca="1" si="13"/>
        <v>-0.27772144906100993</v>
      </c>
      <c r="F65" s="54">
        <f t="shared" ca="1" si="13"/>
        <v>0.17224253121177718</v>
      </c>
      <c r="G65" s="54">
        <f t="shared" ca="1" si="13"/>
        <v>-0.41326519559132674</v>
      </c>
      <c r="H65" s="54">
        <f t="shared" ca="1" si="13"/>
        <v>3.3079497272720942E-2</v>
      </c>
      <c r="J65" s="101">
        <f t="shared" ca="1" si="12"/>
        <v>300</v>
      </c>
      <c r="K65" s="102">
        <f t="shared" ca="1" si="12"/>
        <v>0.12438829224742962</v>
      </c>
      <c r="L65" s="102">
        <f t="shared" ca="1" si="12"/>
        <v>-0.16899821926172434</v>
      </c>
      <c r="M65" s="102">
        <f t="shared" ca="1" si="12"/>
        <v>-0.27567937958262018</v>
      </c>
      <c r="N65" s="102">
        <f t="shared" ca="1" si="12"/>
        <v>0.18153683590532171</v>
      </c>
      <c r="O65" s="102">
        <f t="shared" ca="1" si="12"/>
        <v>-0.23878867929700578</v>
      </c>
      <c r="P65" s="102">
        <f t="shared" ca="1" si="12"/>
        <v>1.8074627119750105E-2</v>
      </c>
    </row>
    <row r="66" spans="1:24" x14ac:dyDescent="0.25">
      <c r="A66">
        <v>37</v>
      </c>
      <c r="B66" s="47">
        <f t="shared" ca="1" si="13"/>
        <v>315</v>
      </c>
      <c r="C66" s="54">
        <f t="shared" ca="1" si="13"/>
        <v>0.30408734324151254</v>
      </c>
      <c r="D66" s="54">
        <f t="shared" ca="1" si="13"/>
        <v>-0.14945332112043008</v>
      </c>
      <c r="E66" s="54">
        <f t="shared" ca="1" si="13"/>
        <v>-0.20148418853445818</v>
      </c>
      <c r="F66" s="54">
        <f t="shared" ca="1" si="13"/>
        <v>0.10476945386921832</v>
      </c>
      <c r="G66" s="54">
        <f t="shared" ca="1" si="13"/>
        <v>-0.5674952901996172</v>
      </c>
      <c r="H66" s="54">
        <f t="shared" ca="1" si="13"/>
        <v>3.6136516658725186E-2</v>
      </c>
      <c r="J66" s="101">
        <f t="shared" ca="1" si="12"/>
        <v>315</v>
      </c>
      <c r="K66" s="102">
        <f t="shared" ca="1" si="12"/>
        <v>0.23391334095500965</v>
      </c>
      <c r="L66" s="102">
        <f t="shared" ca="1" si="12"/>
        <v>-0.12262469093848018</v>
      </c>
      <c r="M66" s="102">
        <f t="shared" ca="1" si="12"/>
        <v>-0.19426887637748097</v>
      </c>
      <c r="N66" s="102">
        <f t="shared" ca="1" si="12"/>
        <v>0.11811512214712842</v>
      </c>
      <c r="O66" s="102">
        <f t="shared" ca="1" si="12"/>
        <v>-0.18245598837057997</v>
      </c>
      <c r="P66" s="102">
        <f t="shared" ca="1" si="12"/>
        <v>1.7730712438824625E-2</v>
      </c>
    </row>
    <row r="67" spans="1:24" x14ac:dyDescent="0.25">
      <c r="A67">
        <v>38</v>
      </c>
      <c r="B67" s="47">
        <f t="shared" ca="1" si="13"/>
        <v>330</v>
      </c>
      <c r="C67" s="54">
        <f t="shared" ca="1" si="13"/>
        <v>0.34057538783319241</v>
      </c>
      <c r="D67" s="54">
        <f t="shared" ca="1" si="13"/>
        <v>-9.5287893404856605E-2</v>
      </c>
      <c r="E67" s="54">
        <f t="shared" ca="1" si="13"/>
        <v>-0.1247568313330929</v>
      </c>
      <c r="F67" s="54">
        <f t="shared" ca="1" si="13"/>
        <v>4.1675423930348718E-2</v>
      </c>
      <c r="G67" s="54">
        <f t="shared" ca="1" si="13"/>
        <v>-0.66574998367594129</v>
      </c>
      <c r="H67" s="54">
        <f t="shared" ca="1" si="13"/>
        <v>2.8634081582239769E-2</v>
      </c>
      <c r="J67" s="101">
        <f t="shared" ca="1" si="12"/>
        <v>330</v>
      </c>
      <c r="K67" s="102">
        <f t="shared" ca="1" si="12"/>
        <v>0.29799584998747586</v>
      </c>
      <c r="L67" s="102">
        <f t="shared" ca="1" si="12"/>
        <v>-7.2055524480904826E-2</v>
      </c>
      <c r="M67" s="102">
        <f t="shared" ca="1" si="12"/>
        <v>-0.11055764156002264</v>
      </c>
      <c r="N67" s="102">
        <f t="shared" ca="1" si="12"/>
        <v>5.4723197827055467E-2</v>
      </c>
      <c r="O67" s="102">
        <f t="shared" ca="1" si="12"/>
        <v>-5.3623243318442322E-2</v>
      </c>
      <c r="P67" s="102">
        <f t="shared" ca="1" si="12"/>
        <v>1.3973126110194406E-2</v>
      </c>
    </row>
    <row r="68" spans="1:24" x14ac:dyDescent="0.25">
      <c r="A68">
        <v>39</v>
      </c>
      <c r="B68" s="47">
        <f t="shared" ca="1" si="13"/>
        <v>345</v>
      </c>
      <c r="C68" s="54">
        <f t="shared" ca="1" si="13"/>
        <v>0.34538766750388145</v>
      </c>
      <c r="D68" s="54">
        <f t="shared" ca="1" si="13"/>
        <v>-3.4372960864489502E-2</v>
      </c>
      <c r="E68" s="54">
        <f t="shared" ca="1" si="13"/>
        <v>-6.7851161868631049E-2</v>
      </c>
      <c r="F68" s="54">
        <f t="shared" ca="1" si="13"/>
        <v>5.9966138936234431E-3</v>
      </c>
      <c r="G68" s="54">
        <f t="shared" ca="1" si="13"/>
        <v>-0.67110933059283173</v>
      </c>
      <c r="H68" s="54">
        <f t="shared" ca="1" si="13"/>
        <v>1.4934813458708243E-2</v>
      </c>
      <c r="J68" s="101">
        <f t="shared" ca="1" si="12"/>
        <v>345</v>
      </c>
      <c r="K68" s="102">
        <f t="shared" ca="1" si="12"/>
        <v>0.29769127532477402</v>
      </c>
      <c r="L68" s="102">
        <f t="shared" ca="1" si="12"/>
        <v>-2.2072704967568316E-2</v>
      </c>
      <c r="M68" s="102">
        <f t="shared" ca="1" si="12"/>
        <v>-4.7648287829094839E-2</v>
      </c>
      <c r="N68" s="102">
        <f t="shared" ca="1" si="12"/>
        <v>1.2151111809284661E-2</v>
      </c>
      <c r="O68" s="102">
        <f t="shared" ca="1" si="12"/>
        <v>9.0543188745909553E-2</v>
      </c>
      <c r="P68" s="102">
        <f t="shared" ca="1" si="12"/>
        <v>6.4070031298338985E-3</v>
      </c>
    </row>
    <row r="69" spans="1:24" x14ac:dyDescent="0.25">
      <c r="A69">
        <v>40</v>
      </c>
      <c r="B69" s="47">
        <f t="shared" ca="1" si="13"/>
        <v>360</v>
      </c>
      <c r="C69" s="54">
        <f t="shared" ca="1" si="13"/>
        <v>0.22952746581210323</v>
      </c>
      <c r="D69" s="54">
        <f t="shared" ca="1" si="13"/>
        <v>1.1277406227526788E-2</v>
      </c>
      <c r="E69" s="54">
        <f t="shared" ca="1" si="13"/>
        <v>-2.0352625801284798E-2</v>
      </c>
      <c r="F69" s="54">
        <f t="shared" ca="1" si="13"/>
        <v>8.2546533031448393E-4</v>
      </c>
      <c r="G69" s="54">
        <f t="shared" ca="1" si="13"/>
        <v>0.12793952056598926</v>
      </c>
      <c r="H69" s="54">
        <f t="shared" ca="1" si="13"/>
        <v>-5.4230250149637817E-3</v>
      </c>
      <c r="J69" s="101">
        <f t="shared" ca="1" si="12"/>
        <v>360</v>
      </c>
      <c r="K69" s="102">
        <f t="shared" ca="1" si="12"/>
        <v>0.38455596912733747</v>
      </c>
      <c r="L69" s="102">
        <f t="shared" ca="1" si="12"/>
        <v>-1.6430744370781371E-2</v>
      </c>
      <c r="M69" s="102">
        <f t="shared" ca="1" si="12"/>
        <v>-4.2638410708778586E-2</v>
      </c>
      <c r="N69" s="102">
        <f t="shared" ca="1" si="12"/>
        <v>4.2718054264560441E-3</v>
      </c>
      <c r="O69" s="102">
        <f t="shared" ca="1" si="12"/>
        <v>-0.7056473440572365</v>
      </c>
      <c r="P69" s="102">
        <f t="shared" ca="1" si="12"/>
        <v>-6.961087893547168E-3</v>
      </c>
    </row>
    <row r="70" spans="1:24" ht="15.75" thickBot="1" x14ac:dyDescent="0.3"/>
    <row r="71" spans="1:24" ht="15.75" customHeight="1" thickBot="1" x14ac:dyDescent="0.3">
      <c r="B71" s="86" t="s">
        <v>80</v>
      </c>
      <c r="C71" s="87"/>
      <c r="D71" s="87"/>
      <c r="E71" s="87"/>
      <c r="F71" s="87"/>
      <c r="G71" s="87"/>
      <c r="H71" s="88"/>
      <c r="J71" s="86" t="s">
        <v>81</v>
      </c>
      <c r="K71" s="87"/>
      <c r="L71" s="87"/>
      <c r="M71" s="87"/>
      <c r="N71" s="87"/>
      <c r="O71" s="87"/>
      <c r="P71" s="88"/>
      <c r="R71" s="103" t="s">
        <v>82</v>
      </c>
      <c r="S71" s="103"/>
      <c r="T71" s="103"/>
      <c r="U71" s="103"/>
      <c r="V71" s="103"/>
      <c r="W71" s="103"/>
      <c r="X71" s="103"/>
    </row>
    <row r="72" spans="1:24" x14ac:dyDescent="0.25">
      <c r="B72" s="42" t="s">
        <v>57</v>
      </c>
      <c r="C72" s="49">
        <f ca="1">INDIRECT(CONCATENATE("'",$B$71,"'!",C$1,"5"))</f>
        <v>518</v>
      </c>
      <c r="D72" s="49">
        <f t="shared" ref="D72:H72" ca="1" si="14">INDIRECT(CONCATENATE("'",$B$71,"'!",D$1,"5"))</f>
        <v>2424</v>
      </c>
      <c r="E72" s="49">
        <f t="shared" ca="1" si="14"/>
        <v>8949</v>
      </c>
      <c r="F72" s="49">
        <f t="shared" ca="1" si="14"/>
        <v>106026</v>
      </c>
      <c r="G72" s="49">
        <f t="shared" ca="1" si="14"/>
        <v>105978</v>
      </c>
      <c r="H72" s="49">
        <f t="shared" ca="1" si="14"/>
        <v>495926</v>
      </c>
      <c r="J72" s="42" t="s">
        <v>57</v>
      </c>
      <c r="K72" s="49">
        <f ca="1">INDIRECT(CONCATENATE("'",$J$71,"'!",K$1,"5"))</f>
        <v>518</v>
      </c>
      <c r="L72" s="49">
        <f t="shared" ref="L72:P72" ca="1" si="15">INDIRECT(CONCATENATE("'",$J$71,"'!",L$1,"5"))</f>
        <v>2424</v>
      </c>
      <c r="M72" s="49">
        <f t="shared" ca="1" si="15"/>
        <v>8949</v>
      </c>
      <c r="N72" s="49">
        <f t="shared" ca="1" si="15"/>
        <v>106026</v>
      </c>
      <c r="O72" s="49">
        <f t="shared" ca="1" si="15"/>
        <v>105978</v>
      </c>
      <c r="P72" s="49">
        <f t="shared" ca="1" si="15"/>
        <v>495926</v>
      </c>
      <c r="R72" s="100" t="s">
        <v>57</v>
      </c>
      <c r="S72" s="104">
        <f ca="1">INDIRECT(CONCATENATE("'",$R$71,"'!",K$1,"5"))</f>
        <v>439</v>
      </c>
      <c r="T72" s="104">
        <f t="shared" ref="T72:X72" ca="1" si="16">INDIRECT(CONCATENATE("'",$R$71,"'!",L$1,"5"))</f>
        <v>2814</v>
      </c>
      <c r="U72" s="104">
        <f t="shared" ca="1" si="16"/>
        <v>13570</v>
      </c>
      <c r="V72" s="104">
        <f t="shared" ca="1" si="16"/>
        <v>129444</v>
      </c>
      <c r="W72" s="104">
        <f t="shared" ca="1" si="16"/>
        <v>129505</v>
      </c>
      <c r="X72" s="104">
        <f t="shared" ca="1" si="16"/>
        <v>830130</v>
      </c>
    </row>
    <row r="73" spans="1:24" ht="15.75" thickBot="1" x14ac:dyDescent="0.3">
      <c r="B73" s="43"/>
      <c r="C73" s="44" t="s">
        <v>36</v>
      </c>
      <c r="D73" s="44" t="s">
        <v>36</v>
      </c>
      <c r="E73" s="44" t="s">
        <v>36</v>
      </c>
      <c r="F73" s="44" t="s">
        <v>37</v>
      </c>
      <c r="G73" s="44" t="s">
        <v>37</v>
      </c>
      <c r="H73" s="44" t="s">
        <v>37</v>
      </c>
      <c r="J73" s="42"/>
      <c r="K73" s="98" t="s">
        <v>36</v>
      </c>
      <c r="L73" s="98" t="s">
        <v>36</v>
      </c>
      <c r="M73" s="98" t="s">
        <v>36</v>
      </c>
      <c r="N73" s="98" t="s">
        <v>37</v>
      </c>
      <c r="O73" s="98" t="s">
        <v>37</v>
      </c>
      <c r="P73" s="98" t="s">
        <v>37</v>
      </c>
      <c r="R73" s="100"/>
      <c r="S73" s="105" t="s">
        <v>36</v>
      </c>
      <c r="T73" s="105" t="s">
        <v>36</v>
      </c>
      <c r="U73" s="105" t="s">
        <v>36</v>
      </c>
      <c r="V73" s="105" t="s">
        <v>37</v>
      </c>
      <c r="W73" s="105" t="s">
        <v>37</v>
      </c>
      <c r="X73" s="105" t="s">
        <v>37</v>
      </c>
    </row>
    <row r="74" spans="1:24" ht="27.75" thickBot="1" x14ac:dyDescent="0.3">
      <c r="B74" s="45" t="s">
        <v>58</v>
      </c>
      <c r="C74" s="46" t="s">
        <v>59</v>
      </c>
      <c r="D74" s="46" t="s">
        <v>60</v>
      </c>
      <c r="E74" s="46" t="s">
        <v>61</v>
      </c>
      <c r="F74" s="46" t="s">
        <v>62</v>
      </c>
      <c r="G74" s="46" t="s">
        <v>63</v>
      </c>
      <c r="H74" s="46" t="s">
        <v>64</v>
      </c>
      <c r="J74" s="99" t="s">
        <v>58</v>
      </c>
      <c r="K74" s="100" t="s">
        <v>59</v>
      </c>
      <c r="L74" s="100" t="s">
        <v>60</v>
      </c>
      <c r="M74" s="100" t="s">
        <v>61</v>
      </c>
      <c r="N74" s="100" t="s">
        <v>62</v>
      </c>
      <c r="O74" s="100" t="s">
        <v>63</v>
      </c>
      <c r="P74" s="100" t="s">
        <v>64</v>
      </c>
      <c r="R74" s="99" t="s">
        <v>58</v>
      </c>
      <c r="S74" s="100" t="s">
        <v>59</v>
      </c>
      <c r="T74" s="100" t="s">
        <v>60</v>
      </c>
      <c r="U74" s="100" t="s">
        <v>61</v>
      </c>
      <c r="V74" s="100" t="s">
        <v>62</v>
      </c>
      <c r="W74" s="100" t="s">
        <v>63</v>
      </c>
      <c r="X74" s="100" t="s">
        <v>64</v>
      </c>
    </row>
    <row r="75" spans="1:24" x14ac:dyDescent="0.25">
      <c r="A75">
        <v>14</v>
      </c>
      <c r="B75" s="47">
        <f ca="1">INDIRECT(CONCATENATE("'",$B$71,"'!",B$1,$A75))</f>
        <v>0</v>
      </c>
      <c r="C75" s="54">
        <f ca="1">INDIRECT(CONCATENATE("'",$B$71,"'!",C$1,$A75))</f>
        <v>0.23942625994630776</v>
      </c>
      <c r="D75" s="54">
        <f t="shared" ref="D75:H90" ca="1" si="17">INDIRECT(CONCATENATE("'",$B$71,"'!",D$1,$A75))</f>
        <v>5.794960166587728E-3</v>
      </c>
      <c r="E75" s="54">
        <f t="shared" ca="1" si="17"/>
        <v>-3.388473954474773E-2</v>
      </c>
      <c r="F75" s="54">
        <f t="shared" ca="1" si="17"/>
        <v>-4.5881826275382607E-4</v>
      </c>
      <c r="G75" s="54">
        <f t="shared" ca="1" si="17"/>
        <v>8.4424930566052589E-2</v>
      </c>
      <c r="H75" s="54">
        <f t="shared" ca="1" si="17"/>
        <v>2.5499651148316906E-3</v>
      </c>
      <c r="J75" s="101">
        <f ca="1">INDIRECT(CONCATENATE("'",$J$71,"'!",J$1,$A75))</f>
        <v>0</v>
      </c>
      <c r="K75" s="102">
        <f ca="1">INDIRECT(CONCATENATE("'",$J$71,"'!",K$1,$A75))</f>
        <v>0.33773684605392723</v>
      </c>
      <c r="L75" s="102">
        <f t="shared" ref="L75:P90" ca="1" si="18">INDIRECT(CONCATENATE("'",$J$71,"'!",L$1,$A75))</f>
        <v>1.2047284925681513E-4</v>
      </c>
      <c r="M75" s="102">
        <f t="shared" ca="1" si="18"/>
        <v>-0.10362821913001999</v>
      </c>
      <c r="N75" s="102">
        <f t="shared" ca="1" si="18"/>
        <v>1.7569073973218136E-2</v>
      </c>
      <c r="O75" s="102">
        <f t="shared" ca="1" si="18"/>
        <v>-0.48397189226999099</v>
      </c>
      <c r="P75" s="102">
        <f t="shared" ca="1" si="18"/>
        <v>-2.3490141067457248E-4</v>
      </c>
      <c r="R75" s="101">
        <f ca="1">INDIRECT(CONCATENATE("'",$R$71,"'!",J$1,$A75))</f>
        <v>0</v>
      </c>
      <c r="S75" s="102">
        <f ca="1">INDIRECT(CONCATENATE("'",$R$71,"'!",K$1,$A75))</f>
        <v>6.1081442606536668E-2</v>
      </c>
      <c r="T75" s="102">
        <f t="shared" ref="T75:W75" ca="1" si="19">INDIRECT(CONCATENATE("'",$R$71,"'!",L$1,$A75))</f>
        <v>-7.8882023517092299E-3</v>
      </c>
      <c r="U75" s="102">
        <f t="shared" ca="1" si="19"/>
        <v>-4.9773380398495978E-2</v>
      </c>
      <c r="V75" s="102">
        <f t="shared" ca="1" si="19"/>
        <v>-2.267298175114248E-4</v>
      </c>
      <c r="W75" s="102">
        <f t="shared" ca="1" si="19"/>
        <v>-0.11843851599293027</v>
      </c>
      <c r="X75" s="102">
        <f ca="1">INDIRECT(CONCATENATE("'",$R$71,"'!",P$1,$A75))</f>
        <v>-2.0590425681311373E-3</v>
      </c>
    </row>
    <row r="76" spans="1:24" x14ac:dyDescent="0.25">
      <c r="A76">
        <v>15</v>
      </c>
      <c r="B76" s="47">
        <f t="shared" ref="B76:H99" ca="1" si="20">INDIRECT(CONCATENATE("'",$B$71,"'!",B$1,$A76))</f>
        <v>15</v>
      </c>
      <c r="C76" s="54">
        <f t="shared" ca="1" si="20"/>
        <v>0.24554127247931756</v>
      </c>
      <c r="D76" s="54">
        <f t="shared" ca="1" si="17"/>
        <v>3.5895581534925891E-2</v>
      </c>
      <c r="E76" s="54">
        <f t="shared" ca="1" si="17"/>
        <v>-5.5653200184382773E-2</v>
      </c>
      <c r="F76" s="54">
        <f t="shared" ca="1" si="17"/>
        <v>-9.8003029377094486E-4</v>
      </c>
      <c r="G76" s="54">
        <f t="shared" ca="1" si="17"/>
        <v>0.12185515577344191</v>
      </c>
      <c r="H76" s="54">
        <f t="shared" ca="1" si="17"/>
        <v>-3.6235053414034137E-3</v>
      </c>
      <c r="J76" s="101">
        <f t="shared" ref="J76:P99" ca="1" si="21">INDIRECT(CONCATENATE("'",$J$71,"'!",J$1,$A76))</f>
        <v>15</v>
      </c>
      <c r="K76" s="102">
        <f t="shared" ca="1" si="21"/>
        <v>0.42758049173122542</v>
      </c>
      <c r="L76" s="102">
        <f t="shared" ca="1" si="18"/>
        <v>8.4134981082982285E-2</v>
      </c>
      <c r="M76" s="102">
        <f t="shared" ca="1" si="18"/>
        <v>-0.16908335281067369</v>
      </c>
      <c r="N76" s="102">
        <f t="shared" ca="1" si="18"/>
        <v>1.8545772003122348E-2</v>
      </c>
      <c r="O76" s="102">
        <f t="shared" ca="1" si="18"/>
        <v>-0.53167933533223477</v>
      </c>
      <c r="P76" s="102">
        <f t="shared" ca="1" si="18"/>
        <v>-1.7220862673381649E-2</v>
      </c>
      <c r="R76" s="101">
        <f t="shared" ref="R76:R87" ca="1" si="22">INDIRECT(CONCATENATE("'",$R$71,"'!",J$1,$A76))</f>
        <v>15</v>
      </c>
      <c r="S76" s="102">
        <f t="shared" ref="S76:S87" ca="1" si="23">INDIRECT(CONCATENATE("'",$R$71,"'!",K$1,$A76))</f>
        <v>8.9637918954617646E-2</v>
      </c>
      <c r="T76" s="102">
        <f t="shared" ref="T76:T88" ca="1" si="24">INDIRECT(CONCATENATE("'",$R$71,"'!",L$1,$A76))</f>
        <v>2.2807381991659836E-2</v>
      </c>
      <c r="U76" s="102">
        <f t="shared" ref="U76:U88" ca="1" si="25">INDIRECT(CONCATENATE("'",$R$71,"'!",M$1,$A76))</f>
        <v>-6.680442343889044E-2</v>
      </c>
      <c r="V76" s="102">
        <f t="shared" ref="V76:V88" ca="1" si="26">INDIRECT(CONCATENATE("'",$R$71,"'!",N$1,$A76))</f>
        <v>1.1680020902103702E-2</v>
      </c>
      <c r="W76" s="102">
        <f t="shared" ref="W76:W88" ca="1" si="27">INDIRECT(CONCATENATE("'",$R$71,"'!",O$1,$A76))</f>
        <v>-0.10141121544112695</v>
      </c>
      <c r="X76" s="102">
        <f t="shared" ref="X76:X87" ca="1" si="28">INDIRECT(CONCATENATE("'",$R$71,"'!",P$1,$A76))</f>
        <v>-1.7757958000275669E-2</v>
      </c>
    </row>
    <row r="77" spans="1:24" x14ac:dyDescent="0.25">
      <c r="A77">
        <v>16</v>
      </c>
      <c r="B77" s="47">
        <f t="shared" ca="1" si="20"/>
        <v>30</v>
      </c>
      <c r="C77" s="54">
        <f t="shared" ca="1" si="20"/>
        <v>0.38218828331311405</v>
      </c>
      <c r="D77" s="54">
        <f t="shared" ca="1" si="17"/>
        <v>0.11504478596113886</v>
      </c>
      <c r="E77" s="54">
        <f t="shared" ca="1" si="17"/>
        <v>-0.11125194518267516</v>
      </c>
      <c r="F77" s="54">
        <f t="shared" ca="1" si="17"/>
        <v>-3.5011751730801605E-3</v>
      </c>
      <c r="G77" s="54">
        <f t="shared" ca="1" si="17"/>
        <v>8.8344987935745384E-2</v>
      </c>
      <c r="H77" s="54">
        <f t="shared" ca="1" si="17"/>
        <v>-4.1737868305385763E-2</v>
      </c>
      <c r="J77" s="101">
        <f t="shared" ca="1" si="21"/>
        <v>30</v>
      </c>
      <c r="K77" s="102">
        <f t="shared" ca="1" si="21"/>
        <v>0.30151715643533056</v>
      </c>
      <c r="L77" s="102">
        <f t="shared" ca="1" si="18"/>
        <v>0.17188867102974875</v>
      </c>
      <c r="M77" s="102">
        <f t="shared" ca="1" si="18"/>
        <v>-0.25757303020756411</v>
      </c>
      <c r="N77" s="102">
        <f t="shared" ca="1" si="18"/>
        <v>3.0289129492088295E-2</v>
      </c>
      <c r="O77" s="102">
        <f t="shared" ca="1" si="18"/>
        <v>-0.68503289929617017</v>
      </c>
      <c r="P77" s="102">
        <f t="shared" ca="1" si="18"/>
        <v>-5.6010794429829043E-2</v>
      </c>
      <c r="R77" s="101">
        <f t="shared" ca="1" si="22"/>
        <v>30</v>
      </c>
      <c r="S77" s="102">
        <f t="shared" ca="1" si="23"/>
        <v>5.2866946008837963E-2</v>
      </c>
      <c r="T77" s="102">
        <f t="shared" ca="1" si="24"/>
        <v>0.13087835186178376</v>
      </c>
      <c r="U77" s="102">
        <f t="shared" ca="1" si="25"/>
        <v>-0.13071796872332278</v>
      </c>
      <c r="V77" s="102">
        <f t="shared" ca="1" si="26"/>
        <v>6.4922469123860863E-2</v>
      </c>
      <c r="W77" s="102">
        <f t="shared" ca="1" si="27"/>
        <v>-2.9454407750108394E-2</v>
      </c>
      <c r="X77" s="102">
        <f t="shared" ca="1" si="28"/>
        <v>-2.716527294091757E-2</v>
      </c>
    </row>
    <row r="78" spans="1:24" ht="14.45" customHeight="1" x14ac:dyDescent="0.25">
      <c r="A78">
        <v>17</v>
      </c>
      <c r="B78" s="47">
        <f t="shared" ca="1" si="20"/>
        <v>45</v>
      </c>
      <c r="C78" s="54">
        <f t="shared" ca="1" si="20"/>
        <v>0.31351198871161906</v>
      </c>
      <c r="D78" s="54">
        <f t="shared" ca="1" si="17"/>
        <v>0.13595288161855859</v>
      </c>
      <c r="E78" s="54">
        <f t="shared" ca="1" si="17"/>
        <v>-0.20897177662188737</v>
      </c>
      <c r="F78" s="54">
        <f t="shared" ca="1" si="17"/>
        <v>2.6853450539837003E-3</v>
      </c>
      <c r="G78" s="54">
        <f t="shared" ca="1" si="17"/>
        <v>7.5147844650093373E-2</v>
      </c>
      <c r="H78" s="54">
        <f t="shared" ca="1" si="17"/>
        <v>-4.6872191128120091E-2</v>
      </c>
      <c r="J78" s="101">
        <f t="shared" ca="1" si="21"/>
        <v>45</v>
      </c>
      <c r="K78" s="102">
        <f t="shared" ca="1" si="21"/>
        <v>0.2801146125697962</v>
      </c>
      <c r="L78" s="102">
        <f t="shared" ca="1" si="18"/>
        <v>0.29623152837699973</v>
      </c>
      <c r="M78" s="102">
        <f t="shared" ca="1" si="18"/>
        <v>-0.34007263713451119</v>
      </c>
      <c r="N78" s="102">
        <f t="shared" ca="1" si="18"/>
        <v>4.0929392735515366E-2</v>
      </c>
      <c r="O78" s="102">
        <f t="shared" ca="1" si="18"/>
        <v>-0.80700301276373787</v>
      </c>
      <c r="P78" s="102">
        <f t="shared" ca="1" si="18"/>
        <v>-6.971869938239246E-2</v>
      </c>
      <c r="R78" s="101">
        <f t="shared" ca="1" si="22"/>
        <v>45</v>
      </c>
      <c r="S78" s="102">
        <f t="shared" ca="1" si="23"/>
        <v>1.8873916000320578E-2</v>
      </c>
      <c r="T78" s="102">
        <f t="shared" ca="1" si="24"/>
        <v>0.26894354011425758</v>
      </c>
      <c r="U78" s="102">
        <f t="shared" ca="1" si="25"/>
        <v>-0.2214843604673333</v>
      </c>
      <c r="V78" s="102">
        <f t="shared" ca="1" si="26"/>
        <v>0.13712965716651968</v>
      </c>
      <c r="W78" s="102">
        <f t="shared" ca="1" si="27"/>
        <v>0.11571038496529328</v>
      </c>
      <c r="X78" s="102">
        <f t="shared" ca="1" si="28"/>
        <v>-2.3643033337557108E-2</v>
      </c>
    </row>
    <row r="79" spans="1:24" x14ac:dyDescent="0.25">
      <c r="A79">
        <v>18</v>
      </c>
      <c r="B79" s="47">
        <f t="shared" ca="1" si="20"/>
        <v>60</v>
      </c>
      <c r="C79" s="54">
        <f t="shared" ca="1" si="20"/>
        <v>0.2573009119658749</v>
      </c>
      <c r="D79" s="54">
        <f t="shared" ca="1" si="17"/>
        <v>0.18028206519991485</v>
      </c>
      <c r="E79" s="54">
        <f t="shared" ca="1" si="17"/>
        <v>-0.3461988455696805</v>
      </c>
      <c r="F79" s="54">
        <f t="shared" ca="1" si="17"/>
        <v>6.9598352554468432E-2</v>
      </c>
      <c r="G79" s="54">
        <f t="shared" ca="1" si="17"/>
        <v>0.20703880712072537</v>
      </c>
      <c r="H79" s="54">
        <f t="shared" ca="1" si="17"/>
        <v>-1.7284734631941981E-2</v>
      </c>
      <c r="J79" s="101">
        <f t="shared" ca="1" si="21"/>
        <v>60</v>
      </c>
      <c r="K79" s="102">
        <f t="shared" ca="1" si="21"/>
        <v>0.10367298171348964</v>
      </c>
      <c r="L79" s="102">
        <f t="shared" ca="1" si="18"/>
        <v>0.35267333468296697</v>
      </c>
      <c r="M79" s="102">
        <f t="shared" ca="1" si="18"/>
        <v>-0.39044368426812576</v>
      </c>
      <c r="N79" s="102">
        <f t="shared" ca="1" si="18"/>
        <v>4.6272505487344295E-2</v>
      </c>
      <c r="O79" s="102">
        <f t="shared" ca="1" si="18"/>
        <v>-0.92402994538389249</v>
      </c>
      <c r="P79" s="102">
        <f t="shared" ca="1" si="18"/>
        <v>-6.8588657038632761E-2</v>
      </c>
      <c r="R79" s="101">
        <f t="shared" ca="1" si="22"/>
        <v>60</v>
      </c>
      <c r="S79" s="102">
        <f t="shared" ca="1" si="23"/>
        <v>-0.10012805312330045</v>
      </c>
      <c r="T79" s="102">
        <f t="shared" ca="1" si="24"/>
        <v>0.40363178114700959</v>
      </c>
      <c r="U79" s="102">
        <f t="shared" ca="1" si="25"/>
        <v>-0.29851459203643421</v>
      </c>
      <c r="V79" s="102">
        <f t="shared" ca="1" si="26"/>
        <v>0.15614145589516551</v>
      </c>
      <c r="W79" s="102">
        <f t="shared" ca="1" si="27"/>
        <v>0.13809987408865898</v>
      </c>
      <c r="X79" s="102">
        <f t="shared" ca="1" si="28"/>
        <v>-3.4107020159207149E-2</v>
      </c>
    </row>
    <row r="80" spans="1:24" x14ac:dyDescent="0.25">
      <c r="A80">
        <v>19</v>
      </c>
      <c r="B80" s="47">
        <f t="shared" ca="1" si="20"/>
        <v>75</v>
      </c>
      <c r="C80" s="54">
        <f t="shared" ca="1" si="20"/>
        <v>0.10738902779124176</v>
      </c>
      <c r="D80" s="54">
        <f t="shared" ca="1" si="17"/>
        <v>0.34427994051280086</v>
      </c>
      <c r="E80" s="54">
        <f t="shared" ca="1" si="17"/>
        <v>-0.49377239987464855</v>
      </c>
      <c r="F80" s="54">
        <f t="shared" ca="1" si="17"/>
        <v>0.10758616063521347</v>
      </c>
      <c r="G80" s="54">
        <f t="shared" ca="1" si="17"/>
        <v>0.41189341805305885</v>
      </c>
      <c r="H80" s="54">
        <f t="shared" ca="1" si="17"/>
        <v>-1.407639702118072E-2</v>
      </c>
      <c r="J80" s="101">
        <f t="shared" ca="1" si="21"/>
        <v>75</v>
      </c>
      <c r="K80" s="102">
        <f t="shared" ca="1" si="21"/>
        <v>-4.7062077225202533E-3</v>
      </c>
      <c r="L80" s="102">
        <f t="shared" ca="1" si="18"/>
        <v>0.29030086662802013</v>
      </c>
      <c r="M80" s="102">
        <f t="shared" ca="1" si="18"/>
        <v>-0.38663182124179812</v>
      </c>
      <c r="N80" s="102">
        <f t="shared" ca="1" si="18"/>
        <v>9.5865784276362911E-3</v>
      </c>
      <c r="O80" s="102">
        <f t="shared" ca="1" si="18"/>
        <v>-0.66962856828330108</v>
      </c>
      <c r="P80" s="102">
        <f t="shared" ca="1" si="18"/>
        <v>-6.6967291936716647E-2</v>
      </c>
      <c r="R80" s="101">
        <f t="shared" ca="1" si="22"/>
        <v>75</v>
      </c>
      <c r="S80" s="102">
        <f t="shared" ca="1" si="23"/>
        <v>-7.7898959289663073E-3</v>
      </c>
      <c r="T80" s="102">
        <f t="shared" ca="1" si="24"/>
        <v>0.55156804588790109</v>
      </c>
      <c r="U80" s="102">
        <f t="shared" ca="1" si="25"/>
        <v>-0.3645918069954765</v>
      </c>
      <c r="V80" s="102">
        <f t="shared" ca="1" si="26"/>
        <v>9.8070763738856218E-2</v>
      </c>
      <c r="W80" s="102">
        <f t="shared" ca="1" si="27"/>
        <v>0.26491093013192346</v>
      </c>
      <c r="X80" s="102">
        <f t="shared" ca="1" si="28"/>
        <v>-4.5539622871781319E-3</v>
      </c>
    </row>
    <row r="81" spans="1:24" x14ac:dyDescent="0.25">
      <c r="A81">
        <v>20</v>
      </c>
      <c r="B81" s="47">
        <f t="shared" ca="1" si="20"/>
        <v>90</v>
      </c>
      <c r="C81" s="54">
        <f t="shared" ca="1" si="20"/>
        <v>0.31939180845489779</v>
      </c>
      <c r="D81" s="54">
        <f t="shared" ca="1" si="17"/>
        <v>0.29824192219021317</v>
      </c>
      <c r="E81" s="54">
        <f t="shared" ca="1" si="17"/>
        <v>-0.54319048125168123</v>
      </c>
      <c r="F81" s="54">
        <f t="shared" ca="1" si="17"/>
        <v>0.14420659147409259</v>
      </c>
      <c r="G81" s="54">
        <f t="shared" ca="1" si="17"/>
        <v>0.59605564404273237</v>
      </c>
      <c r="H81" s="54">
        <f t="shared" ca="1" si="17"/>
        <v>1.370544833877264E-2</v>
      </c>
      <c r="J81" s="101">
        <f t="shared" ca="1" si="21"/>
        <v>90</v>
      </c>
      <c r="K81" s="102">
        <f t="shared" ca="1" si="21"/>
        <v>-0.16726911205679182</v>
      </c>
      <c r="L81" s="102">
        <f t="shared" ca="1" si="18"/>
        <v>0.14007418893564613</v>
      </c>
      <c r="M81" s="102">
        <f t="shared" ca="1" si="18"/>
        <v>-0.3110752505413763</v>
      </c>
      <c r="N81" s="102">
        <f t="shared" ca="1" si="18"/>
        <v>5.0742335294788284E-2</v>
      </c>
      <c r="O81" s="102">
        <f t="shared" ca="1" si="18"/>
        <v>-0.2025554570498157</v>
      </c>
      <c r="P81" s="102">
        <f t="shared" ca="1" si="18"/>
        <v>-4.1320243960952824E-2</v>
      </c>
      <c r="R81" s="101">
        <f t="shared" ca="1" si="22"/>
        <v>90</v>
      </c>
      <c r="S81" s="102">
        <f t="shared" ca="1" si="23"/>
        <v>1.1433691210310362E-2</v>
      </c>
      <c r="T81" s="102">
        <f t="shared" ca="1" si="24"/>
        <v>0.56672101418152476</v>
      </c>
      <c r="U81" s="102">
        <f t="shared" ca="1" si="25"/>
        <v>-0.39592461680621804</v>
      </c>
      <c r="V81" s="102">
        <f t="shared" ca="1" si="26"/>
        <v>7.4240132857207083E-2</v>
      </c>
      <c r="W81" s="102">
        <f t="shared" ca="1" si="27"/>
        <v>0.28080934887918735</v>
      </c>
      <c r="X81" s="102">
        <f t="shared" ca="1" si="28"/>
        <v>9.6347929150256001E-3</v>
      </c>
    </row>
    <row r="82" spans="1:24" x14ac:dyDescent="0.25">
      <c r="A82">
        <v>21</v>
      </c>
      <c r="B82" s="47">
        <f t="shared" ca="1" si="20"/>
        <v>105</v>
      </c>
      <c r="C82" s="54">
        <f t="shared" ca="1" si="20"/>
        <v>7.9894990671670676E-2</v>
      </c>
      <c r="D82" s="54">
        <f t="shared" ca="1" si="17"/>
        <v>0.29949841832347157</v>
      </c>
      <c r="E82" s="54">
        <f t="shared" ca="1" si="17"/>
        <v>-0.56783145295758453</v>
      </c>
      <c r="F82" s="54">
        <f t="shared" ca="1" si="17"/>
        <v>0.17132432501025663</v>
      </c>
      <c r="G82" s="54">
        <f t="shared" ca="1" si="17"/>
        <v>0.91448845677144375</v>
      </c>
      <c r="H82" s="54">
        <f t="shared" ca="1" si="17"/>
        <v>8.789764143417908E-2</v>
      </c>
      <c r="J82" s="101">
        <f t="shared" ca="1" si="21"/>
        <v>105</v>
      </c>
      <c r="K82" s="102">
        <f t="shared" ca="1" si="21"/>
        <v>-0.17761759480496228</v>
      </c>
      <c r="L82" s="102">
        <f t="shared" ca="1" si="18"/>
        <v>0.27637888947151706</v>
      </c>
      <c r="M82" s="102">
        <f t="shared" ca="1" si="18"/>
        <v>-0.36348836715338068</v>
      </c>
      <c r="N82" s="102">
        <f t="shared" ca="1" si="18"/>
        <v>1.1171127349092655E-2</v>
      </c>
      <c r="O82" s="102">
        <f t="shared" ca="1" si="18"/>
        <v>7.1963516522806261E-4</v>
      </c>
      <c r="P82" s="102">
        <f t="shared" ca="1" si="18"/>
        <v>-8.7357186400207048E-3</v>
      </c>
      <c r="R82" s="101">
        <f t="shared" ca="1" si="22"/>
        <v>105</v>
      </c>
      <c r="S82" s="102">
        <f t="shared" ca="1" si="23"/>
        <v>2.9278019968149108E-2</v>
      </c>
      <c r="T82" s="102">
        <f t="shared" ca="1" si="24"/>
        <v>0.59529518296378658</v>
      </c>
      <c r="U82" s="102">
        <f t="shared" ca="1" si="25"/>
        <v>-0.37922575541711223</v>
      </c>
      <c r="V82" s="102">
        <f t="shared" ca="1" si="26"/>
        <v>0.11049431538331785</v>
      </c>
      <c r="W82" s="102">
        <f t="shared" ca="1" si="27"/>
        <v>-5.7620008773367586E-2</v>
      </c>
      <c r="X82" s="102">
        <f t="shared" ca="1" si="28"/>
        <v>3.1098440498003421E-2</v>
      </c>
    </row>
    <row r="83" spans="1:24" x14ac:dyDescent="0.25">
      <c r="A83">
        <v>22</v>
      </c>
      <c r="B83" s="47">
        <f t="shared" ca="1" si="20"/>
        <v>120</v>
      </c>
      <c r="C83" s="54">
        <f t="shared" ca="1" si="20"/>
        <v>-0.153157544672923</v>
      </c>
      <c r="D83" s="54">
        <f t="shared" ca="1" si="17"/>
        <v>0.31176182058407353</v>
      </c>
      <c r="E83" s="54">
        <f t="shared" ca="1" si="17"/>
        <v>-0.5309380643813425</v>
      </c>
      <c r="F83" s="54">
        <f t="shared" ca="1" si="17"/>
        <v>0.14949225140063305</v>
      </c>
      <c r="G83" s="54">
        <f t="shared" ca="1" si="17"/>
        <v>0.91241921827717776</v>
      </c>
      <c r="H83" s="54">
        <f t="shared" ca="1" si="17"/>
        <v>0.10548699617617803</v>
      </c>
      <c r="J83" s="101">
        <f t="shared" ca="1" si="21"/>
        <v>120</v>
      </c>
      <c r="K83" s="102">
        <f t="shared" ca="1" si="21"/>
        <v>-4.9225850890729089E-2</v>
      </c>
      <c r="L83" s="102">
        <f t="shared" ca="1" si="18"/>
        <v>0.22923515455166202</v>
      </c>
      <c r="M83" s="102">
        <f t="shared" ca="1" si="18"/>
        <v>-0.25784530613801609</v>
      </c>
      <c r="N83" s="102">
        <f t="shared" ca="1" si="18"/>
        <v>1.4891772314774821E-3</v>
      </c>
      <c r="O83" s="102">
        <f t="shared" ca="1" si="18"/>
        <v>0.22129356119233554</v>
      </c>
      <c r="P83" s="102">
        <f t="shared" ca="1" si="18"/>
        <v>2.7538640594665945E-2</v>
      </c>
      <c r="R83" s="101">
        <f t="shared" ca="1" si="22"/>
        <v>120</v>
      </c>
      <c r="S83" s="102">
        <f t="shared" ca="1" si="23"/>
        <v>7.3736207635423864E-2</v>
      </c>
      <c r="T83" s="102">
        <f t="shared" ca="1" si="24"/>
        <v>0.40982285104983301</v>
      </c>
      <c r="U83" s="102">
        <f t="shared" ca="1" si="25"/>
        <v>-0.31099384866592727</v>
      </c>
      <c r="V83" s="102">
        <f t="shared" ca="1" si="26"/>
        <v>0.22541216809458794</v>
      </c>
      <c r="W83" s="102">
        <f t="shared" ca="1" si="27"/>
        <v>0.13518359609359873</v>
      </c>
      <c r="X83" s="102">
        <f t="shared" ca="1" si="28"/>
        <v>4.6654998746178802E-2</v>
      </c>
    </row>
    <row r="84" spans="1:24" x14ac:dyDescent="0.25">
      <c r="A84">
        <v>23</v>
      </c>
      <c r="B84" s="47">
        <f t="shared" ca="1" si="20"/>
        <v>135</v>
      </c>
      <c r="C84" s="54">
        <f t="shared" ca="1" si="20"/>
        <v>-0.25541936964802575</v>
      </c>
      <c r="D84" s="54">
        <f t="shared" ca="1" si="17"/>
        <v>0.26939277097060038</v>
      </c>
      <c r="E84" s="54">
        <f t="shared" ca="1" si="17"/>
        <v>-0.40637182619956602</v>
      </c>
      <c r="F84" s="54">
        <f t="shared" ca="1" si="17"/>
        <v>9.9841519786325938E-2</v>
      </c>
      <c r="G84" s="54">
        <f t="shared" ca="1" si="17"/>
        <v>0.79999059342205869</v>
      </c>
      <c r="H84" s="54">
        <f t="shared" ca="1" si="17"/>
        <v>9.283543515365085E-2</v>
      </c>
      <c r="J84" s="101">
        <f t="shared" ca="1" si="21"/>
        <v>135</v>
      </c>
      <c r="K84" s="102">
        <f t="shared" ca="1" si="21"/>
        <v>-0.29940042132775024</v>
      </c>
      <c r="L84" s="102">
        <f t="shared" ca="1" si="18"/>
        <v>0.15766513480126371</v>
      </c>
      <c r="M84" s="102">
        <f t="shared" ca="1" si="18"/>
        <v>-0.21087770813505116</v>
      </c>
      <c r="N84" s="102">
        <f t="shared" ca="1" si="18"/>
        <v>1.9717809639007402E-2</v>
      </c>
      <c r="O84" s="102">
        <f t="shared" ca="1" si="18"/>
        <v>0.21485593032128578</v>
      </c>
      <c r="P84" s="102">
        <f t="shared" ca="1" si="18"/>
        <v>1.5331726668270309E-2</v>
      </c>
      <c r="R84" s="101">
        <f t="shared" ca="1" si="22"/>
        <v>135</v>
      </c>
      <c r="S84" s="102">
        <f t="shared" ca="1" si="23"/>
        <v>2.8306711248826624E-2</v>
      </c>
      <c r="T84" s="102">
        <f t="shared" ca="1" si="24"/>
        <v>0.28539533426162045</v>
      </c>
      <c r="U84" s="102">
        <f t="shared" ca="1" si="25"/>
        <v>-0.23162936765533845</v>
      </c>
      <c r="V84" s="102">
        <f t="shared" ca="1" si="26"/>
        <v>0.18569444995850606</v>
      </c>
      <c r="W84" s="102">
        <f t="shared" ca="1" si="27"/>
        <v>0.16867375629493564</v>
      </c>
      <c r="X84" s="102">
        <f t="shared" ca="1" si="28"/>
        <v>6.3444340855530343E-2</v>
      </c>
    </row>
    <row r="85" spans="1:24" x14ac:dyDescent="0.25">
      <c r="A85">
        <v>24</v>
      </c>
      <c r="B85" s="47">
        <f t="shared" ca="1" si="20"/>
        <v>150</v>
      </c>
      <c r="C85" s="54">
        <f t="shared" ca="1" si="20"/>
        <v>-0.30057638527640601</v>
      </c>
      <c r="D85" s="54">
        <f t="shared" ca="1" si="17"/>
        <v>0.18143804164251257</v>
      </c>
      <c r="E85" s="54">
        <f ca="1">INDIRECT(CONCATENATE("'",$B$71,"'!",E$1,$A85))</f>
        <v>-0.28194172598301548</v>
      </c>
      <c r="F85" s="54">
        <f t="shared" ca="1" si="17"/>
        <v>4.6180580966882719E-2</v>
      </c>
      <c r="G85" s="54">
        <f t="shared" ca="1" si="17"/>
        <v>0.5820308053593739</v>
      </c>
      <c r="H85" s="54">
        <f t="shared" ca="1" si="17"/>
        <v>6.4166752215225192E-2</v>
      </c>
      <c r="J85" s="101">
        <f t="shared" ca="1" si="21"/>
        <v>150</v>
      </c>
      <c r="K85" s="102">
        <f t="shared" ca="1" si="21"/>
        <v>-0.31656949497812398</v>
      </c>
      <c r="L85" s="102">
        <f t="shared" ca="1" si="18"/>
        <v>0.12444337703791167</v>
      </c>
      <c r="M85" s="102">
        <f t="shared" ca="1" si="18"/>
        <v>-0.14008596621753883</v>
      </c>
      <c r="N85" s="102">
        <f t="shared" ca="1" si="18"/>
        <v>1.6891130634814032E-2</v>
      </c>
      <c r="O85" s="102">
        <f t="shared" ca="1" si="18"/>
        <v>9.9955715042460133E-2</v>
      </c>
      <c r="P85" s="102">
        <f t="shared" ca="1" si="18"/>
        <v>1.2300265250445351E-2</v>
      </c>
      <c r="R85" s="101">
        <f t="shared" ca="1" si="22"/>
        <v>150</v>
      </c>
      <c r="S85" s="102">
        <f t="shared" ca="1" si="23"/>
        <v>-6.5438456004640377E-2</v>
      </c>
      <c r="T85" s="102">
        <f ca="1">INDIRECT(CONCATENATE("'",$R$71,"'!",L$1,$A85))</f>
        <v>0.10520489415287282</v>
      </c>
      <c r="U85" s="102">
        <f t="shared" ca="1" si="25"/>
        <v>-0.14696793598906552</v>
      </c>
      <c r="V85" s="102">
        <f t="shared" ca="1" si="26"/>
        <v>0.10701195621024906</v>
      </c>
      <c r="W85" s="102">
        <f t="shared" ca="1" si="27"/>
        <v>0.1111948577471355</v>
      </c>
      <c r="X85" s="102">
        <f t="shared" ca="1" si="28"/>
        <v>3.75412037724836E-2</v>
      </c>
    </row>
    <row r="86" spans="1:24" x14ac:dyDescent="0.25">
      <c r="A86">
        <v>25</v>
      </c>
      <c r="B86" s="47">
        <f t="shared" ca="1" si="20"/>
        <v>165</v>
      </c>
      <c r="C86" s="54">
        <f t="shared" ca="1" si="20"/>
        <v>-0.30880813291699616</v>
      </c>
      <c r="D86" s="54">
        <f t="shared" ca="1" si="17"/>
        <v>6.1618570374991806E-2</v>
      </c>
      <c r="E86" s="54">
        <f t="shared" ca="1" si="17"/>
        <v>-0.15329134884445941</v>
      </c>
      <c r="F86" s="54">
        <f t="shared" ca="1" si="17"/>
        <v>8.5627690809955224E-3</v>
      </c>
      <c r="G86" s="54">
        <f t="shared" ca="1" si="17"/>
        <v>0.51512542737810674</v>
      </c>
      <c r="H86" s="54">
        <f t="shared" ca="1" si="17"/>
        <v>3.530154017353699E-2</v>
      </c>
      <c r="J86" s="101">
        <f t="shared" ca="1" si="21"/>
        <v>165</v>
      </c>
      <c r="K86" s="102">
        <f t="shared" ca="1" si="21"/>
        <v>-0.3556114980734944</v>
      </c>
      <c r="L86" s="102">
        <f t="shared" ca="1" si="18"/>
        <v>5.0611664247648243E-2</v>
      </c>
      <c r="M86" s="102">
        <f t="shared" ca="1" si="18"/>
        <v>-8.4024352137478109E-2</v>
      </c>
      <c r="N86" s="102">
        <f t="shared" ca="1" si="18"/>
        <v>1.1892734834716003E-2</v>
      </c>
      <c r="O86" s="102">
        <f t="shared" ca="1" si="18"/>
        <v>5.6766109359363784E-2</v>
      </c>
      <c r="P86" s="102">
        <f t="shared" ca="1" si="18"/>
        <v>8.9224212881201352E-3</v>
      </c>
      <c r="R86" s="101">
        <f t="shared" ca="1" si="22"/>
        <v>165</v>
      </c>
      <c r="S86" s="102">
        <f t="shared" ca="1" si="23"/>
        <v>-0.1042353014221498</v>
      </c>
      <c r="T86" s="102">
        <f t="shared" ca="1" si="24"/>
        <v>2.2850676186784477E-2</v>
      </c>
      <c r="U86" s="102">
        <f t="shared" ca="1" si="25"/>
        <v>-7.8044732287901444E-2</v>
      </c>
      <c r="V86" s="102">
        <f t="shared" ca="1" si="26"/>
        <v>3.3910648920450953E-2</v>
      </c>
      <c r="W86" s="102">
        <f t="shared" ca="1" si="27"/>
        <v>-1.5691457083098308E-2</v>
      </c>
      <c r="X86" s="102">
        <f t="shared" ca="1" si="28"/>
        <v>1.6950778091172229E-2</v>
      </c>
    </row>
    <row r="87" spans="1:24" x14ac:dyDescent="0.25">
      <c r="A87">
        <v>26</v>
      </c>
      <c r="B87" s="47">
        <f t="shared" ca="1" si="20"/>
        <v>180</v>
      </c>
      <c r="C87" s="54">
        <f t="shared" ca="1" si="20"/>
        <v>-0.33914800279231411</v>
      </c>
      <c r="D87" s="54">
        <f t="shared" ca="1" si="17"/>
        <v>-1.3997366924498546E-2</v>
      </c>
      <c r="E87" s="54">
        <f t="shared" ca="1" si="17"/>
        <v>-8.1002089309461234E-2</v>
      </c>
      <c r="F87" s="54">
        <f t="shared" ca="1" si="17"/>
        <v>2.5474582732913408E-3</v>
      </c>
      <c r="G87" s="54">
        <f t="shared" ca="1" si="17"/>
        <v>0.54294518935657188</v>
      </c>
      <c r="H87" s="54">
        <f t="shared" ca="1" si="17"/>
        <v>9.995961514691858E-3</v>
      </c>
      <c r="J87" s="101">
        <f t="shared" ca="1" si="21"/>
        <v>180</v>
      </c>
      <c r="K87" s="102">
        <f t="shared" ca="1" si="21"/>
        <v>-0.25283224896098311</v>
      </c>
      <c r="L87" s="102">
        <f t="shared" ca="1" si="18"/>
        <v>1.3736015728780799E-2</v>
      </c>
      <c r="M87" s="102">
        <f t="shared" ca="1" si="18"/>
        <v>-5.6687848720100263E-2</v>
      </c>
      <c r="N87" s="102">
        <f t="shared" ca="1" si="18"/>
        <v>1.8626205958526224E-2</v>
      </c>
      <c r="O87" s="102">
        <f t="shared" ca="1" si="18"/>
        <v>-3.083165356456332E-2</v>
      </c>
      <c r="P87" s="102">
        <f t="shared" ca="1" si="18"/>
        <v>6.0432699253236593E-3</v>
      </c>
      <c r="R87" s="101">
        <f t="shared" ca="1" si="22"/>
        <v>180</v>
      </c>
      <c r="S87" s="102">
        <f t="shared" ca="1" si="23"/>
        <v>-9.2746106856449587E-2</v>
      </c>
      <c r="T87" s="102">
        <f t="shared" ca="1" si="24"/>
        <v>-4.5025962929624583E-3</v>
      </c>
      <c r="U87" s="102">
        <f t="shared" ca="1" si="25"/>
        <v>-4.9791336163430504E-2</v>
      </c>
      <c r="V87" s="102">
        <f t="shared" ca="1" si="26"/>
        <v>-6.0809520587020154E-4</v>
      </c>
      <c r="W87" s="102">
        <f t="shared" ca="1" si="27"/>
        <v>-8.7525969245291768E-2</v>
      </c>
      <c r="X87" s="102">
        <f t="shared" ca="1" si="28"/>
        <v>-3.0907652519488065E-3</v>
      </c>
    </row>
    <row r="88" spans="1:24" x14ac:dyDescent="0.25">
      <c r="A88">
        <v>27</v>
      </c>
      <c r="B88" s="47">
        <f t="shared" ca="1" si="20"/>
        <v>195</v>
      </c>
      <c r="C88" s="54">
        <f t="shared" ca="1" si="20"/>
        <v>-0.27352921445732409</v>
      </c>
      <c r="D88" s="54">
        <f t="shared" ca="1" si="17"/>
        <v>-2.8512410255899553E-2</v>
      </c>
      <c r="E88" s="54">
        <f t="shared" ca="1" si="17"/>
        <v>-0.12163927192941783</v>
      </c>
      <c r="F88" s="54">
        <f t="shared" ca="1" si="17"/>
        <v>-1.25821687381778E-2</v>
      </c>
      <c r="G88" s="54">
        <f t="shared" ca="1" si="17"/>
        <v>0.58904322470105319</v>
      </c>
      <c r="H88" s="54">
        <f t="shared" ca="1" si="17"/>
        <v>-3.4883915829104051E-2</v>
      </c>
      <c r="J88" s="101">
        <f t="shared" ca="1" si="21"/>
        <v>195</v>
      </c>
      <c r="K88" s="102">
        <f t="shared" ca="1" si="21"/>
        <v>-0.39418311558940256</v>
      </c>
      <c r="L88" s="102">
        <f t="shared" ca="1" si="18"/>
        <v>-4.7676489280356629E-2</v>
      </c>
      <c r="M88" s="102">
        <f t="shared" ca="1" si="18"/>
        <v>-0.11348460781238132</v>
      </c>
      <c r="N88" s="102">
        <f ca="1">INDIRECT(CONCATENATE("'",$J$71,"'!",N$1,$A88))</f>
        <v>2.4635771483701558E-3</v>
      </c>
      <c r="O88" s="102">
        <f t="shared" ca="1" si="18"/>
        <v>-6.7928501458987572E-2</v>
      </c>
      <c r="P88" s="102">
        <f t="shared" ca="1" si="18"/>
        <v>-1.873904999608491E-2</v>
      </c>
      <c r="R88" s="101">
        <f ca="1">INDIRECT(CONCATENATE("'",$R$71,"'!",J$1,$A88))</f>
        <v>195</v>
      </c>
      <c r="S88" s="102">
        <f ca="1">INDIRECT(CONCATENATE("'",$R$71,"'!",K$1,$A88))</f>
        <v>-8.763979816058283E-2</v>
      </c>
      <c r="T88" s="102">
        <f t="shared" ca="1" si="24"/>
        <v>-5.186644575931755E-2</v>
      </c>
      <c r="U88" s="102">
        <f t="shared" ca="1" si="25"/>
        <v>-5.9137311811849391E-2</v>
      </c>
      <c r="V88" s="102">
        <f t="shared" ca="1" si="26"/>
        <v>-7.7054255540308621E-3</v>
      </c>
      <c r="W88" s="102">
        <f t="shared" ca="1" si="27"/>
        <v>-6.6782766086879428E-2</v>
      </c>
      <c r="X88" s="102">
        <f ca="1">INDIRECT(CONCATENATE("'",$R$71,"'!",P$1,$A88))</f>
        <v>-2.3100021398705702E-2</v>
      </c>
    </row>
    <row r="89" spans="1:24" x14ac:dyDescent="0.25">
      <c r="A89">
        <v>28</v>
      </c>
      <c r="B89" s="47">
        <f t="shared" ca="1" si="20"/>
        <v>210</v>
      </c>
      <c r="C89" s="54">
        <f t="shared" ca="1" si="20"/>
        <v>-0.22743142767001925</v>
      </c>
      <c r="D89" s="54">
        <f t="shared" ca="1" si="17"/>
        <v>-0.14469809470603703</v>
      </c>
      <c r="E89" s="54">
        <f t="shared" ca="1" si="17"/>
        <v>-0.2283033676839773</v>
      </c>
      <c r="F89" s="54">
        <f t="shared" ca="1" si="17"/>
        <v>-5.4499750068655074E-2</v>
      </c>
      <c r="G89" s="54">
        <f t="shared" ca="1" si="17"/>
        <v>0.71009367661561384</v>
      </c>
      <c r="H89" s="54">
        <f t="shared" ca="1" si="17"/>
        <v>-6.6328572351113335E-2</v>
      </c>
      <c r="J89" s="101">
        <f t="shared" ca="1" si="21"/>
        <v>210</v>
      </c>
      <c r="K89" s="102">
        <f t="shared" ca="1" si="21"/>
        <v>-0.45062938512487782</v>
      </c>
      <c r="L89" s="102">
        <f t="shared" ca="1" si="18"/>
        <v>-0.11921635312355673</v>
      </c>
      <c r="M89" s="102">
        <f t="shared" ca="1" si="18"/>
        <v>-0.23388502425824267</v>
      </c>
      <c r="N89" s="102">
        <f t="shared" ca="1" si="18"/>
        <v>-3.7677562824187223E-2</v>
      </c>
      <c r="O89" s="102">
        <f t="shared" ca="1" si="18"/>
        <v>-2.4899836547667469E-2</v>
      </c>
      <c r="P89" s="102">
        <f t="shared" ca="1" si="18"/>
        <v>-2.8668682938425654E-2</v>
      </c>
      <c r="R89" s="101">
        <f t="shared" ref="R89:R99" ca="1" si="29">INDIRECT(CONCATENATE("'",$R$71,"'!",J$1,$A89))</f>
        <v>210</v>
      </c>
      <c r="S89" s="102">
        <f t="shared" ref="S89:S99" ca="1" si="30">INDIRECT(CONCATENATE("'",$R$71,"'!",K$1,$A89))</f>
        <v>-3.4273321953236159E-2</v>
      </c>
      <c r="T89" s="102">
        <f t="shared" ref="T89:T99" ca="1" si="31">INDIRECT(CONCATENATE("'",$R$71,"'!",L$1,$A89))</f>
        <v>-0.11001054981170776</v>
      </c>
      <c r="U89" s="102">
        <f t="shared" ref="U89:U99" ca="1" si="32">INDIRECT(CONCATENATE("'",$R$71,"'!",M$1,$A89))</f>
        <v>-8.8602722069400591E-2</v>
      </c>
      <c r="V89" s="102">
        <f t="shared" ref="V89:V99" ca="1" si="33">INDIRECT(CONCATENATE("'",$R$71,"'!",N$1,$A89))</f>
        <v>7.1077774256798672E-3</v>
      </c>
      <c r="W89" s="102">
        <f t="shared" ref="W89:W99" ca="1" si="34">INDIRECT(CONCATENATE("'",$R$71,"'!",O$1,$A89))</f>
        <v>8.458146920511804E-2</v>
      </c>
      <c r="X89" s="102">
        <f t="shared" ref="X89:X99" ca="1" si="35">INDIRECT(CONCATENATE("'",$R$71,"'!",P$1,$A89))</f>
        <v>-3.4092344160859815E-2</v>
      </c>
    </row>
    <row r="90" spans="1:24" x14ac:dyDescent="0.25">
      <c r="A90">
        <v>29</v>
      </c>
      <c r="B90" s="47">
        <f t="shared" ca="1" si="20"/>
        <v>225</v>
      </c>
      <c r="C90" s="54">
        <f t="shared" ca="1" si="20"/>
        <v>-0.16938584716437213</v>
      </c>
      <c r="D90" s="54">
        <f t="shared" ca="1" si="17"/>
        <v>-0.2531588409289019</v>
      </c>
      <c r="E90" s="54">
        <f t="shared" ca="1" si="17"/>
        <v>-0.36934229965809801</v>
      </c>
      <c r="F90" s="54">
        <f t="shared" ca="1" si="17"/>
        <v>-0.12271923481619992</v>
      </c>
      <c r="G90" s="54">
        <f t="shared" ca="1" si="17"/>
        <v>0.80815258970499682</v>
      </c>
      <c r="H90" s="54">
        <f t="shared" ca="1" si="17"/>
        <v>-8.7602847779285245E-2</v>
      </c>
      <c r="J90" s="101">
        <f t="shared" ca="1" si="21"/>
        <v>225</v>
      </c>
      <c r="K90" s="102">
        <f t="shared" ca="1" si="21"/>
        <v>-0.39253676606128451</v>
      </c>
      <c r="L90" s="102">
        <f t="shared" ca="1" si="18"/>
        <v>-0.156961496966639</v>
      </c>
      <c r="M90" s="102">
        <f t="shared" ca="1" si="18"/>
        <v>-0.38295609618069654</v>
      </c>
      <c r="N90" s="102">
        <f t="shared" ca="1" si="18"/>
        <v>-0.11404385819763897</v>
      </c>
      <c r="O90" s="102">
        <f t="shared" ca="1" si="18"/>
        <v>8.2838514387115314E-2</v>
      </c>
      <c r="P90" s="102">
        <f t="shared" ca="1" si="18"/>
        <v>-2.3988833666985992E-2</v>
      </c>
      <c r="R90" s="101">
        <f t="shared" ca="1" si="29"/>
        <v>225</v>
      </c>
      <c r="S90" s="102">
        <f t="shared" ca="1" si="30"/>
        <v>9.9128992726283047E-2</v>
      </c>
      <c r="T90" s="102">
        <f t="shared" ca="1" si="31"/>
        <v>-0.21898203894042417</v>
      </c>
      <c r="U90" s="102">
        <f t="shared" ca="1" si="32"/>
        <v>-0.12497212394427562</v>
      </c>
      <c r="V90" s="102">
        <f t="shared" ca="1" si="33"/>
        <v>-2.0743566533631391E-2</v>
      </c>
      <c r="W90" s="102">
        <f t="shared" ca="1" si="34"/>
        <v>0.19887134456636585</v>
      </c>
      <c r="X90" s="102">
        <f t="shared" ca="1" si="35"/>
        <v>-3.8509819663407732E-2</v>
      </c>
    </row>
    <row r="91" spans="1:24" x14ac:dyDescent="0.25">
      <c r="A91">
        <v>30</v>
      </c>
      <c r="B91" s="47">
        <f t="shared" ca="1" si="20"/>
        <v>240</v>
      </c>
      <c r="C91" s="54">
        <f t="shared" ca="1" si="20"/>
        <v>-2.3258214976513137E-2</v>
      </c>
      <c r="D91" s="54">
        <f t="shared" ca="1" si="20"/>
        <v>-0.31050532445081513</v>
      </c>
      <c r="E91" s="54">
        <f t="shared" ca="1" si="20"/>
        <v>-0.53284399589450637</v>
      </c>
      <c r="F91" s="54">
        <f t="shared" ca="1" si="20"/>
        <v>-0.19085828560834089</v>
      </c>
      <c r="G91" s="54">
        <f t="shared" ca="1" si="20"/>
        <v>0.8083825050932486</v>
      </c>
      <c r="H91" s="54">
        <f t="shared" ca="1" si="20"/>
        <v>-9.3965477497410563E-2</v>
      </c>
      <c r="J91" s="101">
        <f t="shared" ca="1" si="21"/>
        <v>240</v>
      </c>
      <c r="K91" s="102">
        <f t="shared" ca="1" si="21"/>
        <v>-0.27329402166759292</v>
      </c>
      <c r="L91" s="102">
        <f t="shared" ca="1" si="21"/>
        <v>-0.18621272694889449</v>
      </c>
      <c r="M91" s="102">
        <f t="shared" ca="1" si="21"/>
        <v>-0.52862371897250082</v>
      </c>
      <c r="N91" s="102">
        <f t="shared" ca="1" si="21"/>
        <v>-0.17511621147929651</v>
      </c>
      <c r="O91" s="102">
        <f t="shared" ca="1" si="21"/>
        <v>0.12380943657358201</v>
      </c>
      <c r="P91" s="102">
        <f t="shared" ca="1" si="21"/>
        <v>-2.4185362770248547E-2</v>
      </c>
      <c r="R91" s="101">
        <f t="shared" ca="1" si="29"/>
        <v>240</v>
      </c>
      <c r="S91" s="102">
        <f t="shared" ca="1" si="30"/>
        <v>0.13725979787911421</v>
      </c>
      <c r="T91" s="102">
        <f t="shared" ca="1" si="31"/>
        <v>-0.23370206528280144</v>
      </c>
      <c r="U91" s="102">
        <f t="shared" ca="1" si="32"/>
        <v>-0.16214055735873692</v>
      </c>
      <c r="V91" s="102">
        <f t="shared" ca="1" si="33"/>
        <v>-1.3854142439884486E-2</v>
      </c>
      <c r="W91" s="102">
        <f t="shared" ca="1" si="34"/>
        <v>0.23123262296316333</v>
      </c>
      <c r="X91" s="102">
        <f t="shared" ca="1" si="35"/>
        <v>-3.3050348278199013E-2</v>
      </c>
    </row>
    <row r="92" spans="1:24" x14ac:dyDescent="0.25">
      <c r="A92">
        <v>31</v>
      </c>
      <c r="B92" s="47">
        <f t="shared" ca="1" si="20"/>
        <v>255</v>
      </c>
      <c r="C92" s="54">
        <f t="shared" ca="1" si="20"/>
        <v>-9.3418576081211624E-2</v>
      </c>
      <c r="D92" s="54">
        <f t="shared" ca="1" si="20"/>
        <v>-0.44158300107233117</v>
      </c>
      <c r="E92" s="54">
        <f t="shared" ca="1" si="20"/>
        <v>-0.61439063706487151</v>
      </c>
      <c r="F92" s="54">
        <f t="shared" ca="1" si="20"/>
        <v>-0.19430545512564987</v>
      </c>
      <c r="G92" s="54">
        <f t="shared" ca="1" si="20"/>
        <v>0.47856888064607422</v>
      </c>
      <c r="H92" s="54">
        <f t="shared" ca="1" si="20"/>
        <v>-5.5470339395857007E-2</v>
      </c>
      <c r="J92" s="101">
        <f t="shared" ca="1" si="21"/>
        <v>255</v>
      </c>
      <c r="K92" s="102">
        <f t="shared" ca="1" si="21"/>
        <v>-8.0459453367025424E-2</v>
      </c>
      <c r="L92" s="102">
        <f t="shared" ca="1" si="21"/>
        <v>-0.20154197977464694</v>
      </c>
      <c r="M92" s="102">
        <f t="shared" ca="1" si="21"/>
        <v>-0.58675463012399653</v>
      </c>
      <c r="N92" s="102">
        <f t="shared" ca="1" si="21"/>
        <v>-0.24957507305317062</v>
      </c>
      <c r="O92" s="102">
        <f t="shared" ca="1" si="21"/>
        <v>-4.9926126558873414E-2</v>
      </c>
      <c r="P92" s="102">
        <f t="shared" ca="1" si="21"/>
        <v>-1.2789131394810964E-2</v>
      </c>
      <c r="R92" s="101">
        <f t="shared" ca="1" si="29"/>
        <v>255</v>
      </c>
      <c r="S92" s="102">
        <f t="shared" ca="1" si="30"/>
        <v>-2.3322509934817545E-2</v>
      </c>
      <c r="T92" s="102">
        <f t="shared" ca="1" si="31"/>
        <v>-0.16161723040027748</v>
      </c>
      <c r="U92" s="102">
        <f t="shared" ca="1" si="32"/>
        <v>-0.17695406342971787</v>
      </c>
      <c r="V92" s="102">
        <f t="shared" ca="1" si="33"/>
        <v>5.8842458243313731E-2</v>
      </c>
      <c r="W92" s="102">
        <f t="shared" ca="1" si="34"/>
        <v>9.395118818279545E-2</v>
      </c>
      <c r="X92" s="102">
        <f t="shared" ca="1" si="35"/>
        <v>-2.9366672693017862E-2</v>
      </c>
    </row>
    <row r="93" spans="1:24" x14ac:dyDescent="0.25">
      <c r="A93">
        <v>32</v>
      </c>
      <c r="B93" s="47">
        <f t="shared" ca="1" si="20"/>
        <v>270</v>
      </c>
      <c r="C93" s="54">
        <f t="shared" ca="1" si="20"/>
        <v>-2.1971710416683762E-2</v>
      </c>
      <c r="D93" s="54">
        <f t="shared" ca="1" si="20"/>
        <v>-0.30085543414739063</v>
      </c>
      <c r="E93" s="54">
        <f t="shared" ca="1" si="20"/>
        <v>-0.65033105988453155</v>
      </c>
      <c r="F93" s="54">
        <f t="shared" ca="1" si="20"/>
        <v>-0.26681092063971557</v>
      </c>
      <c r="G93" s="54">
        <f t="shared" ca="1" si="20"/>
        <v>2.983152162566809E-2</v>
      </c>
      <c r="H93" s="54">
        <f t="shared" ca="1" si="20"/>
        <v>-1.4528413958684603E-3</v>
      </c>
      <c r="J93" s="101">
        <f t="shared" ca="1" si="21"/>
        <v>270</v>
      </c>
      <c r="K93" s="102">
        <f t="shared" ca="1" si="21"/>
        <v>-0.21550715323065009</v>
      </c>
      <c r="L93" s="102">
        <f t="shared" ca="1" si="21"/>
        <v>-0.26341184937629042</v>
      </c>
      <c r="M93" s="102">
        <f t="shared" ca="1" si="21"/>
        <v>-0.61888318991732905</v>
      </c>
      <c r="N93" s="102">
        <f t="shared" ca="1" si="21"/>
        <v>-0.26382337372471443</v>
      </c>
      <c r="O93" s="102">
        <f t="shared" ca="1" si="21"/>
        <v>-0.30601738176311544</v>
      </c>
      <c r="P93" s="102">
        <f t="shared" ca="1" si="21"/>
        <v>2.1097399235235605E-2</v>
      </c>
      <c r="R93" s="101">
        <f t="shared" ca="1" si="29"/>
        <v>270</v>
      </c>
      <c r="S93" s="102">
        <f t="shared" ca="1" si="30"/>
        <v>-8.0285603571426889E-2</v>
      </c>
      <c r="T93" s="102">
        <f t="shared" ca="1" si="31"/>
        <v>-0.26236282245531245</v>
      </c>
      <c r="U93" s="102">
        <f t="shared" ca="1" si="32"/>
        <v>-0.20792775794176893</v>
      </c>
      <c r="V93" s="102">
        <f t="shared" ca="1" si="33"/>
        <v>2.4583573405555895E-2</v>
      </c>
      <c r="W93" s="102">
        <f t="shared" ca="1" si="34"/>
        <v>0.11147707819827035</v>
      </c>
      <c r="X93" s="102">
        <f t="shared" ca="1" si="35"/>
        <v>-1.9665837785429251E-2</v>
      </c>
    </row>
    <row r="94" spans="1:24" x14ac:dyDescent="0.25">
      <c r="A94">
        <v>33</v>
      </c>
      <c r="B94" s="47">
        <f t="shared" ca="1" si="20"/>
        <v>285</v>
      </c>
      <c r="C94" s="54">
        <f t="shared" ca="1" si="20"/>
        <v>-4.0429640554784187E-2</v>
      </c>
      <c r="D94" s="54">
        <f t="shared" ca="1" si="20"/>
        <v>-0.23642231243390005</v>
      </c>
      <c r="E94" s="54">
        <f t="shared" ca="1" si="20"/>
        <v>-0.62119753532617072</v>
      </c>
      <c r="F94" s="54">
        <f t="shared" ca="1" si="20"/>
        <v>-0.25371167647394138</v>
      </c>
      <c r="G94" s="54">
        <f t="shared" ca="1" si="20"/>
        <v>-0.18703616834282075</v>
      </c>
      <c r="H94" s="54">
        <f t="shared" ca="1" si="20"/>
        <v>2.5352254320869988E-2</v>
      </c>
      <c r="J94" s="101">
        <f t="shared" ca="1" si="21"/>
        <v>285</v>
      </c>
      <c r="K94" s="102">
        <f t="shared" ca="1" si="21"/>
        <v>0.17133794731914065</v>
      </c>
      <c r="L94" s="102">
        <f t="shared" ca="1" si="21"/>
        <v>-0.1978730110655324</v>
      </c>
      <c r="M94" s="102">
        <f t="shared" ca="1" si="21"/>
        <v>-0.57477448918410978</v>
      </c>
      <c r="N94" s="102">
        <f t="shared" ca="1" si="21"/>
        <v>-0.25267752561874868</v>
      </c>
      <c r="O94" s="102">
        <f t="shared" ca="1" si="21"/>
        <v>-0.1330060521036531</v>
      </c>
      <c r="P94" s="102">
        <f t="shared" ca="1" si="21"/>
        <v>3.2672963417400273E-2</v>
      </c>
      <c r="R94" s="101">
        <f t="shared" ca="1" si="29"/>
        <v>285</v>
      </c>
      <c r="S94" s="102">
        <f t="shared" ca="1" si="30"/>
        <v>-8.4753623680310294E-3</v>
      </c>
      <c r="T94" s="102">
        <f t="shared" ca="1" si="31"/>
        <v>-0.29786406245751645</v>
      </c>
      <c r="U94" s="102">
        <f t="shared" ca="1" si="32"/>
        <v>-0.18458526352688986</v>
      </c>
      <c r="V94" s="102">
        <f t="shared" ca="1" si="33"/>
        <v>9.4400168934810735E-2</v>
      </c>
      <c r="W94" s="102">
        <f t="shared" ca="1" si="34"/>
        <v>0.26594573845275132</v>
      </c>
      <c r="X94" s="102">
        <f t="shared" ca="1" si="35"/>
        <v>-2.3070669402011034E-2</v>
      </c>
    </row>
    <row r="95" spans="1:24" x14ac:dyDescent="0.25">
      <c r="A95">
        <v>34</v>
      </c>
      <c r="B95" s="47">
        <f t="shared" ca="1" si="20"/>
        <v>300</v>
      </c>
      <c r="C95" s="54">
        <f t="shared" ca="1" si="20"/>
        <v>5.2847819852588754E-2</v>
      </c>
      <c r="D95" s="54">
        <f t="shared" ca="1" si="20"/>
        <v>-0.29633204806766045</v>
      </c>
      <c r="E95" s="54">
        <f t="shared" ca="1" si="20"/>
        <v>-0.54958896561730253</v>
      </c>
      <c r="F95" s="54">
        <f t="shared" ca="1" si="20"/>
        <v>-0.19901658679930548</v>
      </c>
      <c r="G95" s="54">
        <f t="shared" ca="1" si="20"/>
        <v>-0.41407761424145073</v>
      </c>
      <c r="H95" s="54">
        <f t="shared" ca="1" si="20"/>
        <v>5.2497836709010814E-2</v>
      </c>
      <c r="J95" s="101">
        <f t="shared" ca="1" si="21"/>
        <v>300</v>
      </c>
      <c r="K95" s="102">
        <f t="shared" ca="1" si="21"/>
        <v>0.28152576930818307</v>
      </c>
      <c r="L95" s="102">
        <f t="shared" ca="1" si="21"/>
        <v>-0.21636863414709601</v>
      </c>
      <c r="M95" s="102">
        <f t="shared" ca="1" si="21"/>
        <v>-0.50153226389252969</v>
      </c>
      <c r="N95" s="102">
        <f t="shared" ca="1" si="21"/>
        <v>-0.17867828664718247</v>
      </c>
      <c r="O95" s="102">
        <f t="shared" ca="1" si="21"/>
        <v>-0.40832972953515628</v>
      </c>
      <c r="P95" s="102">
        <f t="shared" ca="1" si="21"/>
        <v>6.7802540625582525E-2</v>
      </c>
      <c r="R95" s="101">
        <f t="shared" ca="1" si="29"/>
        <v>300</v>
      </c>
      <c r="S95" s="102">
        <f t="shared" ca="1" si="30"/>
        <v>8.3532549861733474E-2</v>
      </c>
      <c r="T95" s="102">
        <f t="shared" ca="1" si="31"/>
        <v>-0.27613037650494771</v>
      </c>
      <c r="U95" s="102">
        <f t="shared" ca="1" si="32"/>
        <v>-0.18817641651379433</v>
      </c>
      <c r="V95" s="102">
        <f t="shared" ca="1" si="33"/>
        <v>7.1454245518752055E-2</v>
      </c>
      <c r="W95" s="102">
        <f t="shared" ca="1" si="34"/>
        <v>0.12474143940160885</v>
      </c>
      <c r="X95" s="102">
        <f t="shared" ca="1" si="35"/>
        <v>1.5556558248175378E-3</v>
      </c>
    </row>
    <row r="96" spans="1:24" x14ac:dyDescent="0.25">
      <c r="A96">
        <v>35</v>
      </c>
      <c r="B96" s="47">
        <f t="shared" ca="1" si="20"/>
        <v>315</v>
      </c>
      <c r="C96" s="54">
        <f t="shared" ca="1" si="20"/>
        <v>0.2211282609052245</v>
      </c>
      <c r="D96" s="54">
        <f t="shared" ca="1" si="20"/>
        <v>-0.22074124069083523</v>
      </c>
      <c r="E96" s="54">
        <f t="shared" ca="1" si="20"/>
        <v>-0.40555499840821008</v>
      </c>
      <c r="F96" s="54">
        <f t="shared" ca="1" si="20"/>
        <v>-0.1272005551887016</v>
      </c>
      <c r="G96" s="54">
        <f t="shared" ca="1" si="20"/>
        <v>-0.22014398425107665</v>
      </c>
      <c r="H96" s="54">
        <f t="shared" ca="1" si="20"/>
        <v>3.9182989962972509E-2</v>
      </c>
      <c r="J96" s="101">
        <f t="shared" ca="1" si="21"/>
        <v>315</v>
      </c>
      <c r="K96" s="102">
        <f t="shared" ca="1" si="21"/>
        <v>0.47297270014933679</v>
      </c>
      <c r="L96" s="102">
        <f t="shared" ca="1" si="21"/>
        <v>-0.18520753004228777</v>
      </c>
      <c r="M96" s="102">
        <f t="shared" ca="1" si="21"/>
        <v>-0.34034491306496317</v>
      </c>
      <c r="N96" s="102">
        <f t="shared" ca="1" si="21"/>
        <v>-0.11869753704600609</v>
      </c>
      <c r="O96" s="102">
        <f t="shared" ca="1" si="21"/>
        <v>-0.30394814326884945</v>
      </c>
      <c r="P96" s="102">
        <f t="shared" ca="1" si="21"/>
        <v>4.5005164647125791E-2</v>
      </c>
      <c r="R96" s="101">
        <f t="shared" ca="1" si="29"/>
        <v>315</v>
      </c>
      <c r="S96" s="102">
        <f t="shared" ca="1" si="30"/>
        <v>8.9526912243837936E-2</v>
      </c>
      <c r="T96" s="102">
        <f t="shared" ca="1" si="31"/>
        <v>-0.17469207732791844</v>
      </c>
      <c r="U96" s="102">
        <f t="shared" ca="1" si="32"/>
        <v>-0.11913650034055585</v>
      </c>
      <c r="V96" s="102">
        <f t="shared" ca="1" si="33"/>
        <v>4.7529496821614579E-2</v>
      </c>
      <c r="W96" s="102">
        <f t="shared" ca="1" si="34"/>
        <v>5.4722545475049678E-2</v>
      </c>
      <c r="X96" s="102">
        <f t="shared" ca="1" si="35"/>
        <v>2.8412732800441071E-2</v>
      </c>
    </row>
    <row r="97" spans="1:24" x14ac:dyDescent="0.25">
      <c r="A97">
        <v>36</v>
      </c>
      <c r="B97" s="47">
        <f t="shared" ca="1" si="20"/>
        <v>330</v>
      </c>
      <c r="C97" s="54">
        <f t="shared" ca="1" si="20"/>
        <v>0.28552404673361259</v>
      </c>
      <c r="D97" s="54">
        <f t="shared" ca="1" si="20"/>
        <v>-0.11891479405157472</v>
      </c>
      <c r="E97" s="54">
        <f t="shared" ca="1" si="20"/>
        <v>-0.24069192251954194</v>
      </c>
      <c r="F97" s="54">
        <f t="shared" ca="1" si="20"/>
        <v>-6.1451541928561532E-2</v>
      </c>
      <c r="G97" s="54">
        <f t="shared" ca="1" si="20"/>
        <v>-0.12128036730281247</v>
      </c>
      <c r="H97" s="54">
        <f t="shared" ca="1" si="20"/>
        <v>2.7907132663283242E-2</v>
      </c>
      <c r="J97" s="101">
        <f t="shared" ca="1" si="21"/>
        <v>330</v>
      </c>
      <c r="K97" s="102">
        <f t="shared" ca="1" si="21"/>
        <v>0.49178812332782856</v>
      </c>
      <c r="L97" s="102">
        <f t="shared" ca="1" si="21"/>
        <v>-8.6899272576150752E-2</v>
      </c>
      <c r="M97" s="102">
        <f t="shared" ca="1" si="21"/>
        <v>-0.22108805552700006</v>
      </c>
      <c r="N97" s="102">
        <f t="shared" ca="1" si="21"/>
        <v>-5.2293561577577322E-2</v>
      </c>
      <c r="O97" s="102">
        <f t="shared" ca="1" si="21"/>
        <v>-0.42430884901865479</v>
      </c>
      <c r="P97" s="102">
        <f t="shared" ca="1" si="21"/>
        <v>4.9377937194717704E-2</v>
      </c>
      <c r="R97" s="101">
        <f t="shared" ca="1" si="29"/>
        <v>330</v>
      </c>
      <c r="S97" s="102">
        <f t="shared" ca="1" si="30"/>
        <v>-2.3960798521800893E-3</v>
      </c>
      <c r="T97" s="102">
        <f t="shared" ca="1" si="31"/>
        <v>-0.14209154839906527</v>
      </c>
      <c r="U97" s="102">
        <f t="shared" ca="1" si="32"/>
        <v>-8.8512943244727971E-2</v>
      </c>
      <c r="V97" s="102">
        <f t="shared" ca="1" si="33"/>
        <v>3.2301234275600242E-2</v>
      </c>
      <c r="W97" s="102">
        <f t="shared" ca="1" si="34"/>
        <v>2.4553179248732963E-2</v>
      </c>
      <c r="X97" s="102">
        <f t="shared" ca="1" si="35"/>
        <v>2.4391509253271208E-2</v>
      </c>
    </row>
    <row r="98" spans="1:24" x14ac:dyDescent="0.25">
      <c r="A98">
        <v>37</v>
      </c>
      <c r="B98" s="47">
        <f t="shared" ca="1" si="20"/>
        <v>345</v>
      </c>
      <c r="C98" s="54">
        <f t="shared" ca="1" si="20"/>
        <v>0.25941764707345527</v>
      </c>
      <c r="D98" s="54">
        <f t="shared" ca="1" si="20"/>
        <v>-6.1467790839000794E-2</v>
      </c>
      <c r="E98" s="54">
        <f t="shared" ca="1" si="20"/>
        <v>-0.10572474379450016</v>
      </c>
      <c r="F98" s="54">
        <f t="shared" ca="1" si="20"/>
        <v>-1.1892734834716003E-2</v>
      </c>
      <c r="G98" s="54">
        <f t="shared" ca="1" si="20"/>
        <v>9.8380794632935455E-3</v>
      </c>
      <c r="H98" s="54">
        <f t="shared" ca="1" si="20"/>
        <v>2.3664560646602769E-2</v>
      </c>
      <c r="J98" s="101">
        <f t="shared" ca="1" si="21"/>
        <v>345</v>
      </c>
      <c r="K98" s="102">
        <f t="shared" ca="1" si="21"/>
        <v>0.51836490856744821</v>
      </c>
      <c r="L98" s="102">
        <f t="shared" ca="1" si="21"/>
        <v>3.6795232766338908E-3</v>
      </c>
      <c r="M98" s="102">
        <f t="shared" ca="1" si="21"/>
        <v>-0.12637687311928211</v>
      </c>
      <c r="N98" s="102">
        <f t="shared" ca="1" si="21"/>
        <v>-1.381165919935134E-2</v>
      </c>
      <c r="O98" s="102">
        <f t="shared" ca="1" si="21"/>
        <v>-0.48477659612887219</v>
      </c>
      <c r="P98" s="102">
        <f t="shared" ca="1" si="21"/>
        <v>3.1370958108285829E-2</v>
      </c>
      <c r="R98" s="101">
        <f t="shared" ca="1" si="29"/>
        <v>345</v>
      </c>
      <c r="S98" s="102">
        <f t="shared" ca="1" si="30"/>
        <v>3.9684899103747132E-2</v>
      </c>
      <c r="T98" s="102">
        <f t="shared" ca="1" si="31"/>
        <v>-7.5418487907121176E-2</v>
      </c>
      <c r="U98" s="102">
        <f t="shared" ca="1" si="32"/>
        <v>-6.7325140621991589E-2</v>
      </c>
      <c r="V98" s="102">
        <f t="shared" ca="1" si="33"/>
        <v>1.2517669459949978E-2</v>
      </c>
      <c r="W98" s="102">
        <f t="shared" ca="1" si="34"/>
        <v>-0.12144886747170214</v>
      </c>
      <c r="X98" s="102">
        <f t="shared" ca="1" si="35"/>
        <v>1.6833370104393546E-2</v>
      </c>
    </row>
    <row r="99" spans="1:24" x14ac:dyDescent="0.25">
      <c r="A99">
        <v>38</v>
      </c>
      <c r="B99" s="47">
        <f t="shared" ca="1" si="20"/>
        <v>360</v>
      </c>
      <c r="C99" s="54">
        <f t="shared" ca="1" si="20"/>
        <v>0.23942625994630776</v>
      </c>
      <c r="D99" s="54">
        <f t="shared" ca="1" si="20"/>
        <v>5.794960166587728E-3</v>
      </c>
      <c r="E99" s="54">
        <f t="shared" ca="1" si="20"/>
        <v>-3.388473954474773E-2</v>
      </c>
      <c r="F99" s="54">
        <f t="shared" ca="1" si="20"/>
        <v>-4.5881826275382607E-4</v>
      </c>
      <c r="G99" s="54">
        <f t="shared" ca="1" si="20"/>
        <v>8.4424930566052589E-2</v>
      </c>
      <c r="H99" s="54">
        <f t="shared" ca="1" si="20"/>
        <v>2.5499651148316906E-3</v>
      </c>
      <c r="J99" s="101">
        <f t="shared" ca="1" si="21"/>
        <v>360</v>
      </c>
      <c r="K99" s="102">
        <f t="shared" ca="1" si="21"/>
        <v>0.33773684605392723</v>
      </c>
      <c r="L99" s="102">
        <f t="shared" ca="1" si="21"/>
        <v>1.2047284925681513E-4</v>
      </c>
      <c r="M99" s="102">
        <f t="shared" ca="1" si="21"/>
        <v>-0.10362821913001999</v>
      </c>
      <c r="N99" s="102">
        <f t="shared" ca="1" si="21"/>
        <v>1.7569073973218136E-2</v>
      </c>
      <c r="O99" s="102">
        <f t="shared" ca="1" si="21"/>
        <v>-0.48397189226999099</v>
      </c>
      <c r="P99" s="102">
        <f t="shared" ca="1" si="21"/>
        <v>-2.3490141067457248E-4</v>
      </c>
      <c r="R99" s="101">
        <f t="shared" ca="1" si="29"/>
        <v>360</v>
      </c>
      <c r="S99" s="102">
        <f t="shared" ca="1" si="30"/>
        <v>6.1081442606536668E-2</v>
      </c>
      <c r="T99" s="102">
        <f t="shared" ca="1" si="31"/>
        <v>-7.8882023517092299E-3</v>
      </c>
      <c r="U99" s="102">
        <f t="shared" ca="1" si="32"/>
        <v>-4.9773380398495978E-2</v>
      </c>
      <c r="V99" s="102">
        <f t="shared" ca="1" si="33"/>
        <v>-2.267298175114248E-4</v>
      </c>
      <c r="W99" s="102">
        <f t="shared" ca="1" si="34"/>
        <v>-0.11843851599293027</v>
      </c>
      <c r="X99" s="102">
        <f t="shared" ca="1" si="35"/>
        <v>-2.0590425681311373E-3</v>
      </c>
    </row>
    <row r="100" spans="1:24" ht="15.75" thickBot="1" x14ac:dyDescent="0.3"/>
    <row r="101" spans="1:24" ht="15.75" customHeight="1" thickBot="1" x14ac:dyDescent="0.3">
      <c r="B101" s="86" t="s">
        <v>83</v>
      </c>
      <c r="C101" s="87"/>
      <c r="D101" s="87"/>
      <c r="E101" s="87"/>
      <c r="F101" s="87"/>
      <c r="G101" s="87"/>
      <c r="H101" s="88"/>
      <c r="J101" s="86" t="s">
        <v>84</v>
      </c>
      <c r="K101" s="87"/>
      <c r="L101" s="87"/>
      <c r="M101" s="87"/>
      <c r="N101" s="87"/>
      <c r="O101" s="87"/>
      <c r="P101" s="88"/>
      <c r="R101" s="103" t="s">
        <v>85</v>
      </c>
      <c r="S101" s="103"/>
      <c r="T101" s="103"/>
      <c r="U101" s="103"/>
      <c r="V101" s="103"/>
      <c r="W101" s="103"/>
      <c r="X101" s="103"/>
    </row>
    <row r="102" spans="1:24" x14ac:dyDescent="0.25">
      <c r="B102" s="42" t="s">
        <v>57</v>
      </c>
      <c r="C102" s="49">
        <f ca="1">INDIRECT(CONCATENATE("'",$B$101,"'!",C$1,"5"))</f>
        <v>200</v>
      </c>
      <c r="D102" s="49">
        <f t="shared" ref="D102:H102" ca="1" si="36">INDIRECT(CONCATENATE("'",$B$101,"'!",D$1,"5"))</f>
        <v>935</v>
      </c>
      <c r="E102" s="49">
        <f t="shared" ca="1" si="36"/>
        <v>8949</v>
      </c>
      <c r="F102" s="49">
        <f t="shared" ca="1" si="36"/>
        <v>40897</v>
      </c>
      <c r="G102" s="49">
        <f t="shared" ca="1" si="36"/>
        <v>40918</v>
      </c>
      <c r="H102" s="49">
        <f t="shared" ca="1" si="36"/>
        <v>191292</v>
      </c>
      <c r="J102" s="42" t="s">
        <v>57</v>
      </c>
      <c r="K102" s="49">
        <f ca="1">INDIRECT(CONCATENATE("'",$J$101,"'!",K$1,"5"))</f>
        <v>200</v>
      </c>
      <c r="L102" s="49">
        <f t="shared" ref="L102:P102" ca="1" si="37">INDIRECT(CONCATENATE("'",$J$101,"'!",L$1,"5"))</f>
        <v>935</v>
      </c>
      <c r="M102" s="49">
        <f t="shared" ca="1" si="37"/>
        <v>8949</v>
      </c>
      <c r="N102" s="49">
        <f t="shared" ca="1" si="37"/>
        <v>40897</v>
      </c>
      <c r="O102" s="49">
        <f t="shared" ca="1" si="37"/>
        <v>40918</v>
      </c>
      <c r="P102" s="49">
        <f t="shared" ca="1" si="37"/>
        <v>191292</v>
      </c>
      <c r="R102" s="100" t="s">
        <v>57</v>
      </c>
      <c r="S102" s="104">
        <f ca="1">INDIRECT(CONCATENATE("'",$R$101,"'!",K$1,"5"))</f>
        <v>531</v>
      </c>
      <c r="T102" s="104">
        <f t="shared" ref="T102:X102" ca="1" si="38">INDIRECT(CONCATENATE("'",$R$101,"'!",L$1,"5"))</f>
        <v>3404</v>
      </c>
      <c r="U102" s="104">
        <f t="shared" ca="1" si="38"/>
        <v>13570</v>
      </c>
      <c r="V102" s="104">
        <f t="shared" ca="1" si="38"/>
        <v>156584</v>
      </c>
      <c r="W102" s="104">
        <f t="shared" ca="1" si="38"/>
        <v>156645</v>
      </c>
      <c r="X102" s="104">
        <f t="shared" ca="1" si="38"/>
        <v>1004180</v>
      </c>
    </row>
    <row r="103" spans="1:24" ht="15.75" thickBot="1" x14ac:dyDescent="0.3">
      <c r="B103" s="43"/>
      <c r="C103" s="44" t="s">
        <v>36</v>
      </c>
      <c r="D103" s="44" t="s">
        <v>36</v>
      </c>
      <c r="E103" s="44" t="s">
        <v>36</v>
      </c>
      <c r="F103" s="44" t="s">
        <v>37</v>
      </c>
      <c r="G103" s="44" t="s">
        <v>37</v>
      </c>
      <c r="H103" s="44" t="s">
        <v>37</v>
      </c>
      <c r="J103" s="42"/>
      <c r="K103" s="98" t="s">
        <v>36</v>
      </c>
      <c r="L103" s="98" t="s">
        <v>36</v>
      </c>
      <c r="M103" s="98" t="s">
        <v>36</v>
      </c>
      <c r="N103" s="98" t="s">
        <v>37</v>
      </c>
      <c r="O103" s="98" t="s">
        <v>37</v>
      </c>
      <c r="P103" s="98" t="s">
        <v>37</v>
      </c>
      <c r="R103" s="100"/>
      <c r="S103" s="105" t="s">
        <v>36</v>
      </c>
      <c r="T103" s="105" t="s">
        <v>36</v>
      </c>
      <c r="U103" s="105" t="s">
        <v>36</v>
      </c>
      <c r="V103" s="105" t="s">
        <v>37</v>
      </c>
      <c r="W103" s="105" t="s">
        <v>37</v>
      </c>
      <c r="X103" s="105" t="s">
        <v>37</v>
      </c>
    </row>
    <row r="104" spans="1:24" ht="27.75" thickBot="1" x14ac:dyDescent="0.3">
      <c r="B104" s="45" t="s">
        <v>58</v>
      </c>
      <c r="C104" s="46" t="s">
        <v>59</v>
      </c>
      <c r="D104" s="46" t="s">
        <v>60</v>
      </c>
      <c r="E104" s="46" t="s">
        <v>61</v>
      </c>
      <c r="F104" s="46" t="s">
        <v>62</v>
      </c>
      <c r="G104" s="46" t="s">
        <v>63</v>
      </c>
      <c r="H104" s="46" t="s">
        <v>64</v>
      </c>
      <c r="J104" s="99" t="s">
        <v>58</v>
      </c>
      <c r="K104" s="100" t="s">
        <v>59</v>
      </c>
      <c r="L104" s="100" t="s">
        <v>60</v>
      </c>
      <c r="M104" s="100" t="s">
        <v>61</v>
      </c>
      <c r="N104" s="100" t="s">
        <v>62</v>
      </c>
      <c r="O104" s="100" t="s">
        <v>63</v>
      </c>
      <c r="P104" s="100" t="s">
        <v>64</v>
      </c>
      <c r="R104" s="99" t="s">
        <v>58</v>
      </c>
      <c r="S104" s="100" t="s">
        <v>59</v>
      </c>
      <c r="T104" s="100" t="s">
        <v>60</v>
      </c>
      <c r="U104" s="100" t="s">
        <v>61</v>
      </c>
      <c r="V104" s="100" t="s">
        <v>62</v>
      </c>
      <c r="W104" s="100" t="s">
        <v>63</v>
      </c>
      <c r="X104" s="100" t="s">
        <v>64</v>
      </c>
    </row>
    <row r="105" spans="1:24" x14ac:dyDescent="0.25">
      <c r="A105">
        <v>14</v>
      </c>
      <c r="B105" s="47">
        <f ca="1">INDIRECT(CONCATENATE("'",$B$101,"'!",B$1,$A105))</f>
        <v>0</v>
      </c>
      <c r="C105" s="54">
        <f ca="1">INDIRECT(CONCATENATE("'",$B$101,"'!",C$1,$A105))</f>
        <v>0.20491783306579492</v>
      </c>
      <c r="D105" s="54">
        <f t="shared" ref="D105:H120" ca="1" si="39">INDIRECT(CONCATENATE("'",$B$101,"'!",D$1,$A105))</f>
        <v>8.1345866064066689E-3</v>
      </c>
      <c r="E105" s="54">
        <f t="shared" ca="1" si="39"/>
        <v>-1.801105279939785E-2</v>
      </c>
      <c r="F105" s="54">
        <f t="shared" ca="1" si="39"/>
        <v>-6.0055507250595438E-3</v>
      </c>
      <c r="G105" s="54">
        <f t="shared" ca="1" si="39"/>
        <v>4.8531863747396438E-2</v>
      </c>
      <c r="H105" s="54">
        <f t="shared" ca="1" si="39"/>
        <v>6.251604644378683E-4</v>
      </c>
      <c r="J105" s="101">
        <f ca="1">INDIRECT(CONCATENATE("'",$J$101,"'!",J$1,$A105))</f>
        <v>0</v>
      </c>
      <c r="K105" s="102">
        <f ca="1">INDIRECT(CONCATENATE("'",$J$101,"'!",K$1,$A105))</f>
        <v>0.35872803773022183</v>
      </c>
      <c r="L105" s="102">
        <f t="shared" ref="L105:P120" ca="1" si="40">INDIRECT(CONCATENATE("'",$J$101,"'!",L$1,$A105))</f>
        <v>-1.075490595054952E-2</v>
      </c>
      <c r="M105" s="102">
        <f t="shared" ca="1" si="40"/>
        <v>-5.7831407627998536E-2</v>
      </c>
      <c r="N105" s="102">
        <f t="shared" ca="1" si="40"/>
        <v>1.078973448718535E-2</v>
      </c>
      <c r="O105" s="102">
        <f t="shared" ca="1" si="40"/>
        <v>-0.57761850104263246</v>
      </c>
      <c r="P105" s="102">
        <f t="shared" ca="1" si="40"/>
        <v>-2.7812507622251128E-3</v>
      </c>
      <c r="R105" s="101">
        <f ca="1">INDIRECT(CONCATENATE("'",$R$101,"'!",J$1,$A105))</f>
        <v>0</v>
      </c>
      <c r="S105" s="102">
        <f ca="1">INDIRECT(CONCATENATE("'",$R$101,"'!",K$1,$A105))</f>
        <v>6.8486280087757367E-2</v>
      </c>
      <c r="T105" s="102">
        <f t="shared" ref="T105:X105" ca="1" si="41">INDIRECT(CONCATENATE("'",$R$101,"'!",L$1,$A105))</f>
        <v>1.0264631405744586E-3</v>
      </c>
      <c r="U105" s="102">
        <f t="shared" ca="1" si="41"/>
        <v>-4.9504043924478144E-2</v>
      </c>
      <c r="V105" s="102">
        <f t="shared" ca="1" si="41"/>
        <v>-6.7853564436282316E-5</v>
      </c>
      <c r="W105" s="102">
        <f t="shared" ca="1" si="41"/>
        <v>-4.572362838326384E-2</v>
      </c>
      <c r="X105" s="102">
        <f t="shared" ca="1" si="41"/>
        <v>-1.1109522939555488E-3</v>
      </c>
    </row>
    <row r="106" spans="1:24" x14ac:dyDescent="0.25">
      <c r="A106">
        <v>15</v>
      </c>
      <c r="B106" s="47">
        <f t="shared" ref="B106:B129" ca="1" si="42">INDIRECT(CONCATENATE("'",$B$101,"'!",B$1,$A106))</f>
        <v>15</v>
      </c>
      <c r="C106" s="54">
        <f t="shared" ref="C106:H129" ca="1" si="43">INDIRECT(CONCATENATE("'",$B$101,"'!",C$1,$A106))</f>
        <v>0.34910347838884381</v>
      </c>
      <c r="D106" s="54">
        <f t="shared" ca="1" si="39"/>
        <v>3.8438299677878707E-2</v>
      </c>
      <c r="E106" s="54">
        <f t="shared" ca="1" si="39"/>
        <v>-1.3872458656527899E-2</v>
      </c>
      <c r="F106" s="54">
        <f t="shared" ca="1" si="39"/>
        <v>-3.4079117209663286E-2</v>
      </c>
      <c r="G106" s="54">
        <f t="shared" ca="1" si="39"/>
        <v>0.14884097354186185</v>
      </c>
      <c r="H106" s="54">
        <f t="shared" ca="1" si="39"/>
        <v>-8.0819950017487242E-3</v>
      </c>
      <c r="J106" s="101">
        <f t="shared" ref="J106:P121" ca="1" si="44">INDIRECT(CONCATENATE("'",$J$101,"'!",J$1,$A106))</f>
        <v>15</v>
      </c>
      <c r="K106" s="102">
        <f t="shared" ca="1" si="44"/>
        <v>0.44729834964391557</v>
      </c>
      <c r="L106" s="102">
        <f t="shared" ca="1" si="40"/>
        <v>-7.9208957200618531E-4</v>
      </c>
      <c r="M106" s="102">
        <f t="shared" ca="1" si="40"/>
        <v>-8.1873372286907539E-2</v>
      </c>
      <c r="N106" s="102">
        <f t="shared" ca="1" si="40"/>
        <v>1.8686914532886168E-2</v>
      </c>
      <c r="O106" s="102">
        <f t="shared" ca="1" si="40"/>
        <v>-0.80926138445045104</v>
      </c>
      <c r="P106" s="102">
        <f t="shared" ca="1" si="40"/>
        <v>-2.0927845213354068E-2</v>
      </c>
      <c r="R106" s="101">
        <f t="shared" ref="R106:R129" ca="1" si="45">INDIRECT(CONCATENATE("'",$R$101,"'!",J$1,$A106))</f>
        <v>15</v>
      </c>
      <c r="S106" s="102">
        <f t="shared" ref="S106:S129" ca="1" si="46">INDIRECT(CONCATENATE("'",$R$101,"'!",K$1,$A106))</f>
        <v>8.1816440466647489E-2</v>
      </c>
      <c r="T106" s="102">
        <f t="shared" ref="T106:T129" ca="1" si="47">INDIRECT(CONCATENATE("'",$R$101,"'!",L$1,$A106))</f>
        <v>6.4708694496465172E-2</v>
      </c>
      <c r="U106" s="102">
        <f t="shared" ref="U106:U129" ca="1" si="48">INDIRECT(CONCATENATE("'",$R$101,"'!",M$1,$A106))</f>
        <v>-8.8809213366147596E-2</v>
      </c>
      <c r="V106" s="102">
        <f t="shared" ref="V106:V129" ca="1" si="49">INDIRECT(CONCATENATE("'",$R$101,"'!",N$1,$A106))</f>
        <v>4.9250437206933501E-3</v>
      </c>
      <c r="W106" s="102">
        <f t="shared" ref="W106:W129" ca="1" si="50">INDIRECT(CONCATENATE("'",$R$101,"'!",O$1,$A106))</f>
        <v>-5.2622226508107356E-2</v>
      </c>
      <c r="X106" s="102">
        <f t="shared" ref="X106:X129" ca="1" si="51">INDIRECT(CONCATENATE("'",$R$101,"'!",P$1,$A106))</f>
        <v>-2.0224500098546466E-2</v>
      </c>
    </row>
    <row r="107" spans="1:24" x14ac:dyDescent="0.25">
      <c r="A107">
        <v>16</v>
      </c>
      <c r="B107" s="47">
        <f t="shared" ca="1" si="42"/>
        <v>30</v>
      </c>
      <c r="C107" s="54">
        <f t="shared" ca="1" si="43"/>
        <v>0.4720298122553046</v>
      </c>
      <c r="D107" s="54">
        <f t="shared" ca="1" si="39"/>
        <v>2.5473517244153517E-3</v>
      </c>
      <c r="E107" s="54">
        <f t="shared" ca="1" si="39"/>
        <v>-2.95555522505614E-2</v>
      </c>
      <c r="F107" s="54">
        <f t="shared" ca="1" si="39"/>
        <v>-2.240463641030398E-2</v>
      </c>
      <c r="G107" s="54">
        <f t="shared" ca="1" si="39"/>
        <v>0.30220761781354222</v>
      </c>
      <c r="H107" s="54">
        <f t="shared" ca="1" si="39"/>
        <v>-1.7316741063636551E-2</v>
      </c>
      <c r="J107" s="101">
        <f t="shared" ca="1" si="44"/>
        <v>30</v>
      </c>
      <c r="K107" s="102">
        <f t="shared" ca="1" si="44"/>
        <v>0.32029071529725017</v>
      </c>
      <c r="L107" s="102">
        <f t="shared" ca="1" si="40"/>
        <v>3.4438110524960486E-2</v>
      </c>
      <c r="M107" s="102">
        <f t="shared" ca="1" si="40"/>
        <v>-0.10488068841009905</v>
      </c>
      <c r="N107" s="102">
        <f t="shared" ca="1" si="40"/>
        <v>4.7484364363814049E-3</v>
      </c>
      <c r="O107" s="102">
        <f t="shared" ca="1" si="40"/>
        <v>-1.1415408932976561</v>
      </c>
      <c r="P107" s="102">
        <f t="shared" ca="1" si="40"/>
        <v>-3.8677664023341218E-2</v>
      </c>
      <c r="R107" s="101">
        <f t="shared" ca="1" si="45"/>
        <v>30</v>
      </c>
      <c r="S107" s="102">
        <f t="shared" ca="1" si="46"/>
        <v>3.0445994531475385E-2</v>
      </c>
      <c r="T107" s="102">
        <f t="shared" ca="1" si="47"/>
        <v>0.19706088047430156</v>
      </c>
      <c r="U107" s="102">
        <f t="shared" ca="1" si="48"/>
        <v>-0.19679518368236507</v>
      </c>
      <c r="V107" s="102">
        <f t="shared" ca="1" si="49"/>
        <v>5.5630430652381442E-2</v>
      </c>
      <c r="W107" s="102">
        <f t="shared" ca="1" si="50"/>
        <v>-3.3637471127337316E-2</v>
      </c>
      <c r="X107" s="102">
        <f t="shared" ca="1" si="51"/>
        <v>-2.8510842970356446E-2</v>
      </c>
    </row>
    <row r="108" spans="1:24" ht="14.45" customHeight="1" x14ac:dyDescent="0.25">
      <c r="A108">
        <v>17</v>
      </c>
      <c r="B108" s="47">
        <f t="shared" ca="1" si="42"/>
        <v>45</v>
      </c>
      <c r="C108" s="54">
        <f t="shared" ca="1" si="43"/>
        <v>0.45814120763610094</v>
      </c>
      <c r="D108" s="54">
        <f t="shared" ca="1" si="39"/>
        <v>-3.8399209881596119E-2</v>
      </c>
      <c r="E108" s="54">
        <f t="shared" ca="1" si="39"/>
        <v>-7.7054088317907665E-2</v>
      </c>
      <c r="F108" s="54">
        <f t="shared" ca="1" si="39"/>
        <v>1.9732523810909928E-2</v>
      </c>
      <c r="G108" s="54">
        <f t="shared" ca="1" si="39"/>
        <v>0.62793681376232569</v>
      </c>
      <c r="H108" s="54">
        <f t="shared" ca="1" si="39"/>
        <v>-1.5909238387997095E-2</v>
      </c>
      <c r="J108" s="101">
        <f t="shared" ca="1" si="44"/>
        <v>45</v>
      </c>
      <c r="K108" s="102">
        <f t="shared" ca="1" si="44"/>
        <v>0.1655058717121774</v>
      </c>
      <c r="L108" s="102">
        <f t="shared" ca="1" si="40"/>
        <v>8.0603159934697521E-2</v>
      </c>
      <c r="M108" s="102">
        <f t="shared" ca="1" si="40"/>
        <v>-0.12035957505629358</v>
      </c>
      <c r="N108" s="102">
        <f t="shared" ca="1" si="40"/>
        <v>-1.1147207744629371E-2</v>
      </c>
      <c r="O108" s="102">
        <f t="shared" ca="1" si="40"/>
        <v>-1.384497953530021</v>
      </c>
      <c r="P108" s="102">
        <f t="shared" ca="1" si="40"/>
        <v>-3.768413272288984E-2</v>
      </c>
      <c r="R108" s="101">
        <f t="shared" ca="1" si="45"/>
        <v>45</v>
      </c>
      <c r="S108" s="102">
        <f t="shared" ca="1" si="46"/>
        <v>-1.5025683359957218E-2</v>
      </c>
      <c r="T108" s="102">
        <f t="shared" ca="1" si="47"/>
        <v>0.38367102046576695</v>
      </c>
      <c r="U108" s="102">
        <f t="shared" ca="1" si="48"/>
        <v>-0.34295511024937708</v>
      </c>
      <c r="V108" s="102">
        <f t="shared" ca="1" si="49"/>
        <v>0.1174852451539804</v>
      </c>
      <c r="W108" s="102">
        <f t="shared" ca="1" si="50"/>
        <v>1.5648229342937036E-2</v>
      </c>
      <c r="X108" s="102">
        <f t="shared" ca="1" si="51"/>
        <v>-1.8647304529973558E-2</v>
      </c>
    </row>
    <row r="109" spans="1:24" x14ac:dyDescent="0.25">
      <c r="A109">
        <v>18</v>
      </c>
      <c r="B109" s="47">
        <f t="shared" ca="1" si="42"/>
        <v>60</v>
      </c>
      <c r="C109" s="54">
        <f t="shared" ca="1" si="43"/>
        <v>0.32431110084491444</v>
      </c>
      <c r="D109" s="54">
        <f t="shared" ca="1" si="39"/>
        <v>7.1247668691064664E-2</v>
      </c>
      <c r="E109" s="54">
        <f t="shared" ca="1" si="39"/>
        <v>-0.15533341832284919</v>
      </c>
      <c r="F109" s="54">
        <f t="shared" ca="1" si="39"/>
        <v>5.1744254015021959E-2</v>
      </c>
      <c r="G109" s="54">
        <f t="shared" ca="1" si="39"/>
        <v>0.49871700476619041</v>
      </c>
      <c r="H109" s="54">
        <f t="shared" ca="1" si="39"/>
        <v>1.9666824716627316E-2</v>
      </c>
      <c r="J109" s="101">
        <f t="shared" ca="1" si="44"/>
        <v>60</v>
      </c>
      <c r="K109" s="102">
        <f t="shared" ca="1" si="44"/>
        <v>9.5819188885997442E-3</v>
      </c>
      <c r="L109" s="102">
        <f t="shared" ca="1" si="40"/>
        <v>5.0425837204539185E-2</v>
      </c>
      <c r="M109" s="102">
        <f t="shared" ca="1" si="40"/>
        <v>-0.12396723113478218</v>
      </c>
      <c r="N109" s="102">
        <f t="shared" ca="1" si="40"/>
        <v>-5.4723197827055467E-2</v>
      </c>
      <c r="O109" s="102">
        <f t="shared" ca="1" si="40"/>
        <v>-1.4056375997021999</v>
      </c>
      <c r="P109" s="102">
        <f t="shared" ca="1" si="40"/>
        <v>-3.8429281198228374E-2</v>
      </c>
      <c r="R109" s="101">
        <f t="shared" ca="1" si="45"/>
        <v>60</v>
      </c>
      <c r="S109" s="102">
        <f t="shared" ca="1" si="46"/>
        <v>-0.11088582635314283</v>
      </c>
      <c r="T109" s="102">
        <f t="shared" ca="1" si="47"/>
        <v>0.53363198835303971</v>
      </c>
      <c r="U109" s="102">
        <f t="shared" ca="1" si="48"/>
        <v>-0.45787200583032017</v>
      </c>
      <c r="V109" s="102">
        <f t="shared" ca="1" si="49"/>
        <v>0.12277597142581527</v>
      </c>
      <c r="W109" s="102">
        <f t="shared" ca="1" si="50"/>
        <v>-0.1012623986307357</v>
      </c>
      <c r="X109" s="102">
        <f t="shared" ca="1" si="51"/>
        <v>-2.534431955960622E-2</v>
      </c>
    </row>
    <row r="110" spans="1:24" x14ac:dyDescent="0.25">
      <c r="A110">
        <v>19</v>
      </c>
      <c r="B110" s="47">
        <f t="shared" ca="1" si="42"/>
        <v>75</v>
      </c>
      <c r="C110" s="54">
        <f t="shared" ca="1" si="43"/>
        <v>9.6732912874102947E-2</v>
      </c>
      <c r="D110" s="54">
        <f t="shared" ca="1" si="39"/>
        <v>8.0238321836060028E-2</v>
      </c>
      <c r="E110" s="54">
        <f t="shared" ca="1" si="39"/>
        <v>-0.26138489323389169</v>
      </c>
      <c r="F110" s="54">
        <f t="shared" ca="1" si="39"/>
        <v>9.97350388268817E-2</v>
      </c>
      <c r="G110" s="54">
        <f t="shared" ca="1" si="39"/>
        <v>0.64222840554070004</v>
      </c>
      <c r="H110" s="54">
        <f t="shared" ca="1" si="39"/>
        <v>4.4301305935511527E-3</v>
      </c>
      <c r="J110" s="101">
        <f t="shared" ca="1" si="44"/>
        <v>75</v>
      </c>
      <c r="K110" s="102">
        <f t="shared" ca="1" si="44"/>
        <v>0.14406381545796818</v>
      </c>
      <c r="L110" s="102">
        <f t="shared" ca="1" si="40"/>
        <v>3.7421964974531409E-2</v>
      </c>
      <c r="M110" s="102">
        <f t="shared" ca="1" si="40"/>
        <v>-0.22013508977041818</v>
      </c>
      <c r="N110" s="102">
        <f t="shared" ca="1" si="40"/>
        <v>-1.0938681677787027E-2</v>
      </c>
      <c r="O110" s="102">
        <f t="shared" ca="1" si="40"/>
        <v>-5.0616054215076034E-4</v>
      </c>
      <c r="P110" s="102">
        <f t="shared" ca="1" si="40"/>
        <v>-3.3321511307446282E-2</v>
      </c>
      <c r="R110" s="101">
        <f t="shared" ca="1" si="45"/>
        <v>75</v>
      </c>
      <c r="S110" s="102">
        <f t="shared" ca="1" si="46"/>
        <v>3.6480129091971264E-2</v>
      </c>
      <c r="T110" s="102">
        <f t="shared" ca="1" si="47"/>
        <v>0.72224637994395313</v>
      </c>
      <c r="U110" s="102">
        <f t="shared" ca="1" si="48"/>
        <v>-0.48516476853079415</v>
      </c>
      <c r="V110" s="102">
        <f t="shared" ca="1" si="49"/>
        <v>4.1835639946553149E-2</v>
      </c>
      <c r="W110" s="102">
        <f t="shared" ca="1" si="50"/>
        <v>-3.0386497039192349E-2</v>
      </c>
      <c r="X110" s="102">
        <f t="shared" ca="1" si="51"/>
        <v>8.4743931126782886E-4</v>
      </c>
    </row>
    <row r="111" spans="1:24" x14ac:dyDescent="0.25">
      <c r="A111">
        <v>20</v>
      </c>
      <c r="B111" s="47">
        <f t="shared" ca="1" si="42"/>
        <v>90</v>
      </c>
      <c r="C111" s="54">
        <f t="shared" ca="1" si="43"/>
        <v>3.6932723599224566E-2</v>
      </c>
      <c r="D111" s="54">
        <f t="shared" ca="1" si="39"/>
        <v>0.1126437629543259</v>
      </c>
      <c r="E111" s="54">
        <f t="shared" ca="1" si="39"/>
        <v>-0.32305539148126305</v>
      </c>
      <c r="F111" s="54">
        <f t="shared" ca="1" si="39"/>
        <v>0.16110128135477189</v>
      </c>
      <c r="G111" s="54">
        <f t="shared" ca="1" si="39"/>
        <v>0.82474394221035663</v>
      </c>
      <c r="H111" s="54">
        <f t="shared" ca="1" si="39"/>
        <v>1.3992232481356934E-2</v>
      </c>
      <c r="J111" s="101">
        <f t="shared" ca="1" si="44"/>
        <v>90</v>
      </c>
      <c r="K111" s="102">
        <f t="shared" ca="1" si="44"/>
        <v>-2.1972016167310413E-2</v>
      </c>
      <c r="L111" s="102">
        <f t="shared" ca="1" si="40"/>
        <v>-4.7298653501932103E-2</v>
      </c>
      <c r="M111" s="102">
        <f t="shared" ca="1" si="40"/>
        <v>-0.27921896667849577</v>
      </c>
      <c r="N111" s="102">
        <f t="shared" ca="1" si="40"/>
        <v>7.4473595300837594E-2</v>
      </c>
      <c r="O111" s="102">
        <f t="shared" ca="1" si="40"/>
        <v>0.23396526707180443</v>
      </c>
      <c r="P111" s="102">
        <f t="shared" ca="1" si="40"/>
        <v>-1.9271959712601767E-2</v>
      </c>
      <c r="R111" s="101">
        <f t="shared" ca="1" si="45"/>
        <v>90</v>
      </c>
      <c r="S111" s="102">
        <f t="shared" ca="1" si="46"/>
        <v>2.259014786412258E-2</v>
      </c>
      <c r="T111" s="102">
        <f t="shared" ca="1" si="47"/>
        <v>0.78702665485468426</v>
      </c>
      <c r="U111" s="102">
        <f t="shared" ca="1" si="48"/>
        <v>-0.49360397805001965</v>
      </c>
      <c r="V111" s="102">
        <f t="shared" ca="1" si="49"/>
        <v>3.0841821972872732E-2</v>
      </c>
      <c r="W111" s="102">
        <f t="shared" ca="1" si="50"/>
        <v>0.19622506278444407</v>
      </c>
      <c r="X111" s="102">
        <f t="shared" ca="1" si="51"/>
        <v>1.6184452988278936E-2</v>
      </c>
    </row>
    <row r="112" spans="1:24" x14ac:dyDescent="0.25">
      <c r="A112">
        <v>21</v>
      </c>
      <c r="B112" s="47">
        <f t="shared" ca="1" si="42"/>
        <v>105</v>
      </c>
      <c r="C112" s="54">
        <f t="shared" ca="1" si="43"/>
        <v>2.9440186896759417E-2</v>
      </c>
      <c r="D112" s="54">
        <f t="shared" ca="1" si="39"/>
        <v>9.325522399816201E-2</v>
      </c>
      <c r="E112" s="54">
        <f t="shared" ca="1" si="39"/>
        <v>-0.26451606643408937</v>
      </c>
      <c r="F112" s="54">
        <f t="shared" ca="1" si="39"/>
        <v>0.17239147840237887</v>
      </c>
      <c r="G112" s="54">
        <f t="shared" ca="1" si="39"/>
        <v>1.5152064700030703</v>
      </c>
      <c r="H112" s="54">
        <f t="shared" ca="1" si="39"/>
        <v>4.6867928461677595E-2</v>
      </c>
      <c r="J112" s="101">
        <f t="shared" ca="1" si="44"/>
        <v>105</v>
      </c>
      <c r="K112" s="102">
        <f t="shared" ca="1" si="44"/>
        <v>-8.7291098330346054E-2</v>
      </c>
      <c r="L112" s="102">
        <f t="shared" ca="1" si="40"/>
        <v>-1.0115136284724487E-2</v>
      </c>
      <c r="M112" s="102">
        <f t="shared" ca="1" si="40"/>
        <v>-0.2419171642065758</v>
      </c>
      <c r="N112" s="102">
        <f t="shared" ca="1" si="40"/>
        <v>1.8088146826667435E-2</v>
      </c>
      <c r="O112" s="102">
        <f t="shared" ca="1" si="40"/>
        <v>0.13553192869825068</v>
      </c>
      <c r="P112" s="102">
        <f t="shared" ca="1" si="40"/>
        <v>-2.3443517416420059E-2</v>
      </c>
      <c r="R112" s="101">
        <f t="shared" ca="1" si="45"/>
        <v>105</v>
      </c>
      <c r="S112" s="102">
        <f t="shared" ca="1" si="46"/>
        <v>-5.9125341301893043E-2</v>
      </c>
      <c r="T112" s="102">
        <f t="shared" ca="1" si="47"/>
        <v>0.69719323495085261</v>
      </c>
      <c r="U112" s="102">
        <f t="shared" ca="1" si="48"/>
        <v>-0.49243685332927573</v>
      </c>
      <c r="V112" s="102">
        <f t="shared" ca="1" si="49"/>
        <v>6.3403129984091797E-2</v>
      </c>
      <c r="W112" s="102">
        <f t="shared" ca="1" si="50"/>
        <v>0.27011083751501158</v>
      </c>
      <c r="X112" s="102">
        <f t="shared" ca="1" si="51"/>
        <v>3.2684345090272453E-2</v>
      </c>
    </row>
    <row r="113" spans="1:24" x14ac:dyDescent="0.25">
      <c r="A113">
        <v>22</v>
      </c>
      <c r="B113" s="47">
        <f t="shared" ca="1" si="42"/>
        <v>120</v>
      </c>
      <c r="C113" s="54">
        <f t="shared" ca="1" si="43"/>
        <v>-0.19913091447446005</v>
      </c>
      <c r="D113" s="54">
        <f t="shared" ca="1" si="39"/>
        <v>0.10937324999868267</v>
      </c>
      <c r="E113" s="54">
        <f t="shared" ca="1" si="39"/>
        <v>-0.25199137363329871</v>
      </c>
      <c r="F113" s="54">
        <f t="shared" ca="1" si="39"/>
        <v>0.14352551286377421</v>
      </c>
      <c r="G113" s="54">
        <f t="shared" ca="1" si="39"/>
        <v>1.0531116691689644</v>
      </c>
      <c r="H113" s="54">
        <f t="shared" ca="1" si="39"/>
        <v>5.88985735036818E-2</v>
      </c>
      <c r="J113" s="101">
        <f t="shared" ca="1" si="44"/>
        <v>120</v>
      </c>
      <c r="K113" s="102">
        <f t="shared" ca="1" si="44"/>
        <v>-7.8458433111992826E-2</v>
      </c>
      <c r="L113" s="102">
        <f t="shared" ca="1" si="40"/>
        <v>-1.9623077733859434E-2</v>
      </c>
      <c r="M113" s="102">
        <f t="shared" ca="1" si="40"/>
        <v>-7.6713743404842702E-2</v>
      </c>
      <c r="N113" s="102">
        <f t="shared" ca="1" si="40"/>
        <v>-3.470469541019032E-2</v>
      </c>
      <c r="O113" s="102">
        <f t="shared" ca="1" si="40"/>
        <v>-0.25820142479596436</v>
      </c>
      <c r="P113" s="102">
        <f t="shared" ca="1" si="40"/>
        <v>-4.3441519233197836E-3</v>
      </c>
      <c r="R113" s="101">
        <f t="shared" ca="1" si="45"/>
        <v>120</v>
      </c>
      <c r="S113" s="102">
        <f t="shared" ca="1" si="46"/>
        <v>0.12134805205499119</v>
      </c>
      <c r="T113" s="102">
        <f t="shared" ca="1" si="47"/>
        <v>0.57049590170003039</v>
      </c>
      <c r="U113" s="102">
        <f t="shared" ca="1" si="48"/>
        <v>-0.44826567159035069</v>
      </c>
      <c r="V113" s="102">
        <f t="shared" ca="1" si="49"/>
        <v>0.19902467357872969</v>
      </c>
      <c r="W113" s="102">
        <f t="shared" ca="1" si="50"/>
        <v>8.1196577703907882E-2</v>
      </c>
      <c r="X113" s="102">
        <f t="shared" ca="1" si="51"/>
        <v>6.9833366866966687E-2</v>
      </c>
    </row>
    <row r="114" spans="1:24" x14ac:dyDescent="0.25">
      <c r="A114">
        <v>23</v>
      </c>
      <c r="B114" s="47">
        <f t="shared" ca="1" si="42"/>
        <v>135</v>
      </c>
      <c r="C114" s="54">
        <f t="shared" ca="1" si="43"/>
        <v>-0.20966919780394355</v>
      </c>
      <c r="D114" s="54">
        <f t="shared" ca="1" si="39"/>
        <v>0.11455916297217275</v>
      </c>
      <c r="E114" s="54">
        <f t="shared" ca="1" si="39"/>
        <v>-0.19195453096863921</v>
      </c>
      <c r="F114" s="54">
        <f t="shared" ca="1" si="39"/>
        <v>9.3270730754769007E-2</v>
      </c>
      <c r="G114" s="54">
        <f t="shared" ca="1" si="39"/>
        <v>1.0426907168305664</v>
      </c>
      <c r="H114" s="54">
        <f t="shared" ca="1" si="39"/>
        <v>4.4103873433498753E-2</v>
      </c>
      <c r="J114" s="101">
        <f t="shared" ca="1" si="44"/>
        <v>135</v>
      </c>
      <c r="K114" s="102">
        <f t="shared" ca="1" si="44"/>
        <v>-0.38869818454008243</v>
      </c>
      <c r="L114" s="102">
        <f t="shared" ca="1" si="40"/>
        <v>-4.333755414529647E-2</v>
      </c>
      <c r="M114" s="102">
        <f t="shared" ca="1" si="40"/>
        <v>-4.9268329615284066E-2</v>
      </c>
      <c r="N114" s="102">
        <f t="shared" ca="1" si="40"/>
        <v>-6.0591717136761467E-2</v>
      </c>
      <c r="O114" s="102">
        <f t="shared" ca="1" si="40"/>
        <v>0.2643646737503883</v>
      </c>
      <c r="P114" s="102">
        <f t="shared" ca="1" si="40"/>
        <v>-2.9060790538202861E-3</v>
      </c>
      <c r="R114" s="101">
        <f t="shared" ca="1" si="45"/>
        <v>135</v>
      </c>
      <c r="S114" s="102">
        <f t="shared" ca="1" si="46"/>
        <v>6.1511462953191792E-2</v>
      </c>
      <c r="T114" s="102">
        <f t="shared" ca="1" si="47"/>
        <v>0.41051367581551745</v>
      </c>
      <c r="U114" s="102">
        <f t="shared" ca="1" si="48"/>
        <v>-0.33720926547032992</v>
      </c>
      <c r="V114" s="102">
        <f t="shared" ca="1" si="49"/>
        <v>0.16790275433264218</v>
      </c>
      <c r="W114" s="102">
        <f t="shared" ca="1" si="50"/>
        <v>0.15461570543617709</v>
      </c>
      <c r="X114" s="102">
        <f t="shared" ca="1" si="51"/>
        <v>7.9757566675371608E-2</v>
      </c>
    </row>
    <row r="115" spans="1:24" x14ac:dyDescent="0.25">
      <c r="A115">
        <v>24</v>
      </c>
      <c r="B115" s="47">
        <f t="shared" ca="1" si="42"/>
        <v>150</v>
      </c>
      <c r="C115" s="54">
        <f t="shared" ca="1" si="43"/>
        <v>-0.33436206471407498</v>
      </c>
      <c r="D115" s="54">
        <f t="shared" ca="1" si="39"/>
        <v>8.2648859273486322E-2</v>
      </c>
      <c r="E115" s="54">
        <f t="shared" ca="1" si="39"/>
        <v>-0.1376354828434711</v>
      </c>
      <c r="F115" s="54">
        <f t="shared" ca="1" si="39"/>
        <v>4.8467415821785105E-2</v>
      </c>
      <c r="G115" s="54">
        <f t="shared" ca="1" si="39"/>
        <v>0.65890192928213687</v>
      </c>
      <c r="H115" s="54">
        <f t="shared" ca="1" si="39"/>
        <v>3.1601937902818893E-2</v>
      </c>
      <c r="J115" s="101">
        <f t="shared" ca="1" si="44"/>
        <v>150</v>
      </c>
      <c r="K115" s="102">
        <f t="shared" ca="1" si="44"/>
        <v>-0.23287778710182341</v>
      </c>
      <c r="L115" s="102">
        <f t="shared" ca="1" si="40"/>
        <v>1.4202625982673828E-2</v>
      </c>
      <c r="M115" s="102">
        <f t="shared" ca="1" si="40"/>
        <v>-3.6294381529247674E-2</v>
      </c>
      <c r="N115" s="102">
        <f t="shared" ca="1" si="40"/>
        <v>-1.8931187925472916E-2</v>
      </c>
      <c r="O115" s="102">
        <f t="shared" ca="1" si="40"/>
        <v>0.10635326215073625</v>
      </c>
      <c r="P115" s="102">
        <f t="shared" ca="1" si="40"/>
        <v>1.4164189821819673E-3</v>
      </c>
      <c r="R115" s="101">
        <f t="shared" ca="1" si="45"/>
        <v>150</v>
      </c>
      <c r="S115" s="102">
        <f t="shared" ca="1" si="46"/>
        <v>-3.8132059465947318E-2</v>
      </c>
      <c r="T115" s="102">
        <f t="shared" ca="1" si="47"/>
        <v>0.17036138595308309</v>
      </c>
      <c r="U115" s="102">
        <f t="shared" ca="1" si="48"/>
        <v>-0.2068504120456976</v>
      </c>
      <c r="V115" s="102">
        <f t="shared" ca="1" si="49"/>
        <v>9.8345264817636571E-2</v>
      </c>
      <c r="W115" s="102">
        <f t="shared" ca="1" si="50"/>
        <v>0.16037101841518972</v>
      </c>
      <c r="X115" s="102">
        <f t="shared" ca="1" si="51"/>
        <v>5.0094157712596496E-2</v>
      </c>
    </row>
    <row r="116" spans="1:24" x14ac:dyDescent="0.25">
      <c r="A116">
        <v>25</v>
      </c>
      <c r="B116" s="47">
        <f t="shared" ca="1" si="42"/>
        <v>165</v>
      </c>
      <c r="C116" s="54">
        <f t="shared" ca="1" si="43"/>
        <v>-0.48762403498563861</v>
      </c>
      <c r="D116" s="54">
        <f t="shared" ca="1" si="39"/>
        <v>9.4310648497791891E-3</v>
      </c>
      <c r="E116" s="54">
        <f t="shared" ca="1" si="39"/>
        <v>-7.3514501222032042E-2</v>
      </c>
      <c r="F116" s="54">
        <f t="shared" ca="1" si="39"/>
        <v>1.5687118114168432E-2</v>
      </c>
      <c r="G116" s="54">
        <f t="shared" ca="1" si="39"/>
        <v>0.59578073226098327</v>
      </c>
      <c r="H116" s="54">
        <f t="shared" ca="1" si="39"/>
        <v>2.6793501160249714E-2</v>
      </c>
      <c r="J116" s="101">
        <f t="shared" ca="1" si="44"/>
        <v>165</v>
      </c>
      <c r="K116" s="102">
        <f t="shared" ca="1" si="44"/>
        <v>-0.30597570615026393</v>
      </c>
      <c r="L116" s="102">
        <f t="shared" ca="1" si="40"/>
        <v>2.7636485971790081E-2</v>
      </c>
      <c r="M116" s="102">
        <f t="shared" ca="1" si="40"/>
        <v>-3.2414449520307094E-2</v>
      </c>
      <c r="N116" s="102">
        <f t="shared" ca="1" si="40"/>
        <v>-2.1880342299386086E-2</v>
      </c>
      <c r="O116" s="102">
        <f t="shared" ca="1" si="40"/>
        <v>0.12412842942508942</v>
      </c>
      <c r="P116" s="102">
        <f t="shared" ca="1" si="40"/>
        <v>1.9685931087789843E-3</v>
      </c>
      <c r="R116" s="101">
        <f t="shared" ca="1" si="45"/>
        <v>165</v>
      </c>
      <c r="S116" s="102">
        <f t="shared" ca="1" si="46"/>
        <v>-8.1082249189324801E-2</v>
      </c>
      <c r="T116" s="102">
        <f t="shared" ca="1" si="47"/>
        <v>4.6205157408703838E-2</v>
      </c>
      <c r="U116" s="102">
        <f t="shared" ca="1" si="48"/>
        <v>-9.6512236523057682E-2</v>
      </c>
      <c r="V116" s="102">
        <f t="shared" ca="1" si="49"/>
        <v>3.1464260357794482E-2</v>
      </c>
      <c r="W116" s="102">
        <f t="shared" ca="1" si="50"/>
        <v>5.2824440207369962E-2</v>
      </c>
      <c r="X116" s="102">
        <f t="shared" ca="1" si="51"/>
        <v>2.5696155494134024E-2</v>
      </c>
    </row>
    <row r="117" spans="1:24" x14ac:dyDescent="0.25">
      <c r="A117">
        <v>26</v>
      </c>
      <c r="B117" s="47">
        <f t="shared" ca="1" si="42"/>
        <v>180</v>
      </c>
      <c r="C117" s="54">
        <f t="shared" ca="1" si="43"/>
        <v>-0.42019120466345222</v>
      </c>
      <c r="D117" s="54">
        <f t="shared" ca="1" si="39"/>
        <v>-9.3607032164705305E-3</v>
      </c>
      <c r="E117" s="54">
        <f t="shared" ca="1" si="39"/>
        <v>-3.8159471652843668E-2</v>
      </c>
      <c r="F117" s="54">
        <f t="shared" ca="1" si="39"/>
        <v>-1.0420345454493197E-3</v>
      </c>
      <c r="G117" s="54">
        <f t="shared" ca="1" si="39"/>
        <v>0.62763907226694293</v>
      </c>
      <c r="H117" s="54">
        <f t="shared" ca="1" si="39"/>
        <v>8.7125052501121E-3</v>
      </c>
      <c r="J117" s="101">
        <f t="shared" ca="1" si="44"/>
        <v>180</v>
      </c>
      <c r="K117" s="102">
        <f t="shared" ca="1" si="44"/>
        <v>-0.20455234347055271</v>
      </c>
      <c r="L117" s="102">
        <f t="shared" ca="1" si="40"/>
        <v>-1.0326221184650466E-3</v>
      </c>
      <c r="M117" s="102">
        <f t="shared" ca="1" si="40"/>
        <v>-3.4674339743058447E-2</v>
      </c>
      <c r="N117" s="102">
        <f t="shared" ca="1" si="40"/>
        <v>1.1209765564682075E-2</v>
      </c>
      <c r="O117" s="102">
        <f t="shared" ca="1" si="40"/>
        <v>-4.3410710026812273E-2</v>
      </c>
      <c r="P117" s="102">
        <f t="shared" ca="1" si="40"/>
        <v>4.0677464205018995E-3</v>
      </c>
      <c r="R117" s="101">
        <f t="shared" ca="1" si="45"/>
        <v>180</v>
      </c>
      <c r="S117" s="102">
        <f t="shared" ca="1" si="46"/>
        <v>-7.7204801505964329E-2</v>
      </c>
      <c r="T117" s="102">
        <f t="shared" ca="1" si="47"/>
        <v>2.096948235922508E-3</v>
      </c>
      <c r="U117" s="102">
        <f t="shared" ca="1" si="48"/>
        <v>-5.0222274521859039E-2</v>
      </c>
      <c r="V117" s="102">
        <f t="shared" ca="1" si="49"/>
        <v>-1.7895103566500326E-4</v>
      </c>
      <c r="W117" s="102">
        <f t="shared" ca="1" si="50"/>
        <v>-2.4592296810321528E-2</v>
      </c>
      <c r="X117" s="102">
        <f t="shared" ca="1" si="51"/>
        <v>-1.6135923893861308E-3</v>
      </c>
    </row>
    <row r="118" spans="1:24" x14ac:dyDescent="0.25">
      <c r="A118">
        <v>27</v>
      </c>
      <c r="B118" s="47">
        <f t="shared" ca="1" si="42"/>
        <v>195</v>
      </c>
      <c r="C118" s="54">
        <f t="shared" ca="1" si="43"/>
        <v>-0.32187450354329972</v>
      </c>
      <c r="D118" s="54">
        <f t="shared" ca="1" si="39"/>
        <v>-5.8348035917810456E-3</v>
      </c>
      <c r="E118" s="54">
        <f t="shared" ca="1" si="39"/>
        <v>-4.3441624703611896E-2</v>
      </c>
      <c r="F118" s="54">
        <f t="shared" ca="1" si="39"/>
        <v>-2.7674388013791251E-2</v>
      </c>
      <c r="G118" s="54">
        <f t="shared" ca="1" si="39"/>
        <v>0.73512375210013381</v>
      </c>
      <c r="H118" s="54">
        <f t="shared" ca="1" si="39"/>
        <v>-1.6692599605660684E-2</v>
      </c>
      <c r="J118" s="101">
        <f ca="1">INDIRECT(CONCATENATE("'",$J$101,"'!",J$1,$A118))</f>
        <v>195</v>
      </c>
      <c r="K118" s="102">
        <f ca="1">INDIRECT(CONCATENATE("'",$J$101,"'!",K$1,$A118))</f>
        <v>-0.2983004246501777</v>
      </c>
      <c r="L118" s="102">
        <f t="shared" ca="1" si="40"/>
        <v>-2.5590786633001281E-2</v>
      </c>
      <c r="M118" s="102">
        <f t="shared" ca="1" si="40"/>
        <v>-5.7627200680159564E-2</v>
      </c>
      <c r="N118" s="102">
        <f ca="1">INDIRECT(CONCATENATE("'",$J$101,"'!",N$1,$A118))</f>
        <v>-8.7283053692581661E-3</v>
      </c>
      <c r="O118" s="102">
        <f t="shared" ca="1" si="40"/>
        <v>-0.19677735429849266</v>
      </c>
      <c r="P118" s="102">
        <f t="shared" ca="1" si="40"/>
        <v>-3.1722944920181558E-3</v>
      </c>
      <c r="R118" s="101">
        <f t="shared" ca="1" si="45"/>
        <v>195</v>
      </c>
      <c r="S118" s="102">
        <f t="shared" ca="1" si="46"/>
        <v>-6.6857293191197639E-2</v>
      </c>
      <c r="T118" s="102">
        <f t="shared" ca="1" si="47"/>
        <v>-5.7836974726929051E-2</v>
      </c>
      <c r="U118" s="102">
        <f t="shared" ca="1" si="48"/>
        <v>-8.6151760155838281E-2</v>
      </c>
      <c r="V118" s="102">
        <f t="shared" ca="1" si="49"/>
        <v>-2.3162488398900637E-2</v>
      </c>
      <c r="W118" s="102">
        <f t="shared" ca="1" si="50"/>
        <v>4.4875886336355218E-2</v>
      </c>
      <c r="X118" s="102">
        <f t="shared" ca="1" si="51"/>
        <v>-2.7382541525146596E-2</v>
      </c>
    </row>
    <row r="119" spans="1:24" x14ac:dyDescent="0.25">
      <c r="A119">
        <v>28</v>
      </c>
      <c r="B119" s="47">
        <f t="shared" ca="1" si="42"/>
        <v>210</v>
      </c>
      <c r="C119" s="54">
        <f t="shared" ca="1" si="43"/>
        <v>-0.241771367252717</v>
      </c>
      <c r="D119" s="54">
        <f t="shared" ca="1" si="39"/>
        <v>-3.7135306468459091E-2</v>
      </c>
      <c r="E119" s="54">
        <f t="shared" ca="1" si="39"/>
        <v>-7.4154349658594174E-2</v>
      </c>
      <c r="F119" s="54">
        <f t="shared" ca="1" si="39"/>
        <v>-8.3350847860697436E-2</v>
      </c>
      <c r="G119" s="54">
        <f t="shared" ca="1" si="39"/>
        <v>1.0194668801907081</v>
      </c>
      <c r="H119" s="54">
        <f t="shared" ca="1" si="39"/>
        <v>-3.7856090063352575E-2</v>
      </c>
      <c r="J119" s="101">
        <f t="shared" ca="1" si="44"/>
        <v>210</v>
      </c>
      <c r="K119" s="102">
        <f t="shared" ca="1" si="44"/>
        <v>-0.37913454013124481</v>
      </c>
      <c r="L119" s="102">
        <f t="shared" ca="1" si="40"/>
        <v>-7.9000478287111382E-3</v>
      </c>
      <c r="M119" s="102">
        <f t="shared" ca="1" si="40"/>
        <v>-8.6910477000268993E-2</v>
      </c>
      <c r="N119" s="102">
        <f t="shared" ca="1" si="40"/>
        <v>-8.8593788969876408E-2</v>
      </c>
      <c r="O119" s="102">
        <f t="shared" ca="1" si="40"/>
        <v>-0.3546101210009151</v>
      </c>
      <c r="P119" s="102">
        <f t="shared" ca="1" si="40"/>
        <v>3.2531781299395187E-5</v>
      </c>
      <c r="R119" s="101">
        <f t="shared" ca="1" si="45"/>
        <v>210</v>
      </c>
      <c r="S119" s="102">
        <f t="shared" ca="1" si="46"/>
        <v>-2.574258166112689E-2</v>
      </c>
      <c r="T119" s="102">
        <f t="shared" ca="1" si="47"/>
        <v>-0.16889398746063006</v>
      </c>
      <c r="U119" s="102">
        <f t="shared" ca="1" si="48"/>
        <v>-0.16492370092358788</v>
      </c>
      <c r="V119" s="102">
        <f t="shared" ca="1" si="49"/>
        <v>-4.4986734270219514E-2</v>
      </c>
      <c r="W119" s="102">
        <f t="shared" ca="1" si="50"/>
        <v>0.20042488576912895</v>
      </c>
      <c r="X119" s="102">
        <f t="shared" ca="1" si="51"/>
        <v>-5.3284945670555535E-2</v>
      </c>
    </row>
    <row r="120" spans="1:24" x14ac:dyDescent="0.25">
      <c r="A120">
        <v>29</v>
      </c>
      <c r="B120" s="47">
        <f t="shared" ca="1" si="42"/>
        <v>225</v>
      </c>
      <c r="C120" s="54">
        <f t="shared" ca="1" si="43"/>
        <v>-0.12530201623553511</v>
      </c>
      <c r="D120" s="54">
        <f t="shared" ca="1" si="39"/>
        <v>-5.793107809079618E-2</v>
      </c>
      <c r="E120" s="54">
        <f t="shared" ca="1" si="39"/>
        <v>-0.12625434895057874</v>
      </c>
      <c r="F120" s="54">
        <f t="shared" ca="1" si="39"/>
        <v>-0.16634422246395084</v>
      </c>
      <c r="G120" s="54">
        <f t="shared" ca="1" si="39"/>
        <v>1.2356272058386208</v>
      </c>
      <c r="H120" s="54">
        <f t="shared" ca="1" si="39"/>
        <v>-5.135155689448382E-2</v>
      </c>
      <c r="J120" s="101">
        <f t="shared" ca="1" si="44"/>
        <v>225</v>
      </c>
      <c r="K120" s="102">
        <f t="shared" ca="1" si="44"/>
        <v>-0.3622611038175631</v>
      </c>
      <c r="L120" s="102">
        <f t="shared" ca="1" si="40"/>
        <v>3.8190730968088983E-2</v>
      </c>
      <c r="M120" s="102">
        <f t="shared" ca="1" si="40"/>
        <v>-0.10798463401725152</v>
      </c>
      <c r="N120" s="102">
        <f t="shared" ca="1" si="40"/>
        <v>-0.21546700592438334</v>
      </c>
      <c r="O120" s="102">
        <f t="shared" ca="1" si="40"/>
        <v>-0.34776206660711068</v>
      </c>
      <c r="P120" s="102">
        <f t="shared" ca="1" si="40"/>
        <v>-2.8831514084252542E-3</v>
      </c>
      <c r="R120" s="101">
        <f t="shared" ca="1" si="45"/>
        <v>225</v>
      </c>
      <c r="S120" s="102">
        <f t="shared" ca="1" si="46"/>
        <v>9.7005022516260683E-2</v>
      </c>
      <c r="T120" s="102">
        <f t="shared" ca="1" si="47"/>
        <v>-0.38116570596645694</v>
      </c>
      <c r="U120" s="102">
        <f t="shared" ca="1" si="48"/>
        <v>-0.26781023399840098</v>
      </c>
      <c r="V120" s="102">
        <f t="shared" ca="1" si="49"/>
        <v>-0.11328378605575858</v>
      </c>
      <c r="W120" s="102">
        <f t="shared" ca="1" si="50"/>
        <v>0.19746945477990624</v>
      </c>
      <c r="X120" s="102">
        <f t="shared" ca="1" si="51"/>
        <v>-6.7928599911074777E-2</v>
      </c>
    </row>
    <row r="121" spans="1:24" x14ac:dyDescent="0.25">
      <c r="A121">
        <v>30</v>
      </c>
      <c r="B121" s="47">
        <f t="shared" ca="1" si="42"/>
        <v>240</v>
      </c>
      <c r="C121" s="54">
        <f t="shared" ca="1" si="43"/>
        <v>1.7671421929960497E-2</v>
      </c>
      <c r="D121" s="54">
        <f t="shared" ca="1" si="43"/>
        <v>-7.0804650999861996E-2</v>
      </c>
      <c r="E121" s="54">
        <f t="shared" ca="1" si="43"/>
        <v>-0.18705356422050376</v>
      </c>
      <c r="F121" s="54">
        <f t="shared" ca="1" si="43"/>
        <v>-0.24668633707449444</v>
      </c>
      <c r="G121" s="54">
        <f t="shared" ca="1" si="43"/>
        <v>1.2389023622878317</v>
      </c>
      <c r="H121" s="54">
        <f t="shared" ca="1" si="43"/>
        <v>-5.2752690779735767E-2</v>
      </c>
      <c r="J121" s="101">
        <f t="shared" ca="1" si="44"/>
        <v>240</v>
      </c>
      <c r="K121" s="102">
        <f t="shared" ca="1" si="44"/>
        <v>-0.33698140681331079</v>
      </c>
      <c r="L121" s="102">
        <f t="shared" ca="1" si="44"/>
        <v>8.1827973551551955E-2</v>
      </c>
      <c r="M121" s="102">
        <f t="shared" ca="1" si="44"/>
        <v>-0.11816775381615521</v>
      </c>
      <c r="N121" s="102">
        <f t="shared" ca="1" si="44"/>
        <v>-0.35330273610717355</v>
      </c>
      <c r="O121" s="102">
        <f t="shared" ca="1" si="44"/>
        <v>-0.561838201787344</v>
      </c>
      <c r="P121" s="102">
        <f t="shared" ca="1" si="44"/>
        <v>1.8743350110438533E-3</v>
      </c>
      <c r="R121" s="101">
        <f t="shared" ca="1" si="45"/>
        <v>240</v>
      </c>
      <c r="S121" s="102">
        <f t="shared" ca="1" si="46"/>
        <v>0.11340960886893958</v>
      </c>
      <c r="T121" s="102">
        <f t="shared" ca="1" si="47"/>
        <v>-0.48853632736545888</v>
      </c>
      <c r="U121" s="102">
        <f t="shared" ca="1" si="48"/>
        <v>-0.36180866343062557</v>
      </c>
      <c r="V121" s="102">
        <f t="shared" ca="1" si="49"/>
        <v>-0.14432790050373087</v>
      </c>
      <c r="W121" s="102">
        <f t="shared" ca="1" si="50"/>
        <v>0.15726003842653424</v>
      </c>
      <c r="X121" s="102">
        <f t="shared" ca="1" si="51"/>
        <v>-7.0949536038572125E-2</v>
      </c>
    </row>
    <row r="122" spans="1:24" x14ac:dyDescent="0.25">
      <c r="A122">
        <v>31</v>
      </c>
      <c r="B122" s="47">
        <f t="shared" ca="1" si="42"/>
        <v>255</v>
      </c>
      <c r="C122" s="54">
        <f t="shared" ca="1" si="43"/>
        <v>0.18140466910521322</v>
      </c>
      <c r="D122" s="54">
        <f t="shared" ca="1" si="43"/>
        <v>-7.8388071478684165E-2</v>
      </c>
      <c r="E122" s="54">
        <f t="shared" ca="1" si="43"/>
        <v>-0.22558060837945759</v>
      </c>
      <c r="F122" s="54">
        <f t="shared" ca="1" si="43"/>
        <v>-0.30474595197102744</v>
      </c>
      <c r="G122" s="54">
        <f t="shared" ca="1" si="43"/>
        <v>1.1754834237712952</v>
      </c>
      <c r="H122" s="54">
        <f t="shared" ca="1" si="43"/>
        <v>-4.1709208247795428E-2</v>
      </c>
      <c r="J122" s="101">
        <f t="shared" ref="J122:P129" ca="1" si="52">INDIRECT(CONCATENATE("'",$J$101,"'!",J$1,$A122))</f>
        <v>255</v>
      </c>
      <c r="K122" s="102">
        <f t="shared" ca="1" si="52"/>
        <v>-0.29074697301517216</v>
      </c>
      <c r="L122" s="102">
        <f t="shared" ca="1" si="52"/>
        <v>0.10254556558132387</v>
      </c>
      <c r="M122" s="102">
        <f t="shared" ca="1" si="52"/>
        <v>-0.11722840185609591</v>
      </c>
      <c r="N122" s="102">
        <f t="shared" ca="1" si="52"/>
        <v>-0.44773525494863559</v>
      </c>
      <c r="O122" s="102">
        <f t="shared" ca="1" si="52"/>
        <v>-0.80300881304741223</v>
      </c>
      <c r="P122" s="102">
        <f t="shared" ca="1" si="52"/>
        <v>5.470154063831347E-3</v>
      </c>
      <c r="R122" s="101">
        <f t="shared" ca="1" si="45"/>
        <v>255</v>
      </c>
      <c r="S122" s="102">
        <f t="shared" ca="1" si="46"/>
        <v>1.095780481404118E-2</v>
      </c>
      <c r="T122" s="102">
        <f t="shared" ca="1" si="47"/>
        <v>-0.55367450434752008</v>
      </c>
      <c r="U122" s="102">
        <f t="shared" ca="1" si="48"/>
        <v>-0.45903913055106416</v>
      </c>
      <c r="V122" s="102">
        <f t="shared" ca="1" si="49"/>
        <v>-7.3976802047950041E-2</v>
      </c>
      <c r="W122" s="102">
        <f t="shared" ca="1" si="50"/>
        <v>0.4003053500402432</v>
      </c>
      <c r="X122" s="102">
        <f t="shared" ca="1" si="51"/>
        <v>-5.1222459157806349E-2</v>
      </c>
    </row>
    <row r="123" spans="1:24" x14ac:dyDescent="0.25">
      <c r="A123">
        <v>32</v>
      </c>
      <c r="B123" s="47">
        <f t="shared" ca="1" si="42"/>
        <v>270</v>
      </c>
      <c r="C123" s="54">
        <f t="shared" ca="1" si="43"/>
        <v>0.23775098170505277</v>
      </c>
      <c r="D123" s="54">
        <f t="shared" ca="1" si="43"/>
        <v>-8.0290441564436807E-2</v>
      </c>
      <c r="E123" s="54">
        <f t="shared" ca="1" si="43"/>
        <v>-0.25675620241620822</v>
      </c>
      <c r="F123" s="54">
        <f t="shared" ca="1" si="43"/>
        <v>-0.31755541036277152</v>
      </c>
      <c r="G123" s="54">
        <f t="shared" ca="1" si="43"/>
        <v>0.89769060857914273</v>
      </c>
      <c r="H123" s="54">
        <f t="shared" ca="1" si="43"/>
        <v>-2.582544502134837E-2</v>
      </c>
      <c r="J123" s="101">
        <f t="shared" ca="1" si="52"/>
        <v>270</v>
      </c>
      <c r="K123" s="102">
        <f t="shared" ca="1" si="52"/>
        <v>-0.19919182940700039</v>
      </c>
      <c r="L123" s="102">
        <f t="shared" ca="1" si="52"/>
        <v>0.13772638223565353</v>
      </c>
      <c r="M123" s="102">
        <f t="shared" ca="1" si="52"/>
        <v>-0.10516657813707361</v>
      </c>
      <c r="N123" s="102">
        <f t="shared" ca="1" si="52"/>
        <v>-0.49092994022312142</v>
      </c>
      <c r="O123" s="102">
        <f t="shared" ca="1" si="52"/>
        <v>-0.82057556127499742</v>
      </c>
      <c r="P123" s="102">
        <f t="shared" ca="1" si="52"/>
        <v>1.4915707087545716E-2</v>
      </c>
      <c r="R123" s="101">
        <f t="shared" ca="1" si="45"/>
        <v>270</v>
      </c>
      <c r="S123" s="102">
        <f t="shared" ca="1" si="46"/>
        <v>5.9377719553472721E-2</v>
      </c>
      <c r="T123" s="102">
        <f t="shared" ca="1" si="47"/>
        <v>-0.55331660227619006</v>
      </c>
      <c r="U123" s="102">
        <f t="shared" ca="1" si="48"/>
        <v>-0.46864546479103358</v>
      </c>
      <c r="V123" s="102">
        <f t="shared" ca="1" si="49"/>
        <v>-9.9667946385595285E-2</v>
      </c>
      <c r="W123" s="102">
        <f t="shared" ca="1" si="50"/>
        <v>0.33808575026713372</v>
      </c>
      <c r="X123" s="102">
        <f t="shared" ca="1" si="51"/>
        <v>-1.9909060984831885E-2</v>
      </c>
    </row>
    <row r="124" spans="1:24" x14ac:dyDescent="0.25">
      <c r="A124">
        <v>33</v>
      </c>
      <c r="B124" s="47">
        <f t="shared" ca="1" si="42"/>
        <v>285</v>
      </c>
      <c r="C124" s="54">
        <f t="shared" ca="1" si="43"/>
        <v>0.26729472398713083</v>
      </c>
      <c r="D124" s="54">
        <f t="shared" ca="1" si="43"/>
        <v>-9.8389017243275298E-2</v>
      </c>
      <c r="E124" s="54">
        <f t="shared" ca="1" si="43"/>
        <v>-0.26478834236454135</v>
      </c>
      <c r="F124" s="54">
        <f t="shared" ca="1" si="43"/>
        <v>-0.28371460865807091</v>
      </c>
      <c r="G124" s="54">
        <f t="shared" ca="1" si="43"/>
        <v>0.45971286887104357</v>
      </c>
      <c r="H124" s="54">
        <f t="shared" ca="1" si="43"/>
        <v>2.4558055734234108E-4</v>
      </c>
      <c r="J124" s="101">
        <f t="shared" ca="1" si="52"/>
        <v>285</v>
      </c>
      <c r="K124" s="102">
        <f t="shared" ca="1" si="52"/>
        <v>-0.11610386142193968</v>
      </c>
      <c r="L124" s="102">
        <f t="shared" ca="1" si="52"/>
        <v>0.12073535078482173</v>
      </c>
      <c r="M124" s="102">
        <f t="shared" ca="1" si="52"/>
        <v>-0.10694998548153402</v>
      </c>
      <c r="N124" s="102">
        <f t="shared" ca="1" si="52"/>
        <v>-0.45667208638473611</v>
      </c>
      <c r="O124" s="102">
        <f t="shared" ca="1" si="52"/>
        <v>-0.81134557491813064</v>
      </c>
      <c r="P124" s="102">
        <f t="shared" ca="1" si="52"/>
        <v>3.0022477886716699E-2</v>
      </c>
      <c r="R124" s="101">
        <f t="shared" ca="1" si="45"/>
        <v>285</v>
      </c>
      <c r="S124" s="102">
        <f t="shared" ca="1" si="46"/>
        <v>9.7876874658081384E-2</v>
      </c>
      <c r="T124" s="102">
        <f t="shared" ca="1" si="47"/>
        <v>-0.47243073415560854</v>
      </c>
      <c r="U124" s="102">
        <f t="shared" ca="1" si="48"/>
        <v>-0.43650464555823859</v>
      </c>
      <c r="V124" s="102">
        <f t="shared" ca="1" si="49"/>
        <v>-7.9360894077523184E-2</v>
      </c>
      <c r="W124" s="102">
        <f t="shared" ca="1" si="50"/>
        <v>0.2759439249937406</v>
      </c>
      <c r="X124" s="102">
        <f t="shared" ca="1" si="51"/>
        <v>8.7449428140565638E-3</v>
      </c>
    </row>
    <row r="125" spans="1:24" x14ac:dyDescent="0.25">
      <c r="A125">
        <v>34</v>
      </c>
      <c r="B125" s="47">
        <f t="shared" ca="1" si="42"/>
        <v>300</v>
      </c>
      <c r="C125" s="54">
        <f t="shared" ca="1" si="43"/>
        <v>0.27521366521737856</v>
      </c>
      <c r="D125" s="54">
        <f t="shared" ca="1" si="43"/>
        <v>-0.10644151527748853</v>
      </c>
      <c r="E125" s="54">
        <f t="shared" ca="1" si="43"/>
        <v>-0.23402116222346867</v>
      </c>
      <c r="F125" s="54">
        <f t="shared" ca="1" si="43"/>
        <v>-0.20709617381256917</v>
      </c>
      <c r="G125" s="54">
        <f t="shared" ca="1" si="43"/>
        <v>0.23938416228777137</v>
      </c>
      <c r="H125" s="54">
        <f t="shared" ca="1" si="43"/>
        <v>5.836359511113106E-3</v>
      </c>
      <c r="J125" s="101">
        <f t="shared" ca="1" si="52"/>
        <v>300</v>
      </c>
      <c r="K125" s="102">
        <f t="shared" ca="1" si="52"/>
        <v>4.9974610656117163E-2</v>
      </c>
      <c r="L125" s="102">
        <f t="shared" ca="1" si="52"/>
        <v>9.8141448533485567E-2</v>
      </c>
      <c r="M125" s="102">
        <f t="shared" ca="1" si="52"/>
        <v>-8.6229787174139066E-2</v>
      </c>
      <c r="N125" s="102">
        <f t="shared" ca="1" si="52"/>
        <v>-0.3824963854651019</v>
      </c>
      <c r="O125" s="102">
        <f t="shared" ca="1" si="52"/>
        <v>-0.80926138445045104</v>
      </c>
      <c r="P125" s="102">
        <f t="shared" ca="1" si="52"/>
        <v>3.4665326079210648E-2</v>
      </c>
      <c r="R125" s="101">
        <f t="shared" ca="1" si="45"/>
        <v>300</v>
      </c>
      <c r="S125" s="102">
        <f t="shared" ca="1" si="46"/>
        <v>-5.7588128314998654E-2</v>
      </c>
      <c r="T125" s="102">
        <f t="shared" ca="1" si="47"/>
        <v>-0.42053493381275764</v>
      </c>
      <c r="U125" s="102">
        <f t="shared" ca="1" si="48"/>
        <v>-0.37446747770946381</v>
      </c>
      <c r="V125" s="102">
        <f t="shared" ca="1" si="49"/>
        <v>-4.9717265995624815E-2</v>
      </c>
      <c r="W125" s="102">
        <f t="shared" ca="1" si="50"/>
        <v>3.6740673666021156E-2</v>
      </c>
      <c r="X125" s="102">
        <f t="shared" ca="1" si="51"/>
        <v>3.0197229001369019E-2</v>
      </c>
    </row>
    <row r="126" spans="1:24" x14ac:dyDescent="0.25">
      <c r="A126">
        <v>35</v>
      </c>
      <c r="B126" s="47">
        <f t="shared" ca="1" si="42"/>
        <v>315</v>
      </c>
      <c r="C126" s="54">
        <f t="shared" ca="1" si="43"/>
        <v>0.32260548273378414</v>
      </c>
      <c r="D126" s="54">
        <f t="shared" ca="1" si="43"/>
        <v>-7.4622421103461484E-2</v>
      </c>
      <c r="E126" s="54">
        <f t="shared" ca="1" si="43"/>
        <v>-0.16799424908886582</v>
      </c>
      <c r="F126" s="54">
        <f t="shared" ca="1" si="43"/>
        <v>-0.13893793939324262</v>
      </c>
      <c r="G126" s="54">
        <f t="shared" ca="1" si="43"/>
        <v>2.9923020285971422E-2</v>
      </c>
      <c r="H126" s="54">
        <f t="shared" ca="1" si="43"/>
        <v>1.0387497122026928E-2</v>
      </c>
      <c r="J126" s="101">
        <f t="shared" ca="1" si="52"/>
        <v>315</v>
      </c>
      <c r="K126" s="102">
        <f t="shared" ca="1" si="52"/>
        <v>0.23202497804625827</v>
      </c>
      <c r="L126" s="102">
        <f t="shared" ca="1" si="52"/>
        <v>5.5259942011485964E-2</v>
      </c>
      <c r="M126" s="102">
        <f t="shared" ca="1" si="52"/>
        <v>-7.0601148766195956E-2</v>
      </c>
      <c r="N126" s="102">
        <f t="shared" ca="1" si="52"/>
        <v>-0.24763959909434516</v>
      </c>
      <c r="O126" s="102">
        <f t="shared" ca="1" si="52"/>
        <v>-0.68629414685735457</v>
      </c>
      <c r="P126" s="102">
        <f t="shared" ca="1" si="52"/>
        <v>3.3034915740008379E-2</v>
      </c>
      <c r="R126" s="101">
        <f t="shared" ca="1" si="45"/>
        <v>315</v>
      </c>
      <c r="S126" s="102">
        <f t="shared" ca="1" si="46"/>
        <v>3.7145489937044955E-4</v>
      </c>
      <c r="T126" s="102">
        <f t="shared" ca="1" si="47"/>
        <v>-0.31337905365655366</v>
      </c>
      <c r="U126" s="102">
        <f t="shared" ca="1" si="48"/>
        <v>-0.2716707234593233</v>
      </c>
      <c r="V126" s="102">
        <f t="shared" ca="1" si="49"/>
        <v>-2.4103926456094785E-2</v>
      </c>
      <c r="W126" s="102">
        <f t="shared" ca="1" si="50"/>
        <v>-2.9429870692680788E-2</v>
      </c>
      <c r="X126" s="102">
        <f t="shared" ca="1" si="51"/>
        <v>3.4771096150230454E-2</v>
      </c>
    </row>
    <row r="127" spans="1:24" x14ac:dyDescent="0.25">
      <c r="A127">
        <v>36</v>
      </c>
      <c r="B127" s="47">
        <f t="shared" ca="1" si="42"/>
        <v>330</v>
      </c>
      <c r="C127" s="54">
        <f t="shared" ca="1" si="43"/>
        <v>0.31913333157898321</v>
      </c>
      <c r="D127" s="54">
        <f t="shared" ca="1" si="43"/>
        <v>-3.6392600339089906E-2</v>
      </c>
      <c r="E127" s="54">
        <f t="shared" ca="1" si="43"/>
        <v>-9.8509431637522932E-2</v>
      </c>
      <c r="F127" s="54">
        <f t="shared" ca="1" si="43"/>
        <v>-7.3282017776024194E-2</v>
      </c>
      <c r="G127" s="54">
        <f t="shared" ca="1" si="43"/>
        <v>-4.6953833821867595E-2</v>
      </c>
      <c r="H127" s="54">
        <f t="shared" ca="1" si="43"/>
        <v>1.0897000353027635E-2</v>
      </c>
      <c r="J127" s="101">
        <f t="shared" ca="1" si="52"/>
        <v>330</v>
      </c>
      <c r="K127" s="102">
        <f t="shared" ca="1" si="52"/>
        <v>0.3338138303212117</v>
      </c>
      <c r="L127" s="102">
        <f t="shared" ca="1" si="52"/>
        <v>1.7890096765331345E-2</v>
      </c>
      <c r="M127" s="102">
        <f t="shared" ca="1" si="52"/>
        <v>-5.6783145295758453E-2</v>
      </c>
      <c r="N127" s="102">
        <f t="shared" ca="1" si="52"/>
        <v>-0.11531491496381693</v>
      </c>
      <c r="O127" s="102">
        <f t="shared" ca="1" si="52"/>
        <v>-0.55588337187968806</v>
      </c>
      <c r="P127" s="102">
        <f t="shared" ca="1" si="52"/>
        <v>2.2086965063880675E-2</v>
      </c>
      <c r="R127" s="101">
        <f t="shared" ca="1" si="45"/>
        <v>330</v>
      </c>
      <c r="S127" s="102">
        <f t="shared" ca="1" si="46"/>
        <v>2.3930046945236493E-2</v>
      </c>
      <c r="T127" s="102">
        <f t="shared" ca="1" si="47"/>
        <v>-0.20615159308608375</v>
      </c>
      <c r="U127" s="102">
        <f t="shared" ca="1" si="48"/>
        <v>-0.1704899880532898</v>
      </c>
      <c r="V127" s="102">
        <f t="shared" ca="1" si="49"/>
        <v>-1.5825495936635504E-2</v>
      </c>
      <c r="W127" s="102">
        <f t="shared" ca="1" si="50"/>
        <v>-7.7307852718088543E-2</v>
      </c>
      <c r="X127" s="102">
        <f t="shared" ca="1" si="51"/>
        <v>3.002737717090732E-2</v>
      </c>
    </row>
    <row r="128" spans="1:24" x14ac:dyDescent="0.25">
      <c r="A128">
        <v>37</v>
      </c>
      <c r="B128" s="47">
        <f t="shared" ca="1" si="42"/>
        <v>345</v>
      </c>
      <c r="C128" s="54">
        <f t="shared" ca="1" si="43"/>
        <v>0.27984320009044644</v>
      </c>
      <c r="D128" s="54">
        <f t="shared" ca="1" si="43"/>
        <v>-1.9414598820352295E-2</v>
      </c>
      <c r="E128" s="54">
        <f t="shared" ca="1" si="43"/>
        <v>-5.0098771203162577E-2</v>
      </c>
      <c r="F128" s="54">
        <f t="shared" ca="1" si="43"/>
        <v>-1.4721940319069576E-2</v>
      </c>
      <c r="G128" s="54">
        <f t="shared" ca="1" si="43"/>
        <v>-3.0935341370272942E-2</v>
      </c>
      <c r="H128" s="54">
        <f t="shared" ca="1" si="43"/>
        <v>8.3685905691866236E-3</v>
      </c>
      <c r="J128" s="101">
        <f t="shared" ca="1" si="52"/>
        <v>345</v>
      </c>
      <c r="K128" s="102">
        <f t="shared" ca="1" si="52"/>
        <v>0.38260669128604574</v>
      </c>
      <c r="L128" s="102">
        <f t="shared" ca="1" si="52"/>
        <v>1.5818337562354154E-3</v>
      </c>
      <c r="M128" s="102">
        <f t="shared" ca="1" si="52"/>
        <v>-5.2276978646778341E-2</v>
      </c>
      <c r="N128" s="102">
        <f t="shared" ca="1" si="52"/>
        <v>-2.9062575830198861E-2</v>
      </c>
      <c r="O128" s="102">
        <f t="shared" ca="1" si="52"/>
        <v>-0.48293670551090195</v>
      </c>
      <c r="P128" s="102">
        <f t="shared" ca="1" si="52"/>
        <v>9.3748594504130204E-3</v>
      </c>
      <c r="R128" s="101">
        <f t="shared" ca="1" si="45"/>
        <v>345</v>
      </c>
      <c r="S128" s="102">
        <f t="shared" ca="1" si="46"/>
        <v>6.6811406236364973E-2</v>
      </c>
      <c r="T128" s="102">
        <f t="shared" ca="1" si="47"/>
        <v>-7.9096357763931438E-2</v>
      </c>
      <c r="U128" s="102">
        <f t="shared" ca="1" si="48"/>
        <v>-8.5828556387016877E-2</v>
      </c>
      <c r="V128" s="102">
        <f t="shared" ca="1" si="49"/>
        <v>2.9783676718505756E-3</v>
      </c>
      <c r="W128" s="102">
        <f t="shared" ca="1" si="50"/>
        <v>-7.1194777040380533E-2</v>
      </c>
      <c r="X128" s="102">
        <f t="shared" ca="1" si="51"/>
        <v>1.7567532179181333E-2</v>
      </c>
    </row>
    <row r="129" spans="1:24" x14ac:dyDescent="0.25">
      <c r="A129">
        <v>38</v>
      </c>
      <c r="B129" s="47">
        <f t="shared" ca="1" si="42"/>
        <v>360</v>
      </c>
      <c r="C129" s="54">
        <f t="shared" ca="1" si="43"/>
        <v>0.20491783306579492</v>
      </c>
      <c r="D129" s="54">
        <f t="shared" ca="1" si="43"/>
        <v>8.1345866064066689E-3</v>
      </c>
      <c r="E129" s="54">
        <f t="shared" ca="1" si="43"/>
        <v>-1.801105279939785E-2</v>
      </c>
      <c r="F129" s="54">
        <f t="shared" ca="1" si="43"/>
        <v>-6.0055507250595438E-3</v>
      </c>
      <c r="G129" s="54">
        <f t="shared" ca="1" si="43"/>
        <v>4.8531863747396438E-2</v>
      </c>
      <c r="H129" s="54">
        <f t="shared" ca="1" si="43"/>
        <v>6.251604644378683E-4</v>
      </c>
      <c r="J129" s="101">
        <f t="shared" ca="1" si="52"/>
        <v>360</v>
      </c>
      <c r="K129" s="102">
        <f t="shared" ca="1" si="52"/>
        <v>0.35872803773022183</v>
      </c>
      <c r="L129" s="102">
        <f t="shared" ca="1" si="52"/>
        <v>-1.075490595054952E-2</v>
      </c>
      <c r="M129" s="102">
        <f t="shared" ca="1" si="52"/>
        <v>-5.7831407627998536E-2</v>
      </c>
      <c r="N129" s="102">
        <f t="shared" ca="1" si="52"/>
        <v>1.078973448718535E-2</v>
      </c>
      <c r="O129" s="102">
        <f t="shared" ca="1" si="52"/>
        <v>-0.57761850104263246</v>
      </c>
      <c r="P129" s="102">
        <f t="shared" ca="1" si="52"/>
        <v>-2.7812507622251128E-3</v>
      </c>
      <c r="R129" s="101">
        <f t="shared" ca="1" si="45"/>
        <v>360</v>
      </c>
      <c r="S129" s="102">
        <f t="shared" ca="1" si="46"/>
        <v>6.8486280087757367E-2</v>
      </c>
      <c r="T129" s="102">
        <f t="shared" ca="1" si="47"/>
        <v>1.0264631405744586E-3</v>
      </c>
      <c r="U129" s="102">
        <f t="shared" ca="1" si="48"/>
        <v>-4.9504043924478144E-2</v>
      </c>
      <c r="V129" s="102">
        <f t="shared" ca="1" si="49"/>
        <v>-6.7853564436282316E-5</v>
      </c>
      <c r="W129" s="102">
        <f t="shared" ca="1" si="50"/>
        <v>-4.572362838326384E-2</v>
      </c>
      <c r="X129" s="102">
        <f t="shared" ca="1" si="51"/>
        <v>-1.1109522939555488E-3</v>
      </c>
    </row>
  </sheetData>
  <sortState xmlns:xlrd2="http://schemas.microsoft.com/office/spreadsheetml/2017/richdata2" ref="B18:H28">
    <sortCondition ref="B18:B28"/>
  </sortState>
  <mergeCells count="10">
    <mergeCell ref="R71:X71"/>
    <mergeCell ref="R101:X101"/>
    <mergeCell ref="B39:H39"/>
    <mergeCell ref="J39:P39"/>
    <mergeCell ref="B2:H2"/>
    <mergeCell ref="J2:P2"/>
    <mergeCell ref="B71:H71"/>
    <mergeCell ref="J71:P71"/>
    <mergeCell ref="B101:H101"/>
    <mergeCell ref="J101:P10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67"/>
  <sheetViews>
    <sheetView topLeftCell="G4" zoomScaleNormal="100" workbookViewId="0">
      <selection activeCell="S5" sqref="S5"/>
    </sheetView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9.42578125" style="13" bestFit="1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FSTf!Afx</f>
        <v>518</v>
      </c>
      <c r="T5" s="48">
        <f>FSTf!Afy</f>
        <v>2424</v>
      </c>
      <c r="U5" s="48">
        <f>FSTf!Afz</f>
        <v>8949</v>
      </c>
      <c r="V5" s="48">
        <f>FSTf!Amx</f>
        <v>106026</v>
      </c>
      <c r="W5" s="48">
        <f>FSTf!Amy</f>
        <v>105978</v>
      </c>
      <c r="X5" s="48">
        <f>FSTf!Amz</f>
        <v>495926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f>FSTf!U</f>
        <v>0.4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>0.5*rho*U^2*S5</f>
        <v>42518.310240000006</v>
      </c>
      <c r="T7" s="5">
        <f t="shared" ref="T7:X7" si="1">0.5*rho*U^2*T5</f>
        <v>198965.99232000002</v>
      </c>
      <c r="U7" s="5">
        <f t="shared" si="1"/>
        <v>734548.95432000002</v>
      </c>
      <c r="V7" s="5">
        <f t="shared" si="1"/>
        <v>8702792.2036800012</v>
      </c>
      <c r="W7" s="5">
        <f t="shared" si="1"/>
        <v>8698852.2830400001</v>
      </c>
      <c r="X7" s="5">
        <f t="shared" si="1"/>
        <v>40706439.235680006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42518.310240000006</v>
      </c>
      <c r="T9" s="5">
        <f t="shared" ref="T9:X9" si="3">(1-T6+T6*T7)*T8</f>
        <v>198965.99232000002</v>
      </c>
      <c r="U9" s="5">
        <f t="shared" si="3"/>
        <v>734548.95432000002</v>
      </c>
      <c r="V9" s="5">
        <f t="shared" si="3"/>
        <v>8702792.2036800012</v>
      </c>
      <c r="W9" s="5">
        <f t="shared" si="3"/>
        <v>8698852.2830400001</v>
      </c>
      <c r="X9" s="5">
        <f t="shared" si="3"/>
        <v>40706439.235680006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8">
        <v>0</v>
      </c>
      <c r="D14" s="4">
        <v>10340</v>
      </c>
      <c r="E14" s="4">
        <v>-457.5</v>
      </c>
      <c r="F14" s="4">
        <v>-25740</v>
      </c>
      <c r="G14" s="4"/>
      <c r="H14" s="58">
        <v>0</v>
      </c>
      <c r="I14" s="4">
        <v>-1310</v>
      </c>
      <c r="J14" s="4">
        <v>1082000</v>
      </c>
      <c r="K14" s="4">
        <v>121200</v>
      </c>
      <c r="L14" s="4"/>
      <c r="N14" s="27"/>
      <c r="P14" s="28">
        <f t="shared" ref="P14" si="6">C14-2*$N14*P$11*C14</f>
        <v>0</v>
      </c>
      <c r="Q14" s="29">
        <f>COS(P14*PI()/180)*$E$7</f>
        <v>0.4</v>
      </c>
      <c r="R14" s="29">
        <f>SIN(P14*PI()/180)*$E$7</f>
        <v>0</v>
      </c>
      <c r="S14" s="30">
        <f t="shared" ref="S14:U14" si="7">D14*(1-2*$N14*S$11)/S$9</f>
        <v>0.24318934458200611</v>
      </c>
      <c r="T14" s="30">
        <f t="shared" si="7"/>
        <v>-2.2993879238628672E-3</v>
      </c>
      <c r="U14" s="30">
        <f t="shared" si="7"/>
        <v>-3.5041912249168604E-2</v>
      </c>
      <c r="V14" s="30">
        <f t="shared" ref="V14" si="8">(I14+F14*dy-E14*dz)*(1-2*$N14*V$11)/V$9</f>
        <v>-1.5052640225582574E-4</v>
      </c>
      <c r="W14" s="30">
        <f t="shared" ref="W14" si="9">(J14+D14*dz-F14*dx)*(1-2*$N14*W$11)/W$9</f>
        <v>0.12438422504421145</v>
      </c>
      <c r="X14" s="30">
        <f t="shared" ref="X14" si="10">(K14+E14*dx-D14*dy)*(1-2*$N14*X$11)/X$9</f>
        <v>2.9774159144277542E-3</v>
      </c>
      <c r="Y14" s="15">
        <f t="shared" ref="Y14:Y22" si="11">B14</f>
        <v>0</v>
      </c>
      <c r="Z14" s="15"/>
    </row>
    <row r="15" spans="1:26" x14ac:dyDescent="0.25">
      <c r="C15" s="58">
        <v>5</v>
      </c>
      <c r="D15" s="4">
        <v>11040</v>
      </c>
      <c r="E15" s="4">
        <v>3561</v>
      </c>
      <c r="F15" s="4">
        <v>-31720</v>
      </c>
      <c r="G15" s="4"/>
      <c r="H15" s="58">
        <v>5</v>
      </c>
      <c r="I15" s="4">
        <v>-6663</v>
      </c>
      <c r="J15" s="4">
        <v>1168000</v>
      </c>
      <c r="K15" s="4">
        <v>-351800</v>
      </c>
      <c r="L15" s="4"/>
      <c r="N15" s="27"/>
      <c r="P15" s="28">
        <f t="shared" ref="P15:P44" si="12">C15-2*$N15*P$11*C15</f>
        <v>5</v>
      </c>
      <c r="Q15" s="29">
        <f t="shared" ref="Q15:Q44" si="13">COS(P15*PI()/180)*$E$7</f>
        <v>0.39847787923669825</v>
      </c>
      <c r="R15" s="29">
        <f t="shared" ref="R15:R44" si="14">SIN(P15*PI()/180)*$E$7</f>
        <v>3.4862297099063265E-2</v>
      </c>
      <c r="S15" s="30">
        <f t="shared" ref="S15:S44" si="15">D15*(1-2*$N15*S$11)/S$9</f>
        <v>0.25965283986318638</v>
      </c>
      <c r="T15" s="30">
        <f t="shared" ref="T15:T44" si="16">E15*(1-2*$N15*T$11)/T$9</f>
        <v>1.7897530922132612E-2</v>
      </c>
      <c r="U15" s="30">
        <f t="shared" ref="U15:U44" si="17">F15*(1-2*$N15*U$11)/U$9</f>
        <v>-4.3182962569682529E-2</v>
      </c>
      <c r="V15" s="30">
        <f t="shared" ref="V15:V44" si="18">(I15+F15*dy-E15*dz)*(1-2*$N15*V$11)/V$9</f>
        <v>-7.6561634979432588E-4</v>
      </c>
      <c r="W15" s="30">
        <f t="shared" ref="W15:W44" si="19">(J15+D15*dz-F15*dx)*(1-2*$N15*W$11)/W$9</f>
        <v>0.13427058673903788</v>
      </c>
      <c r="X15" s="30">
        <f t="shared" ref="X15:X44" si="20">(K15+E15*dx-D15*dy)*(1-2*$N15*X$11)/X$9</f>
        <v>-8.6423673159709904E-3</v>
      </c>
      <c r="Y15" s="15">
        <f t="shared" si="11"/>
        <v>0</v>
      </c>
    </row>
    <row r="16" spans="1:26" x14ac:dyDescent="0.25">
      <c r="C16" s="58">
        <v>10</v>
      </c>
      <c r="D16" s="4">
        <v>8129</v>
      </c>
      <c r="E16" s="4">
        <v>-37.659999999999997</v>
      </c>
      <c r="F16" s="4">
        <v>-42990</v>
      </c>
      <c r="G16" s="4"/>
      <c r="H16" s="58">
        <v>10</v>
      </c>
      <c r="I16" s="4">
        <v>38080</v>
      </c>
      <c r="J16" s="4">
        <v>933900</v>
      </c>
      <c r="K16" s="4">
        <v>10410</v>
      </c>
      <c r="L16" s="4"/>
      <c r="N16" s="27"/>
      <c r="P16" s="28">
        <f t="shared" si="12"/>
        <v>10</v>
      </c>
      <c r="Q16" s="29">
        <f t="shared" si="13"/>
        <v>0.39392310120488322</v>
      </c>
      <c r="R16" s="29">
        <f t="shared" si="14"/>
        <v>6.9459271066772132E-2</v>
      </c>
      <c r="S16" s="30">
        <f t="shared" si="15"/>
        <v>0.19118821877244949</v>
      </c>
      <c r="T16" s="30">
        <f t="shared" si="16"/>
        <v>-1.8927857751404494E-4</v>
      </c>
      <c r="U16" s="30">
        <f t="shared" si="17"/>
        <v>-5.8525711250651063E-2</v>
      </c>
      <c r="V16" s="30">
        <f t="shared" si="18"/>
        <v>4.3756071739708734E-3</v>
      </c>
      <c r="W16" s="30">
        <f t="shared" si="19"/>
        <v>0.10735899054416735</v>
      </c>
      <c r="X16" s="30">
        <f t="shared" si="20"/>
        <v>2.5573349562040362E-4</v>
      </c>
      <c r="Y16" s="15">
        <f t="shared" si="11"/>
        <v>0</v>
      </c>
    </row>
    <row r="17" spans="1:26" x14ac:dyDescent="0.25">
      <c r="C17" s="58">
        <v>15</v>
      </c>
      <c r="D17" s="4">
        <v>12360</v>
      </c>
      <c r="E17" s="4">
        <v>8250</v>
      </c>
      <c r="F17" s="4">
        <v>-63930</v>
      </c>
      <c r="G17" s="4"/>
      <c r="H17" s="58">
        <v>15</v>
      </c>
      <c r="I17" s="4">
        <v>101400</v>
      </c>
      <c r="J17" s="4">
        <v>651600</v>
      </c>
      <c r="K17" s="4">
        <v>-699800</v>
      </c>
      <c r="L17" s="4"/>
      <c r="N17" s="27"/>
      <c r="P17" s="28">
        <f t="shared" si="12"/>
        <v>15</v>
      </c>
      <c r="Q17" s="29">
        <f t="shared" si="13"/>
        <v>0.38637033051562736</v>
      </c>
      <c r="R17" s="29">
        <f t="shared" si="14"/>
        <v>0.1035276180410083</v>
      </c>
      <c r="S17" s="30">
        <f t="shared" si="15"/>
        <v>0.29069828810769782</v>
      </c>
      <c r="T17" s="30">
        <f t="shared" si="16"/>
        <v>4.1464372397527108E-2</v>
      </c>
      <c r="U17" s="30">
        <f t="shared" si="17"/>
        <v>-8.7033001168972376E-2</v>
      </c>
      <c r="V17" s="30">
        <f t="shared" si="18"/>
        <v>1.1651432968504374E-2</v>
      </c>
      <c r="W17" s="30">
        <f t="shared" si="19"/>
        <v>7.4906433492429009E-2</v>
      </c>
      <c r="X17" s="30">
        <f t="shared" si="20"/>
        <v>-1.7191383307892265E-2</v>
      </c>
      <c r="Y17" s="15">
        <f t="shared" si="11"/>
        <v>0</v>
      </c>
    </row>
    <row r="18" spans="1:26" x14ac:dyDescent="0.25">
      <c r="C18" s="58">
        <v>30</v>
      </c>
      <c r="D18" s="4">
        <v>12790</v>
      </c>
      <c r="E18" s="4">
        <v>28720</v>
      </c>
      <c r="F18" s="4">
        <v>-156900</v>
      </c>
      <c r="G18" s="4"/>
      <c r="H18" s="58">
        <v>30</v>
      </c>
      <c r="I18" s="4">
        <v>446800</v>
      </c>
      <c r="J18" s="4">
        <v>240200</v>
      </c>
      <c r="K18" s="4">
        <v>-1647000</v>
      </c>
      <c r="L18" s="4"/>
      <c r="N18" s="27"/>
      <c r="P18" s="28">
        <f t="shared" si="12"/>
        <v>30</v>
      </c>
      <c r="Q18" s="29">
        <f t="shared" si="13"/>
        <v>0.34641016151377552</v>
      </c>
      <c r="R18" s="29">
        <f t="shared" si="14"/>
        <v>0.19999999999999998</v>
      </c>
      <c r="S18" s="30">
        <f t="shared" si="15"/>
        <v>0.30081157806613712</v>
      </c>
      <c r="T18" s="30">
        <f t="shared" si="16"/>
        <v>0.14434627578872469</v>
      </c>
      <c r="U18" s="30">
        <f t="shared" si="17"/>
        <v>-0.21360046743957087</v>
      </c>
      <c r="V18" s="30">
        <f t="shared" si="18"/>
        <v>5.1339844677788501E-2</v>
      </c>
      <c r="W18" s="30">
        <f t="shared" si="19"/>
        <v>2.761283812903844E-2</v>
      </c>
      <c r="X18" s="30">
        <f t="shared" si="20"/>
        <v>-4.0460429134179132E-2</v>
      </c>
      <c r="Y18" s="15">
        <f t="shared" si="11"/>
        <v>0</v>
      </c>
    </row>
    <row r="19" spans="1:26" x14ac:dyDescent="0.25">
      <c r="C19" s="58">
        <v>45</v>
      </c>
      <c r="D19" s="4">
        <v>7933</v>
      </c>
      <c r="E19" s="4">
        <v>46680</v>
      </c>
      <c r="F19" s="4">
        <v>-290000</v>
      </c>
      <c r="G19" s="4"/>
      <c r="H19" s="58">
        <v>45</v>
      </c>
      <c r="I19" s="4">
        <v>1065000</v>
      </c>
      <c r="J19" s="4">
        <v>-1671000</v>
      </c>
      <c r="K19" s="4">
        <v>-1877000</v>
      </c>
      <c r="L19" s="4"/>
      <c r="N19" s="27"/>
      <c r="P19" s="28">
        <f t="shared" si="12"/>
        <v>45</v>
      </c>
      <c r="Q19" s="29">
        <f t="shared" si="13"/>
        <v>0.28284271247461906</v>
      </c>
      <c r="R19" s="29">
        <f t="shared" si="14"/>
        <v>0.28284271247461901</v>
      </c>
      <c r="S19" s="30">
        <f t="shared" si="15"/>
        <v>0.18657844009371899</v>
      </c>
      <c r="T19" s="30">
        <f t="shared" si="16"/>
        <v>0.23461295800200793</v>
      </c>
      <c r="U19" s="30">
        <f t="shared" si="17"/>
        <v>-0.39480009915535724</v>
      </c>
      <c r="V19" s="30">
        <f t="shared" si="18"/>
        <v>0.12237451786446901</v>
      </c>
      <c r="W19" s="30">
        <f t="shared" si="19"/>
        <v>-0.19209430688435983</v>
      </c>
      <c r="X19" s="30">
        <f t="shared" si="20"/>
        <v>-4.6110640852977676E-2</v>
      </c>
      <c r="Y19" s="15">
        <f t="shared" si="11"/>
        <v>0</v>
      </c>
    </row>
    <row r="20" spans="1:26" x14ac:dyDescent="0.25">
      <c r="C20" s="58">
        <v>60</v>
      </c>
      <c r="D20" s="4">
        <v>408.3</v>
      </c>
      <c r="E20" s="4">
        <v>63200</v>
      </c>
      <c r="F20" s="4">
        <v>-411500</v>
      </c>
      <c r="G20" s="4"/>
      <c r="H20" s="58">
        <v>60</v>
      </c>
      <c r="I20" s="4">
        <v>1690000</v>
      </c>
      <c r="J20" s="4">
        <v>-3742000</v>
      </c>
      <c r="K20" s="4">
        <v>-2297000</v>
      </c>
      <c r="L20" s="4"/>
      <c r="N20" s="27"/>
      <c r="P20" s="28">
        <f t="shared" si="12"/>
        <v>60</v>
      </c>
      <c r="Q20" s="29">
        <f t="shared" si="13"/>
        <v>0.20000000000000007</v>
      </c>
      <c r="R20" s="29">
        <f t="shared" si="14"/>
        <v>0.34641016151377546</v>
      </c>
      <c r="S20" s="30">
        <f t="shared" si="15"/>
        <v>9.6029216047227358E-3</v>
      </c>
      <c r="T20" s="30">
        <f t="shared" si="16"/>
        <v>0.31764222248772284</v>
      </c>
      <c r="U20" s="30">
        <f t="shared" si="17"/>
        <v>-0.56020772690492937</v>
      </c>
      <c r="V20" s="30">
        <f t="shared" si="18"/>
        <v>0.19419054947507292</v>
      </c>
      <c r="W20" s="30">
        <f t="shared" si="19"/>
        <v>-0.43017169141907513</v>
      </c>
      <c r="X20" s="30">
        <f t="shared" si="20"/>
        <v>-5.6428418774261975E-2</v>
      </c>
      <c r="Y20" s="15">
        <f t="shared" si="11"/>
        <v>0</v>
      </c>
    </row>
    <row r="21" spans="1:26" x14ac:dyDescent="0.25">
      <c r="C21" s="58">
        <v>75</v>
      </c>
      <c r="D21" s="4">
        <v>-4765</v>
      </c>
      <c r="E21" s="4">
        <v>66590</v>
      </c>
      <c r="F21" s="4">
        <v>-506900</v>
      </c>
      <c r="G21" s="4"/>
      <c r="H21" s="58">
        <v>75</v>
      </c>
      <c r="I21" s="4">
        <v>2012000</v>
      </c>
      <c r="J21" s="4">
        <v>-4360000</v>
      </c>
      <c r="K21" s="4">
        <v>-1812000</v>
      </c>
      <c r="L21" s="4"/>
      <c r="N21" s="27"/>
      <c r="P21" s="28">
        <f t="shared" si="12"/>
        <v>75</v>
      </c>
      <c r="Q21" s="29">
        <f t="shared" si="13"/>
        <v>0.1035276180410083</v>
      </c>
      <c r="R21" s="29">
        <f t="shared" si="14"/>
        <v>0.38637033051562736</v>
      </c>
      <c r="S21" s="30">
        <f t="shared" si="15"/>
        <v>-0.11206936430689159</v>
      </c>
      <c r="T21" s="30">
        <f t="shared" si="16"/>
        <v>0.33468031005470672</v>
      </c>
      <c r="U21" s="30">
        <f t="shared" si="17"/>
        <v>-0.69008334573051933</v>
      </c>
      <c r="V21" s="30">
        <f t="shared" si="18"/>
        <v>0.23119016896085604</v>
      </c>
      <c r="W21" s="30">
        <f t="shared" si="19"/>
        <v>-0.50121554638887422</v>
      </c>
      <c r="X21" s="30">
        <f t="shared" si="20"/>
        <v>-4.4513841888969397E-2</v>
      </c>
      <c r="Y21" s="15">
        <f t="shared" si="11"/>
        <v>0</v>
      </c>
    </row>
    <row r="22" spans="1:26" x14ac:dyDescent="0.25">
      <c r="C22" s="58">
        <v>80</v>
      </c>
      <c r="D22" s="4">
        <v>6018</v>
      </c>
      <c r="E22" s="4">
        <v>55680</v>
      </c>
      <c r="F22" s="4">
        <v>-501900</v>
      </c>
      <c r="G22" s="4"/>
      <c r="H22" s="58">
        <v>80</v>
      </c>
      <c r="I22" s="4">
        <v>2180000</v>
      </c>
      <c r="J22" s="4">
        <v>-1273000</v>
      </c>
      <c r="K22" s="4">
        <v>-754900</v>
      </c>
      <c r="L22" s="4"/>
      <c r="N22" s="27"/>
      <c r="P22" s="28">
        <f t="shared" si="12"/>
        <v>80</v>
      </c>
      <c r="Q22" s="29">
        <f t="shared" si="13"/>
        <v>6.9459271066772174E-2</v>
      </c>
      <c r="R22" s="29">
        <f t="shared" si="14"/>
        <v>0.39392310120488322</v>
      </c>
      <c r="S22" s="30">
        <f t="shared" si="15"/>
        <v>0.14153902086020431</v>
      </c>
      <c r="T22" s="30">
        <f t="shared" si="16"/>
        <v>0.27984681879931023</v>
      </c>
      <c r="U22" s="30">
        <f t="shared" si="17"/>
        <v>-0.68327644746922001</v>
      </c>
      <c r="V22" s="30">
        <f t="shared" si="18"/>
        <v>0.25049431825778634</v>
      </c>
      <c r="W22" s="30">
        <f t="shared" si="19"/>
        <v>-0.14634114462225617</v>
      </c>
      <c r="X22" s="30">
        <f t="shared" si="20"/>
        <v>-1.8544977506613134E-2</v>
      </c>
      <c r="Y22" s="15">
        <f t="shared" si="11"/>
        <v>0</v>
      </c>
    </row>
    <row r="23" spans="1:26" x14ac:dyDescent="0.25">
      <c r="C23" s="58">
        <v>85</v>
      </c>
      <c r="D23" s="4">
        <v>6940</v>
      </c>
      <c r="E23" s="4">
        <v>65880</v>
      </c>
      <c r="F23" s="4">
        <v>-514300</v>
      </c>
      <c r="G23" s="4"/>
      <c r="H23" s="58">
        <v>85</v>
      </c>
      <c r="I23" s="4">
        <v>2210000</v>
      </c>
      <c r="J23" s="4">
        <v>-309300</v>
      </c>
      <c r="K23" s="4">
        <v>-70280</v>
      </c>
      <c r="L23" s="4"/>
      <c r="N23" s="27"/>
      <c r="P23" s="28">
        <f t="shared" si="12"/>
        <v>85</v>
      </c>
      <c r="Q23" s="29">
        <f t="shared" si="13"/>
        <v>3.4862297099063258E-2</v>
      </c>
      <c r="R23" s="29">
        <f t="shared" si="14"/>
        <v>0.39847787923669825</v>
      </c>
      <c r="S23" s="30">
        <f t="shared" si="15"/>
        <v>0.16322379607341608</v>
      </c>
      <c r="T23" s="30">
        <f t="shared" si="16"/>
        <v>0.33111186103625284</v>
      </c>
      <c r="U23" s="30">
        <f t="shared" si="17"/>
        <v>-0.70015755515724221</v>
      </c>
      <c r="V23" s="30">
        <f t="shared" si="18"/>
        <v>0.25394148777509534</v>
      </c>
      <c r="W23" s="30">
        <f t="shared" si="19"/>
        <v>-3.5556414793137342E-2</v>
      </c>
      <c r="X23" s="30">
        <f t="shared" si="20"/>
        <v>-1.7265081721615724E-3</v>
      </c>
      <c r="Y23" s="15">
        <f t="shared" ref="Y23:Y46" si="21">B23</f>
        <v>0</v>
      </c>
    </row>
    <row r="24" spans="1:26" x14ac:dyDescent="0.25">
      <c r="C24" s="58">
        <v>90</v>
      </c>
      <c r="D24" s="4">
        <v>4455</v>
      </c>
      <c r="E24" s="4">
        <v>68860</v>
      </c>
      <c r="F24" s="4">
        <v>-520700</v>
      </c>
      <c r="G24" s="4"/>
      <c r="H24" s="58">
        <v>90</v>
      </c>
      <c r="I24" s="4">
        <v>2197000</v>
      </c>
      <c r="J24" s="4">
        <v>330100</v>
      </c>
      <c r="K24" s="4">
        <v>341300</v>
      </c>
      <c r="L24" s="4"/>
      <c r="N24" s="27"/>
      <c r="P24" s="28">
        <f t="shared" si="12"/>
        <v>90</v>
      </c>
      <c r="Q24" s="29">
        <f t="shared" si="13"/>
        <v>2.45029690981724E-17</v>
      </c>
      <c r="R24" s="29">
        <f t="shared" si="14"/>
        <v>0.4</v>
      </c>
      <c r="S24" s="30">
        <f t="shared" si="15"/>
        <v>0.10477838782522603</v>
      </c>
      <c r="T24" s="30">
        <f t="shared" si="16"/>
        <v>0.34608929494469298</v>
      </c>
      <c r="U24" s="30">
        <f t="shared" si="17"/>
        <v>-0.70887038493170529</v>
      </c>
      <c r="V24" s="30">
        <f t="shared" si="18"/>
        <v>0.25244771431759477</v>
      </c>
      <c r="W24" s="30">
        <f t="shared" si="19"/>
        <v>3.7947534830955823E-2</v>
      </c>
      <c r="X24" s="30">
        <f t="shared" si="20"/>
        <v>8.384422867938883E-3</v>
      </c>
      <c r="Y24" s="15">
        <f t="shared" si="21"/>
        <v>0</v>
      </c>
    </row>
    <row r="25" spans="1:26" x14ac:dyDescent="0.25">
      <c r="C25" s="58">
        <v>95</v>
      </c>
      <c r="D25" s="4">
        <v>-168.2</v>
      </c>
      <c r="E25" s="4">
        <v>70290</v>
      </c>
      <c r="F25" s="4">
        <v>-517900</v>
      </c>
      <c r="G25" s="4"/>
      <c r="H25" s="58">
        <v>95</v>
      </c>
      <c r="I25" s="4">
        <v>2165000</v>
      </c>
      <c r="J25" s="4">
        <v>74100</v>
      </c>
      <c r="K25" s="4">
        <v>521600</v>
      </c>
      <c r="L25" s="4"/>
      <c r="N25" s="27"/>
      <c r="P25" s="28">
        <f t="shared" si="12"/>
        <v>95</v>
      </c>
      <c r="Q25" s="29">
        <f t="shared" si="13"/>
        <v>-3.4862297099063293E-2</v>
      </c>
      <c r="R25" s="29">
        <f t="shared" si="14"/>
        <v>0.39847787923669825</v>
      </c>
      <c r="S25" s="30">
        <f t="shared" si="15"/>
        <v>-3.9559427232778938E-3</v>
      </c>
      <c r="T25" s="30">
        <f t="shared" si="16"/>
        <v>0.35327645282693099</v>
      </c>
      <c r="U25" s="30">
        <f t="shared" si="17"/>
        <v>-0.70505852190537766</v>
      </c>
      <c r="V25" s="30">
        <f t="shared" si="18"/>
        <v>0.24877073349913184</v>
      </c>
      <c r="W25" s="30">
        <f t="shared" si="19"/>
        <v>8.5183651347283448E-3</v>
      </c>
      <c r="X25" s="30">
        <f t="shared" si="20"/>
        <v>1.2813697532718785E-2</v>
      </c>
      <c r="Y25" s="15">
        <f t="shared" si="21"/>
        <v>0</v>
      </c>
    </row>
    <row r="26" spans="1:26" x14ac:dyDescent="0.25">
      <c r="C26" s="58">
        <v>100</v>
      </c>
      <c r="D26" s="4">
        <v>-4783</v>
      </c>
      <c r="E26" s="4">
        <v>64940</v>
      </c>
      <c r="F26" s="4">
        <v>-505300</v>
      </c>
      <c r="G26" s="4"/>
      <c r="H26" s="58">
        <v>100</v>
      </c>
      <c r="I26" s="4">
        <v>2159000</v>
      </c>
      <c r="J26" s="4">
        <v>614300</v>
      </c>
      <c r="K26" s="4">
        <v>1263000</v>
      </c>
      <c r="L26" s="4"/>
      <c r="N26" s="27"/>
      <c r="P26" s="28">
        <f t="shared" si="12"/>
        <v>100</v>
      </c>
      <c r="Q26" s="29">
        <f t="shared" si="13"/>
        <v>-6.9459271066772119E-2</v>
      </c>
      <c r="R26" s="29">
        <f t="shared" si="14"/>
        <v>0.39392310120488322</v>
      </c>
      <c r="S26" s="30">
        <f t="shared" si="15"/>
        <v>-0.11249271132840766</v>
      </c>
      <c r="T26" s="30">
        <f t="shared" si="16"/>
        <v>0.32638743557520128</v>
      </c>
      <c r="U26" s="30">
        <f t="shared" si="17"/>
        <v>-0.68790513828690358</v>
      </c>
      <c r="V26" s="30">
        <f t="shared" si="18"/>
        <v>0.24808129959567005</v>
      </c>
      <c r="W26" s="30">
        <f t="shared" si="19"/>
        <v>7.0618511501533365E-2</v>
      </c>
      <c r="X26" s="30">
        <f t="shared" si="20"/>
        <v>3.1027032177576349E-2</v>
      </c>
      <c r="Y26" s="15">
        <f t="shared" si="21"/>
        <v>0</v>
      </c>
    </row>
    <row r="27" spans="1:26" x14ac:dyDescent="0.25">
      <c r="C27" s="58">
        <v>105</v>
      </c>
      <c r="D27" s="4">
        <v>-5985</v>
      </c>
      <c r="E27" s="4">
        <v>71410</v>
      </c>
      <c r="F27" s="4">
        <v>-501900</v>
      </c>
      <c r="G27" s="4"/>
      <c r="H27" s="58">
        <v>105</v>
      </c>
      <c r="I27" s="4">
        <v>2009000</v>
      </c>
      <c r="J27" s="4">
        <v>2550000</v>
      </c>
      <c r="K27" s="4">
        <v>2495000</v>
      </c>
      <c r="L27" s="4"/>
      <c r="N27" s="27"/>
      <c r="P27" s="28">
        <f t="shared" si="12"/>
        <v>105</v>
      </c>
      <c r="Q27" s="29">
        <f t="shared" si="13"/>
        <v>-0.10352761804100835</v>
      </c>
      <c r="R27" s="29">
        <f t="shared" si="14"/>
        <v>0.38637033051562736</v>
      </c>
      <c r="S27" s="30">
        <f t="shared" si="15"/>
        <v>-0.14076288465409154</v>
      </c>
      <c r="T27" s="30">
        <f t="shared" si="16"/>
        <v>0.35890555550392861</v>
      </c>
      <c r="U27" s="30">
        <f t="shared" si="17"/>
        <v>-0.68327644746922001</v>
      </c>
      <c r="V27" s="30">
        <f t="shared" si="18"/>
        <v>0.23084545200912512</v>
      </c>
      <c r="W27" s="30">
        <f t="shared" si="19"/>
        <v>0.29314212002101592</v>
      </c>
      <c r="X27" s="30">
        <f t="shared" si="20"/>
        <v>6.1292514080010289E-2</v>
      </c>
      <c r="Y27" s="15">
        <f t="shared" si="21"/>
        <v>0</v>
      </c>
    </row>
    <row r="28" spans="1:26" x14ac:dyDescent="0.25">
      <c r="C28" s="58">
        <v>120</v>
      </c>
      <c r="D28" s="4">
        <v>-7315</v>
      </c>
      <c r="E28" s="4">
        <v>71600</v>
      </c>
      <c r="F28" s="4">
        <v>-427500</v>
      </c>
      <c r="G28" s="4"/>
      <c r="H28" s="58">
        <v>120</v>
      </c>
      <c r="I28" s="4">
        <v>1606000</v>
      </c>
      <c r="J28" s="4">
        <v>5315000</v>
      </c>
      <c r="K28" s="4">
        <v>3538000</v>
      </c>
      <c r="L28" s="4"/>
      <c r="N28" s="27"/>
      <c r="P28" s="28">
        <f t="shared" si="12"/>
        <v>120</v>
      </c>
      <c r="Q28" s="29">
        <f t="shared" si="13"/>
        <v>-0.19999999999999993</v>
      </c>
      <c r="R28" s="29">
        <f t="shared" si="14"/>
        <v>0.34641016151377552</v>
      </c>
      <c r="S28" s="30">
        <f t="shared" si="15"/>
        <v>-0.17204352568833411</v>
      </c>
      <c r="T28" s="30">
        <f t="shared" si="16"/>
        <v>0.35986049256520497</v>
      </c>
      <c r="U28" s="30">
        <f t="shared" si="17"/>
        <v>-0.58198980134108702</v>
      </c>
      <c r="V28" s="30">
        <f t="shared" si="18"/>
        <v>0.18453847482660773</v>
      </c>
      <c r="W28" s="30">
        <f t="shared" si="19"/>
        <v>0.61100014427909788</v>
      </c>
      <c r="X28" s="30">
        <f t="shared" si="20"/>
        <v>8.6914995917866292E-2</v>
      </c>
      <c r="Y28" s="15">
        <f t="shared" si="21"/>
        <v>0</v>
      </c>
    </row>
    <row r="29" spans="1:26" x14ac:dyDescent="0.25">
      <c r="C29" s="58">
        <v>135</v>
      </c>
      <c r="D29" s="4">
        <v>-13790</v>
      </c>
      <c r="E29" s="4">
        <v>60380</v>
      </c>
      <c r="F29" s="4">
        <v>-316200</v>
      </c>
      <c r="G29" s="4"/>
      <c r="H29" s="58">
        <v>135</v>
      </c>
      <c r="I29" s="4">
        <v>970400</v>
      </c>
      <c r="J29" s="4">
        <v>4978000</v>
      </c>
      <c r="K29" s="4">
        <v>3362000</v>
      </c>
      <c r="L29" s="4"/>
      <c r="N29" s="27"/>
      <c r="P29" s="28">
        <f t="shared" si="12"/>
        <v>135</v>
      </c>
      <c r="Q29" s="29">
        <f t="shared" si="13"/>
        <v>-0.28284271247461901</v>
      </c>
      <c r="R29" s="29">
        <f t="shared" si="14"/>
        <v>0.28284271247461906</v>
      </c>
      <c r="S29" s="30">
        <f t="shared" si="15"/>
        <v>-0.32433085703925185</v>
      </c>
      <c r="T29" s="30">
        <f t="shared" si="16"/>
        <v>0.30346894610456809</v>
      </c>
      <c r="U29" s="30">
        <f t="shared" si="17"/>
        <v>-0.43046824604456541</v>
      </c>
      <c r="V29" s="30">
        <f t="shared" si="18"/>
        <v>0.11150444331988801</v>
      </c>
      <c r="W29" s="30">
        <f t="shared" si="19"/>
        <v>0.57225940135867337</v>
      </c>
      <c r="X29" s="30">
        <f t="shared" si="20"/>
        <v>8.259135564609002E-2</v>
      </c>
      <c r="Y29" s="15">
        <f t="shared" si="21"/>
        <v>0</v>
      </c>
    </row>
    <row r="30" spans="1:26" x14ac:dyDescent="0.25">
      <c r="C30" s="58">
        <v>150</v>
      </c>
      <c r="D30" s="4">
        <v>-13330</v>
      </c>
      <c r="E30" s="4">
        <v>38940</v>
      </c>
      <c r="F30" s="4">
        <v>-200800</v>
      </c>
      <c r="G30" s="4"/>
      <c r="H30" s="58">
        <v>150</v>
      </c>
      <c r="I30" s="4">
        <v>395500</v>
      </c>
      <c r="J30" s="4">
        <v>4981000</v>
      </c>
      <c r="K30" s="4">
        <v>2448000</v>
      </c>
      <c r="L30" s="4"/>
      <c r="N30" s="27"/>
      <c r="P30" s="28">
        <f t="shared" si="12"/>
        <v>150</v>
      </c>
      <c r="Q30" s="29">
        <f t="shared" si="13"/>
        <v>-0.34641016151377552</v>
      </c>
      <c r="R30" s="29">
        <f t="shared" si="14"/>
        <v>0.19999999999999998</v>
      </c>
      <c r="S30" s="30">
        <f t="shared" si="15"/>
        <v>-0.31351198871161906</v>
      </c>
      <c r="T30" s="30">
        <f t="shared" si="16"/>
        <v>0.19571183771632797</v>
      </c>
      <c r="U30" s="30">
        <f t="shared" si="17"/>
        <v>-0.27336503417377839</v>
      </c>
      <c r="V30" s="30">
        <f t="shared" si="18"/>
        <v>4.5445184803190139E-2</v>
      </c>
      <c r="W30" s="30">
        <f t="shared" si="19"/>
        <v>0.57260427444105111</v>
      </c>
      <c r="X30" s="30">
        <f t="shared" si="20"/>
        <v>6.0137905598342756E-2</v>
      </c>
      <c r="Y30" s="15">
        <f t="shared" si="21"/>
        <v>0</v>
      </c>
    </row>
    <row r="31" spans="1:26" x14ac:dyDescent="0.25">
      <c r="C31" s="58">
        <v>165</v>
      </c>
      <c r="D31" s="4">
        <v>-16950</v>
      </c>
      <c r="E31" s="4">
        <v>9393</v>
      </c>
      <c r="F31" s="4">
        <v>-102900</v>
      </c>
      <c r="G31" s="4"/>
      <c r="H31" s="58">
        <v>165</v>
      </c>
      <c r="I31" s="4">
        <v>79480</v>
      </c>
      <c r="J31" s="4">
        <v>5118000</v>
      </c>
      <c r="K31" s="4">
        <v>1571000</v>
      </c>
      <c r="L31" s="4"/>
      <c r="N31" s="27"/>
      <c r="P31" s="28">
        <f t="shared" si="12"/>
        <v>165</v>
      </c>
      <c r="Q31" s="29">
        <f t="shared" si="13"/>
        <v>-0.3863703305156273</v>
      </c>
      <c r="R31" s="29">
        <f t="shared" si="14"/>
        <v>0.10352761804100841</v>
      </c>
      <c r="S31" s="30">
        <f t="shared" si="15"/>
        <v>-0.39865177859429435</v>
      </c>
      <c r="T31" s="30">
        <f t="shared" si="16"/>
        <v>4.7209072718784502E-2</v>
      </c>
      <c r="U31" s="30">
        <f t="shared" si="17"/>
        <v>-0.14008596621753883</v>
      </c>
      <c r="V31" s="30">
        <f t="shared" si="18"/>
        <v>9.1327011078572752E-3</v>
      </c>
      <c r="W31" s="30">
        <f t="shared" si="19"/>
        <v>0.58835347853629782</v>
      </c>
      <c r="X31" s="30">
        <f t="shared" si="20"/>
        <v>3.8593402653184831E-2</v>
      </c>
      <c r="Y31" s="15">
        <f t="shared" si="21"/>
        <v>0</v>
      </c>
    </row>
    <row r="32" spans="1:26" s="15" customFormat="1" x14ac:dyDescent="0.25">
      <c r="A32" s="11"/>
      <c r="B32" s="11"/>
      <c r="C32" s="58">
        <v>180</v>
      </c>
      <c r="D32" s="4">
        <v>-12850</v>
      </c>
      <c r="E32" s="4">
        <v>-3851</v>
      </c>
      <c r="F32" s="4">
        <v>-62180</v>
      </c>
      <c r="G32" s="4"/>
      <c r="H32" s="58">
        <v>180</v>
      </c>
      <c r="I32" s="4">
        <v>20400</v>
      </c>
      <c r="J32" s="4">
        <v>4937000</v>
      </c>
      <c r="K32" s="4">
        <v>316600</v>
      </c>
      <c r="L32" s="4"/>
      <c r="M32" s="14"/>
      <c r="N32" s="27"/>
      <c r="O32" s="11"/>
      <c r="P32" s="28">
        <f t="shared" si="12"/>
        <v>180</v>
      </c>
      <c r="Q32" s="29">
        <f t="shared" si="13"/>
        <v>-0.4</v>
      </c>
      <c r="R32" s="29">
        <f t="shared" si="14"/>
        <v>4.90059381963448E-17</v>
      </c>
      <c r="S32" s="30">
        <f t="shared" si="15"/>
        <v>-0.302222734804524</v>
      </c>
      <c r="T32" s="30">
        <f t="shared" si="16"/>
        <v>-1.9355066436712351E-2</v>
      </c>
      <c r="U32" s="30">
        <f t="shared" si="17"/>
        <v>-8.4650586777517633E-2</v>
      </c>
      <c r="V32" s="30">
        <f t="shared" si="18"/>
        <v>2.3440752717701109E-3</v>
      </c>
      <c r="W32" s="30">
        <f t="shared" si="19"/>
        <v>0.56754613589951197</v>
      </c>
      <c r="X32" s="30">
        <f t="shared" si="20"/>
        <v>7.7776392616157345E-3</v>
      </c>
      <c r="Y32" s="15">
        <f t="shared" si="21"/>
        <v>0</v>
      </c>
      <c r="Z32" s="11"/>
    </row>
    <row r="33" spans="1:26" s="15" customFormat="1" x14ac:dyDescent="0.25">
      <c r="A33" s="11"/>
      <c r="B33" s="11"/>
      <c r="C33" s="55">
        <v>195</v>
      </c>
      <c r="D33" s="5">
        <f>'FST-F-2'!D31</f>
        <v>-15480</v>
      </c>
      <c r="E33" s="5">
        <f>-'FST-F-2'!E31</f>
        <v>-13950</v>
      </c>
      <c r="F33" s="5"/>
      <c r="G33" s="4"/>
      <c r="H33" s="55">
        <v>195</v>
      </c>
      <c r="I33" s="5"/>
      <c r="J33" s="5"/>
      <c r="K33" s="5">
        <f>-'FST-F-2'!K31</f>
        <v>-745900</v>
      </c>
      <c r="L33" s="4"/>
      <c r="M33" s="14"/>
      <c r="N33" s="27"/>
      <c r="O33" s="11"/>
      <c r="P33" s="28">
        <f t="shared" si="12"/>
        <v>195</v>
      </c>
      <c r="Q33" s="29">
        <f t="shared" si="13"/>
        <v>-0.38637033051562741</v>
      </c>
      <c r="R33" s="29">
        <f t="shared" si="14"/>
        <v>-0.10352761804100814</v>
      </c>
      <c r="S33" s="30">
        <f t="shared" si="15"/>
        <v>-0.36407843850381572</v>
      </c>
      <c r="T33" s="30">
        <f t="shared" si="16"/>
        <v>-7.0112484235818576E-2</v>
      </c>
      <c r="U33" s="30">
        <f t="shared" si="17"/>
        <v>0</v>
      </c>
      <c r="V33" s="30">
        <f t="shared" si="18"/>
        <v>0</v>
      </c>
      <c r="W33" s="30">
        <f t="shared" si="19"/>
        <v>0</v>
      </c>
      <c r="X33" s="30">
        <f t="shared" si="20"/>
        <v>-1.8323882265442754E-2</v>
      </c>
      <c r="Y33" s="15">
        <f t="shared" si="21"/>
        <v>0</v>
      </c>
      <c r="Z33" s="11"/>
    </row>
    <row r="34" spans="1:26" s="15" customFormat="1" x14ac:dyDescent="0.25">
      <c r="A34" s="11"/>
      <c r="B34" s="11"/>
      <c r="C34" s="55">
        <v>210</v>
      </c>
      <c r="D34" s="5">
        <f>'FST-F-2'!D30</f>
        <v>-17750</v>
      </c>
      <c r="E34" s="5">
        <f>-'FST-F-2'!E30</f>
        <v>-25510</v>
      </c>
      <c r="F34" s="5"/>
      <c r="G34" s="4"/>
      <c r="H34" s="55">
        <v>210</v>
      </c>
      <c r="I34" s="5"/>
      <c r="J34" s="5"/>
      <c r="K34" s="5">
        <f>-'FST-F-2'!K30</f>
        <v>-1168000</v>
      </c>
      <c r="L34" s="4"/>
      <c r="M34" s="14"/>
      <c r="N34" s="27"/>
      <c r="O34" s="11"/>
      <c r="P34" s="28">
        <f t="shared" si="12"/>
        <v>210</v>
      </c>
      <c r="Q34" s="29">
        <f t="shared" si="13"/>
        <v>-0.34641016151377546</v>
      </c>
      <c r="R34" s="29">
        <f t="shared" si="14"/>
        <v>-0.20000000000000007</v>
      </c>
      <c r="S34" s="30">
        <f t="shared" si="15"/>
        <v>-0.41746720177278612</v>
      </c>
      <c r="T34" s="30">
        <f t="shared" si="16"/>
        <v>-0.12821286543768687</v>
      </c>
      <c r="U34" s="30">
        <f t="shared" si="17"/>
        <v>0</v>
      </c>
      <c r="V34" s="30">
        <f t="shared" si="18"/>
        <v>0</v>
      </c>
      <c r="W34" s="30">
        <f t="shared" si="19"/>
        <v>0</v>
      </c>
      <c r="X34" s="30">
        <f t="shared" si="20"/>
        <v>-2.8693249076333475E-2</v>
      </c>
      <c r="Y34" s="15">
        <f t="shared" si="21"/>
        <v>0</v>
      </c>
      <c r="Z34" s="11"/>
    </row>
    <row r="35" spans="1:26" s="15" customFormat="1" x14ac:dyDescent="0.25">
      <c r="A35" s="11"/>
      <c r="B35" s="11"/>
      <c r="C35" s="55">
        <v>225</v>
      </c>
      <c r="D35" s="5">
        <f>'FST-F-2'!D29</f>
        <v>-13030</v>
      </c>
      <c r="E35" s="5">
        <f>-'FST-F-2'!E29</f>
        <v>-46890</v>
      </c>
      <c r="F35" s="5"/>
      <c r="G35" s="4"/>
      <c r="H35" s="55">
        <v>225</v>
      </c>
      <c r="I35" s="5"/>
      <c r="J35" s="5"/>
      <c r="K35" s="5">
        <f>-'FST-F-2'!K29</f>
        <v>-1866000</v>
      </c>
      <c r="L35" s="4"/>
      <c r="M35" s="14"/>
      <c r="N35" s="27"/>
      <c r="O35" s="11"/>
      <c r="P35" s="28">
        <f t="shared" si="12"/>
        <v>225</v>
      </c>
      <c r="Q35" s="29">
        <f t="shared" si="13"/>
        <v>-0.28284271247461906</v>
      </c>
      <c r="R35" s="29">
        <f t="shared" si="14"/>
        <v>-0.28284271247461901</v>
      </c>
      <c r="S35" s="30">
        <f t="shared" si="15"/>
        <v>-0.30645620501968468</v>
      </c>
      <c r="T35" s="30">
        <f t="shared" si="16"/>
        <v>-0.23566841475394501</v>
      </c>
      <c r="U35" s="30">
        <f t="shared" si="17"/>
        <v>0</v>
      </c>
      <c r="V35" s="30">
        <f t="shared" si="18"/>
        <v>0</v>
      </c>
      <c r="W35" s="30">
        <f t="shared" si="19"/>
        <v>0</v>
      </c>
      <c r="X35" s="30">
        <f t="shared" si="20"/>
        <v>-4.5840413335991662E-2</v>
      </c>
      <c r="Y35" s="15">
        <f t="shared" si="21"/>
        <v>0</v>
      </c>
      <c r="Z35" s="11"/>
    </row>
    <row r="36" spans="1:26" s="15" customFormat="1" x14ac:dyDescent="0.25">
      <c r="A36" s="11"/>
      <c r="B36" s="11"/>
      <c r="C36" s="55">
        <v>240</v>
      </c>
      <c r="D36" s="5">
        <f>'FST-F-2'!D28</f>
        <v>-4941</v>
      </c>
      <c r="E36" s="5">
        <f>-'FST-F-2'!E28</f>
        <v>-67320</v>
      </c>
      <c r="F36" s="5"/>
      <c r="G36" s="4"/>
      <c r="H36" s="55">
        <v>240</v>
      </c>
      <c r="I36" s="5"/>
      <c r="J36" s="5"/>
      <c r="K36" s="5">
        <f>-'FST-F-2'!K28</f>
        <v>-2393000</v>
      </c>
      <c r="L36" s="4"/>
      <c r="M36" s="14"/>
      <c r="N36" s="27"/>
      <c r="O36" s="11"/>
      <c r="P36" s="28">
        <f t="shared" si="12"/>
        <v>240</v>
      </c>
      <c r="Q36" s="29">
        <f t="shared" si="13"/>
        <v>-0.20000000000000018</v>
      </c>
      <c r="R36" s="29">
        <f t="shared" si="14"/>
        <v>-0.34641016151377535</v>
      </c>
      <c r="S36" s="30">
        <f t="shared" si="15"/>
        <v>-0.11620875740615978</v>
      </c>
      <c r="T36" s="30">
        <f t="shared" si="16"/>
        <v>-0.3383492787638212</v>
      </c>
      <c r="U36" s="30">
        <f t="shared" si="17"/>
        <v>0</v>
      </c>
      <c r="V36" s="30">
        <f t="shared" si="18"/>
        <v>0</v>
      </c>
      <c r="W36" s="30">
        <f t="shared" si="19"/>
        <v>0</v>
      </c>
      <c r="X36" s="30">
        <f t="shared" si="20"/>
        <v>-5.878676801341267E-2</v>
      </c>
      <c r="Y36" s="15">
        <f t="shared" si="21"/>
        <v>0</v>
      </c>
      <c r="Z36" s="11"/>
    </row>
    <row r="37" spans="1:26" s="15" customFormat="1" x14ac:dyDescent="0.25">
      <c r="A37" s="11"/>
      <c r="B37" s="11"/>
      <c r="C37" s="55">
        <v>255</v>
      </c>
      <c r="D37" s="5">
        <f>'FST-F-2'!D27</f>
        <v>2542</v>
      </c>
      <c r="E37" s="5">
        <f>-'FST-F-2'!E23</f>
        <v>-76860</v>
      </c>
      <c r="F37" s="5"/>
      <c r="G37" s="4"/>
      <c r="H37" s="55">
        <v>255</v>
      </c>
      <c r="I37" s="5"/>
      <c r="J37" s="5"/>
      <c r="K37" s="5">
        <f>-'FST-F-2'!K23</f>
        <v>4121</v>
      </c>
      <c r="L37" s="4"/>
      <c r="M37" s="14"/>
      <c r="N37" s="27"/>
      <c r="O37" s="11"/>
      <c r="P37" s="28">
        <f t="shared" si="12"/>
        <v>255</v>
      </c>
      <c r="Q37" s="29">
        <f t="shared" si="13"/>
        <v>-0.10352761804100825</v>
      </c>
      <c r="R37" s="29">
        <f t="shared" si="14"/>
        <v>-0.38637033051562736</v>
      </c>
      <c r="S37" s="30">
        <f t="shared" si="15"/>
        <v>5.9786007149657594E-2</v>
      </c>
      <c r="T37" s="30">
        <f t="shared" si="16"/>
        <v>-0.38629717120896168</v>
      </c>
      <c r="U37" s="30">
        <f t="shared" si="17"/>
        <v>0</v>
      </c>
      <c r="V37" s="30">
        <f t="shared" si="18"/>
        <v>0</v>
      </c>
      <c r="W37" s="30">
        <f t="shared" si="19"/>
        <v>0</v>
      </c>
      <c r="X37" s="30">
        <f t="shared" si="20"/>
        <v>1.0123705431812521E-4</v>
      </c>
      <c r="Y37" s="15">
        <f t="shared" si="21"/>
        <v>0</v>
      </c>
      <c r="Z37" s="11"/>
    </row>
    <row r="38" spans="1:26" s="15" customFormat="1" x14ac:dyDescent="0.25">
      <c r="A38" s="11"/>
      <c r="B38" s="11"/>
      <c r="C38" s="55">
        <v>270</v>
      </c>
      <c r="D38" s="5">
        <f>'FST-F-2'!D24</f>
        <v>-3594</v>
      </c>
      <c r="E38" s="5">
        <f>-'FST-F-2'!E24</f>
        <v>-76550</v>
      </c>
      <c r="F38" s="5"/>
      <c r="G38" s="4"/>
      <c r="H38" s="55">
        <v>270</v>
      </c>
      <c r="I38" s="5"/>
      <c r="J38" s="5"/>
      <c r="K38" s="5">
        <f>-'FST-F-2'!K24</f>
        <v>-361500</v>
      </c>
      <c r="L38" s="4"/>
      <c r="M38" s="14"/>
      <c r="N38" s="27"/>
      <c r="O38" s="11"/>
      <c r="P38" s="28">
        <f t="shared" si="12"/>
        <v>270</v>
      </c>
      <c r="Q38" s="29">
        <f t="shared" si="13"/>
        <v>-7.3508907294517201E-17</v>
      </c>
      <c r="R38" s="29">
        <f t="shared" si="14"/>
        <v>-0.4</v>
      </c>
      <c r="S38" s="30">
        <f t="shared" si="15"/>
        <v>-8.4528288629374268E-2</v>
      </c>
      <c r="T38" s="30">
        <f t="shared" si="16"/>
        <v>-0.38473911600372124</v>
      </c>
      <c r="U38" s="30">
        <f t="shared" si="17"/>
        <v>0</v>
      </c>
      <c r="V38" s="30">
        <f t="shared" si="18"/>
        <v>0</v>
      </c>
      <c r="W38" s="30">
        <f t="shared" si="19"/>
        <v>0</v>
      </c>
      <c r="X38" s="30">
        <f t="shared" si="20"/>
        <v>-8.8806588536768406E-3</v>
      </c>
      <c r="Y38" s="15">
        <f t="shared" si="21"/>
        <v>0</v>
      </c>
      <c r="Z38" s="11"/>
    </row>
    <row r="39" spans="1:26" s="15" customFormat="1" x14ac:dyDescent="0.25">
      <c r="A39" s="11"/>
      <c r="B39" s="11"/>
      <c r="C39" s="55">
        <v>285</v>
      </c>
      <c r="D39" s="5">
        <f>'FST-F-2'!D21</f>
        <v>5601</v>
      </c>
      <c r="E39" s="5">
        <f>-'FST-F-2'!E21</f>
        <v>-75850</v>
      </c>
      <c r="F39" s="5"/>
      <c r="G39" s="4"/>
      <c r="H39" s="55">
        <v>285</v>
      </c>
      <c r="I39" s="5"/>
      <c r="J39" s="5"/>
      <c r="K39" s="5">
        <f>-'FST-F-2'!K21</f>
        <v>2176000</v>
      </c>
      <c r="L39" s="4"/>
      <c r="M39" s="14"/>
      <c r="N39" s="27"/>
      <c r="O39" s="11"/>
      <c r="P39" s="28">
        <f t="shared" si="12"/>
        <v>285</v>
      </c>
      <c r="Q39" s="29">
        <f t="shared" si="13"/>
        <v>0.10352761804100846</v>
      </c>
      <c r="R39" s="29">
        <f t="shared" si="14"/>
        <v>-0.3863703305156273</v>
      </c>
      <c r="S39" s="30">
        <f t="shared" si="15"/>
        <v>0.13173148152841549</v>
      </c>
      <c r="T39" s="30">
        <f t="shared" si="16"/>
        <v>-0.38122092683059772</v>
      </c>
      <c r="U39" s="30">
        <f t="shared" si="17"/>
        <v>0</v>
      </c>
      <c r="V39" s="30">
        <f t="shared" si="18"/>
        <v>0</v>
      </c>
      <c r="W39" s="30">
        <f t="shared" si="19"/>
        <v>0</v>
      </c>
      <c r="X39" s="30">
        <f t="shared" si="20"/>
        <v>5.3455916087415789E-2</v>
      </c>
      <c r="Y39" s="15">
        <f t="shared" si="21"/>
        <v>0</v>
      </c>
      <c r="Z39" s="11"/>
    </row>
    <row r="40" spans="1:26" s="15" customFormat="1" x14ac:dyDescent="0.25">
      <c r="A40" s="11"/>
      <c r="B40" s="11"/>
      <c r="C40" s="55">
        <v>300</v>
      </c>
      <c r="D40" s="5">
        <f>'FST-F-2'!D20</f>
        <v>11510</v>
      </c>
      <c r="E40" s="5">
        <f>-'FST-F-2'!E20</f>
        <v>-72280</v>
      </c>
      <c r="F40" s="5"/>
      <c r="G40" s="4"/>
      <c r="H40" s="55">
        <v>300</v>
      </c>
      <c r="I40" s="5"/>
      <c r="J40" s="5"/>
      <c r="K40" s="5">
        <f>-'FST-F-2'!K20</f>
        <v>3459000</v>
      </c>
      <c r="L40" s="4"/>
      <c r="M40" s="14"/>
      <c r="N40" s="27"/>
      <c r="O40" s="11"/>
      <c r="P40" s="28">
        <f t="shared" si="12"/>
        <v>300</v>
      </c>
      <c r="Q40" s="29">
        <f t="shared" si="13"/>
        <v>0.20000000000000007</v>
      </c>
      <c r="R40" s="29">
        <f t="shared" si="14"/>
        <v>-0.34641016151377546</v>
      </c>
      <c r="S40" s="30">
        <f t="shared" si="15"/>
        <v>0.27070690098055034</v>
      </c>
      <c r="T40" s="30">
        <f t="shared" si="16"/>
        <v>-0.36327816204766783</v>
      </c>
      <c r="U40" s="30">
        <f t="shared" si="17"/>
        <v>0</v>
      </c>
      <c r="V40" s="30">
        <f t="shared" si="18"/>
        <v>0</v>
      </c>
      <c r="W40" s="30">
        <f t="shared" si="19"/>
        <v>0</v>
      </c>
      <c r="X40" s="30">
        <f t="shared" si="20"/>
        <v>8.4974271023148529E-2</v>
      </c>
      <c r="Y40" s="15">
        <f t="shared" si="21"/>
        <v>0</v>
      </c>
      <c r="Z40" s="11"/>
    </row>
    <row r="41" spans="1:26" s="15" customFormat="1" x14ac:dyDescent="0.25">
      <c r="A41" s="11"/>
      <c r="B41" s="11"/>
      <c r="C41" s="55">
        <v>315</v>
      </c>
      <c r="D41" s="5">
        <f>'FST-F-2'!D19</f>
        <v>18320</v>
      </c>
      <c r="E41" s="5">
        <f>-'FST-F-2'!E19</f>
        <v>-61620</v>
      </c>
      <c r="F41" s="5"/>
      <c r="G41" s="4"/>
      <c r="H41" s="55">
        <v>315</v>
      </c>
      <c r="I41" s="5"/>
      <c r="J41" s="5"/>
      <c r="K41" s="5">
        <f>-'FST-F-2'!K19</f>
        <v>3153000</v>
      </c>
      <c r="L41" s="4"/>
      <c r="M41" s="14"/>
      <c r="N41" s="27"/>
      <c r="O41" s="11"/>
      <c r="P41" s="28">
        <f t="shared" si="12"/>
        <v>315</v>
      </c>
      <c r="Q41" s="29">
        <f t="shared" si="13"/>
        <v>0.28284271247461895</v>
      </c>
      <c r="R41" s="29">
        <f t="shared" si="14"/>
        <v>-0.28284271247461906</v>
      </c>
      <c r="S41" s="30">
        <f t="shared" si="15"/>
        <v>0.4308731907874615</v>
      </c>
      <c r="T41" s="30">
        <f t="shared" si="16"/>
        <v>-0.30970116692552979</v>
      </c>
      <c r="U41" s="30">
        <f t="shared" si="17"/>
        <v>0</v>
      </c>
      <c r="V41" s="30">
        <f t="shared" si="18"/>
        <v>0</v>
      </c>
      <c r="W41" s="30">
        <f t="shared" si="19"/>
        <v>0</v>
      </c>
      <c r="X41" s="30">
        <f t="shared" si="20"/>
        <v>7.7457032823355684E-2</v>
      </c>
      <c r="Y41" s="15">
        <f t="shared" si="21"/>
        <v>0</v>
      </c>
      <c r="Z41" s="11"/>
    </row>
    <row r="42" spans="1:26" s="15" customFormat="1" x14ac:dyDescent="0.25">
      <c r="A42" s="11"/>
      <c r="B42" s="11"/>
      <c r="C42" s="55">
        <v>330</v>
      </c>
      <c r="D42" s="5">
        <f>'FST-F-2'!D18</f>
        <v>17250</v>
      </c>
      <c r="E42" s="5">
        <f>-'FST-F-2'!E18</f>
        <v>-40710</v>
      </c>
      <c r="F42" s="5"/>
      <c r="G42" s="4"/>
      <c r="H42" s="55">
        <v>330</v>
      </c>
      <c r="I42" s="5"/>
      <c r="J42" s="5"/>
      <c r="K42" s="5">
        <f>-'FST-F-2'!K18</f>
        <v>2154000</v>
      </c>
      <c r="L42" s="4"/>
      <c r="M42" s="14"/>
      <c r="N42" s="27"/>
      <c r="O42" s="11"/>
      <c r="P42" s="28">
        <f t="shared" si="12"/>
        <v>330</v>
      </c>
      <c r="Q42" s="29">
        <f t="shared" si="13"/>
        <v>0.34641016151377535</v>
      </c>
      <c r="R42" s="29">
        <f t="shared" si="14"/>
        <v>-0.20000000000000018</v>
      </c>
      <c r="S42" s="30">
        <f t="shared" si="15"/>
        <v>0.40570756228622873</v>
      </c>
      <c r="T42" s="30">
        <f t="shared" si="16"/>
        <v>-0.20460783033979743</v>
      </c>
      <c r="U42" s="30">
        <f t="shared" si="17"/>
        <v>0</v>
      </c>
      <c r="V42" s="30">
        <f t="shared" si="18"/>
        <v>0</v>
      </c>
      <c r="W42" s="30">
        <f t="shared" si="19"/>
        <v>0</v>
      </c>
      <c r="X42" s="30">
        <f t="shared" si="20"/>
        <v>5.2915461053443753E-2</v>
      </c>
      <c r="Y42" s="15">
        <f t="shared" si="21"/>
        <v>0</v>
      </c>
      <c r="Z42" s="11"/>
    </row>
    <row r="43" spans="1:26" s="15" customFormat="1" x14ac:dyDescent="0.25">
      <c r="A43" s="11"/>
      <c r="B43" s="11"/>
      <c r="C43" s="55">
        <v>345</v>
      </c>
      <c r="D43" s="5">
        <f>'FST-F-2'!D17</f>
        <v>16730</v>
      </c>
      <c r="E43" s="5">
        <f>-'FST-F-2'!E17</f>
        <v>-15940</v>
      </c>
      <c r="F43" s="5"/>
      <c r="G43" s="4"/>
      <c r="H43" s="55">
        <v>345</v>
      </c>
      <c r="I43" s="5"/>
      <c r="J43" s="5"/>
      <c r="K43" s="5">
        <f>-'FST-F-2'!K17</f>
        <v>913600</v>
      </c>
      <c r="L43" s="4"/>
      <c r="M43" s="14"/>
      <c r="N43" s="27"/>
      <c r="O43" s="11"/>
      <c r="P43" s="28">
        <f t="shared" si="12"/>
        <v>345</v>
      </c>
      <c r="Q43" s="29">
        <f t="shared" si="13"/>
        <v>0.38637033051562736</v>
      </c>
      <c r="R43" s="29">
        <f t="shared" si="14"/>
        <v>-0.10352761804100828</v>
      </c>
      <c r="S43" s="30">
        <f t="shared" si="15"/>
        <v>0.39347753722020912</v>
      </c>
      <c r="T43" s="30">
        <f t="shared" si="16"/>
        <v>-8.0114193456555419E-2</v>
      </c>
      <c r="U43" s="30">
        <f t="shared" si="17"/>
        <v>0</v>
      </c>
      <c r="V43" s="30">
        <f t="shared" si="18"/>
        <v>0</v>
      </c>
      <c r="W43" s="30">
        <f t="shared" si="19"/>
        <v>0</v>
      </c>
      <c r="X43" s="30">
        <f t="shared" si="20"/>
        <v>2.2443623592584127E-2</v>
      </c>
      <c r="Y43" s="15">
        <f t="shared" si="21"/>
        <v>0</v>
      </c>
      <c r="Z43" s="11"/>
    </row>
    <row r="44" spans="1:26" s="15" customFormat="1" x14ac:dyDescent="0.25">
      <c r="A44" s="11"/>
      <c r="B44" s="11"/>
      <c r="C44" s="55">
        <v>360</v>
      </c>
      <c r="D44" s="5">
        <f>D14</f>
        <v>10340</v>
      </c>
      <c r="E44" s="5">
        <f>E14</f>
        <v>-457.5</v>
      </c>
      <c r="F44" s="5"/>
      <c r="G44" s="4"/>
      <c r="H44" s="55">
        <v>360</v>
      </c>
      <c r="I44" s="5"/>
      <c r="J44" s="5"/>
      <c r="K44" s="5">
        <f>K14</f>
        <v>121200</v>
      </c>
      <c r="L44" s="4"/>
      <c r="M44" s="14"/>
      <c r="N44" s="27"/>
      <c r="O44" s="11"/>
      <c r="P44" s="28">
        <f t="shared" si="12"/>
        <v>360</v>
      </c>
      <c r="Q44" s="29">
        <f t="shared" si="13"/>
        <v>0.4</v>
      </c>
      <c r="R44" s="29">
        <f t="shared" si="14"/>
        <v>-9.8011876392689601E-17</v>
      </c>
      <c r="S44" s="30">
        <f t="shared" si="15"/>
        <v>0.24318934458200611</v>
      </c>
      <c r="T44" s="30">
        <f t="shared" si="16"/>
        <v>-2.2993879238628672E-3</v>
      </c>
      <c r="U44" s="30">
        <f t="shared" si="17"/>
        <v>0</v>
      </c>
      <c r="V44" s="30">
        <f t="shared" si="18"/>
        <v>0</v>
      </c>
      <c r="W44" s="30">
        <f t="shared" si="19"/>
        <v>0</v>
      </c>
      <c r="X44" s="30">
        <f t="shared" si="20"/>
        <v>2.9774159144277542E-3</v>
      </c>
      <c r="Y44" s="15">
        <f t="shared" si="2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/>
      <c r="Q45" s="29"/>
      <c r="R45" s="29"/>
      <c r="S45" s="30"/>
      <c r="T45" s="30"/>
      <c r="U45" s="30"/>
      <c r="V45" s="30"/>
      <c r="W45" s="30"/>
      <c r="X45" s="30"/>
      <c r="Y45" s="15">
        <f t="shared" si="21"/>
        <v>0</v>
      </c>
      <c r="Z45" s="11"/>
    </row>
    <row r="46" spans="1:26" s="15" customFormat="1" x14ac:dyDescent="0.25">
      <c r="A46" s="11"/>
      <c r="B46" s="11"/>
      <c r="C46" s="58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/>
      <c r="Q46" s="29"/>
      <c r="R46" s="29"/>
      <c r="S46" s="30"/>
      <c r="T46" s="30"/>
      <c r="U46" s="30"/>
      <c r="V46" s="30"/>
      <c r="W46" s="30"/>
      <c r="X46" s="30"/>
      <c r="Y46" s="15">
        <f t="shared" si="21"/>
        <v>0</v>
      </c>
      <c r="Z46" s="11"/>
    </row>
    <row r="47" spans="1:26" s="15" customFormat="1" x14ac:dyDescent="0.25">
      <c r="A47" s="11"/>
      <c r="B47" s="11"/>
      <c r="C47" s="58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58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58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58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58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58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58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58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58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58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58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58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58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58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58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58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58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58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S2:U2"/>
    <mergeCell ref="V2:X2"/>
    <mergeCell ref="S10:U10"/>
    <mergeCell ref="V10:X10"/>
    <mergeCell ref="D11:F11"/>
    <mergeCell ref="I11:K11"/>
    <mergeCell ref="D9:F9"/>
    <mergeCell ref="I9:K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67"/>
  <sheetViews>
    <sheetView topLeftCell="A7" zoomScale="85" zoomScaleNormal="85" workbookViewId="0">
      <selection activeCell="E8" sqref="E8"/>
    </sheetView>
  </sheetViews>
  <sheetFormatPr defaultColWidth="8.85546875" defaultRowHeight="15" x14ac:dyDescent="0.25"/>
  <cols>
    <col min="1" max="1" width="8.85546875" style="11"/>
    <col min="2" max="2" width="7.42578125" style="11" bestFit="1" customWidth="1"/>
    <col min="3" max="3" width="12.7109375" style="16" customWidth="1"/>
    <col min="4" max="5" width="9.42578125" style="13" customWidth="1"/>
    <col min="6" max="6" width="9.42578125" style="13" bestFit="1" customWidth="1"/>
    <col min="7" max="7" width="12.85546875" style="13" customWidth="1"/>
    <col min="8" max="8" width="10.7109375" style="31" customWidth="1"/>
    <col min="9" max="9" width="9.42578125" style="13" customWidth="1"/>
    <col min="10" max="10" width="9.42578125" style="13" bestFit="1" customWidth="1"/>
    <col min="11" max="11" width="9.42578125" style="13" customWidth="1"/>
    <col min="12" max="12" width="12.85546875" style="13" customWidth="1"/>
    <col min="13" max="13" width="8.85546875" style="14"/>
    <col min="14" max="14" width="9.42578125" style="11" bestFit="1" customWidth="1"/>
    <col min="15" max="15" width="8.85546875" style="11"/>
    <col min="16" max="16" width="10" style="12" customWidth="1"/>
    <col min="17" max="17" width="9.140625" style="11" bestFit="1" customWidth="1"/>
    <col min="18" max="18" width="10.5703125" style="11" customWidth="1"/>
    <col min="19" max="19" width="9" style="11" bestFit="1" customWidth="1"/>
    <col min="20" max="20" width="9.42578125" style="11" bestFit="1" customWidth="1"/>
    <col min="21" max="22" width="9" style="11" bestFit="1" customWidth="1"/>
    <col min="23" max="23" width="9.42578125" style="11" bestFit="1" customWidth="1"/>
    <col min="24" max="24" width="9" style="11" bestFit="1" customWidth="1"/>
    <col min="25" max="25" width="8.85546875" style="15"/>
    <col min="26" max="16384" width="8.85546875" style="11"/>
  </cols>
  <sheetData>
    <row r="2" spans="1:26" x14ac:dyDescent="0.25">
      <c r="R2" s="15"/>
      <c r="S2" s="89"/>
      <c r="T2" s="89"/>
      <c r="U2" s="89"/>
      <c r="V2" s="89"/>
      <c r="W2" s="89"/>
      <c r="X2" s="89"/>
    </row>
    <row r="3" spans="1:26" x14ac:dyDescent="0.25">
      <c r="R3" s="15"/>
      <c r="S3" s="15"/>
      <c r="T3" s="15"/>
      <c r="U3" s="15"/>
      <c r="V3" s="41" t="s">
        <v>39</v>
      </c>
      <c r="W3" s="41" t="s">
        <v>40</v>
      </c>
      <c r="X3" s="41" t="s">
        <v>41</v>
      </c>
    </row>
    <row r="4" spans="1:26" x14ac:dyDescent="0.25">
      <c r="R4" s="15"/>
      <c r="S4" s="15"/>
      <c r="T4" s="15"/>
      <c r="U4" s="15"/>
      <c r="V4" s="15">
        <v>0</v>
      </c>
      <c r="W4" s="15">
        <v>0</v>
      </c>
      <c r="X4" s="15">
        <v>0</v>
      </c>
    </row>
    <row r="5" spans="1:26" x14ac:dyDescent="0.25">
      <c r="A5" s="14"/>
      <c r="B5" s="14"/>
      <c r="C5" s="1" t="s">
        <v>3</v>
      </c>
      <c r="D5" s="10" t="s">
        <v>34</v>
      </c>
      <c r="E5" s="10" t="s">
        <v>31</v>
      </c>
      <c r="F5" s="15"/>
      <c r="G5" s="15"/>
      <c r="H5" s="32"/>
      <c r="I5" s="15"/>
      <c r="J5" s="15"/>
      <c r="K5" s="11"/>
      <c r="L5" s="11"/>
      <c r="R5" s="17" t="s">
        <v>42</v>
      </c>
      <c r="S5" s="48">
        <f>FSTf!Afx</f>
        <v>518</v>
      </c>
      <c r="T5" s="48">
        <f>FSTf!Afy</f>
        <v>2424</v>
      </c>
      <c r="U5" s="48">
        <f>FSTf!Afz</f>
        <v>8949</v>
      </c>
      <c r="V5" s="48">
        <f>FSTf!Amx</f>
        <v>106026</v>
      </c>
      <c r="W5" s="48">
        <f>FSTf!Amy</f>
        <v>105978</v>
      </c>
      <c r="X5" s="48">
        <f>FSTf!Amz</f>
        <v>495926</v>
      </c>
    </row>
    <row r="6" spans="1:26" x14ac:dyDescent="0.25">
      <c r="A6" s="14"/>
      <c r="B6" s="14"/>
      <c r="C6" s="1" t="s">
        <v>5</v>
      </c>
      <c r="D6" s="10" t="s">
        <v>35</v>
      </c>
      <c r="E6" s="10" t="s">
        <v>32</v>
      </c>
      <c r="F6" s="15"/>
      <c r="G6" s="15"/>
      <c r="H6" s="32"/>
      <c r="I6" s="15"/>
      <c r="J6" s="15"/>
      <c r="K6" s="11"/>
      <c r="L6" s="11"/>
      <c r="R6" s="17" t="s">
        <v>43</v>
      </c>
      <c r="S6" s="3">
        <v>1</v>
      </c>
      <c r="T6" s="2">
        <f>S6</f>
        <v>1</v>
      </c>
      <c r="U6" s="2">
        <f t="shared" ref="U6:X6" si="0">T6</f>
        <v>1</v>
      </c>
      <c r="V6" s="2">
        <f t="shared" si="0"/>
        <v>1</v>
      </c>
      <c r="W6" s="2">
        <f t="shared" si="0"/>
        <v>1</v>
      </c>
      <c r="X6" s="2">
        <f t="shared" si="0"/>
        <v>1</v>
      </c>
    </row>
    <row r="7" spans="1:26" x14ac:dyDescent="0.25">
      <c r="A7" s="14"/>
      <c r="B7" s="14"/>
      <c r="C7" s="1" t="s">
        <v>7</v>
      </c>
      <c r="D7" s="52">
        <f>FSTf!rho</f>
        <v>1026.021</v>
      </c>
      <c r="E7" s="50">
        <v>1</v>
      </c>
      <c r="F7" s="15"/>
      <c r="G7" s="15"/>
      <c r="H7" s="32"/>
      <c r="I7" s="15"/>
      <c r="J7" s="15"/>
      <c r="K7" s="11"/>
      <c r="L7" s="11"/>
      <c r="R7" s="17" t="s">
        <v>44</v>
      </c>
      <c r="S7" s="5">
        <f t="shared" ref="S7:X7" si="1">0.5*rho*U^2*S5</f>
        <v>265739.43900000001</v>
      </c>
      <c r="T7" s="5">
        <f t="shared" si="1"/>
        <v>1243537.452</v>
      </c>
      <c r="U7" s="5">
        <f t="shared" si="1"/>
        <v>4590930.9644999998</v>
      </c>
      <c r="V7" s="5">
        <f t="shared" si="1"/>
        <v>54392451.272999994</v>
      </c>
      <c r="W7" s="5">
        <f t="shared" si="1"/>
        <v>54367826.769000001</v>
      </c>
      <c r="X7" s="5">
        <f t="shared" si="1"/>
        <v>254415245.22299999</v>
      </c>
    </row>
    <row r="8" spans="1:26" x14ac:dyDescent="0.25">
      <c r="A8" s="14"/>
      <c r="B8" s="14"/>
      <c r="C8" s="37"/>
      <c r="D8" s="14"/>
      <c r="E8" s="14"/>
      <c r="F8" s="14"/>
      <c r="G8" s="14"/>
      <c r="H8" s="33"/>
      <c r="I8" s="14"/>
      <c r="J8" s="14"/>
      <c r="K8" s="14"/>
      <c r="L8" s="14"/>
      <c r="R8" s="17" t="s">
        <v>45</v>
      </c>
      <c r="S8" s="3">
        <v>1</v>
      </c>
      <c r="T8" s="2">
        <f>S8</f>
        <v>1</v>
      </c>
      <c r="U8" s="2">
        <f t="shared" ref="U8:X8" si="2">T8</f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</row>
    <row r="9" spans="1:26" x14ac:dyDescent="0.25">
      <c r="D9" s="94" t="s">
        <v>46</v>
      </c>
      <c r="E9" s="95"/>
      <c r="F9" s="96"/>
      <c r="G9" s="15"/>
      <c r="H9" s="32"/>
      <c r="I9" s="94" t="s">
        <v>46</v>
      </c>
      <c r="J9" s="95"/>
      <c r="K9" s="96"/>
      <c r="L9" s="15"/>
      <c r="R9" s="17" t="s">
        <v>47</v>
      </c>
      <c r="S9" s="5">
        <f>(1-S6+S6*S7)*S8</f>
        <v>265739.43900000001</v>
      </c>
      <c r="T9" s="5">
        <f t="shared" ref="T9:X9" si="3">(1-T6+T6*T7)*T8</f>
        <v>1243537.452</v>
      </c>
      <c r="U9" s="5">
        <f t="shared" si="3"/>
        <v>4590930.9644999998</v>
      </c>
      <c r="V9" s="5">
        <f t="shared" si="3"/>
        <v>54392451.272999994</v>
      </c>
      <c r="W9" s="5">
        <f t="shared" si="3"/>
        <v>54367826.769000001</v>
      </c>
      <c r="X9" s="5">
        <f t="shared" si="3"/>
        <v>254415245.22299999</v>
      </c>
    </row>
    <row r="10" spans="1:26" x14ac:dyDescent="0.25">
      <c r="D10" s="18" t="str">
        <f>CONCATENATE(D12,"'")</f>
        <v>X'</v>
      </c>
      <c r="E10" s="18" t="str">
        <f t="shared" ref="E10:K10" si="4">CONCATENATE(E12,"'")</f>
        <v>Y'</v>
      </c>
      <c r="F10" s="18" t="str">
        <f t="shared" si="4"/>
        <v>Z'</v>
      </c>
      <c r="G10" s="15"/>
      <c r="H10" s="32"/>
      <c r="I10" s="18" t="str">
        <f t="shared" si="4"/>
        <v>K'</v>
      </c>
      <c r="J10" s="18" t="str">
        <f t="shared" si="4"/>
        <v>M'</v>
      </c>
      <c r="K10" s="18" t="str">
        <f t="shared" si="4"/>
        <v>N'</v>
      </c>
      <c r="L10" s="15"/>
      <c r="S10" s="90" t="str">
        <f>IF(S8=1000,"[kN]","[N]")</f>
        <v>[N]</v>
      </c>
      <c r="T10" s="90"/>
      <c r="U10" s="90"/>
      <c r="V10" s="90" t="str">
        <f>IF(S8=1000,"[kNm]","[Nm]")</f>
        <v>[Nm]</v>
      </c>
      <c r="W10" s="90"/>
      <c r="X10" s="90"/>
    </row>
    <row r="11" spans="1:26" x14ac:dyDescent="0.25">
      <c r="D11" s="91" t="s">
        <v>48</v>
      </c>
      <c r="E11" s="92"/>
      <c r="F11" s="93"/>
      <c r="G11" s="15"/>
      <c r="H11" s="32"/>
      <c r="I11" s="90" t="s">
        <v>49</v>
      </c>
      <c r="J11" s="90"/>
      <c r="K11" s="90"/>
      <c r="L11" s="15"/>
      <c r="O11" s="11" t="s">
        <v>50</v>
      </c>
      <c r="P11" s="19">
        <v>1</v>
      </c>
      <c r="Q11" s="15"/>
      <c r="R11" s="15"/>
      <c r="S11" s="20">
        <v>0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</row>
    <row r="12" spans="1:26" x14ac:dyDescent="0.25">
      <c r="C12" s="38" t="s">
        <v>56</v>
      </c>
      <c r="D12" s="22" t="s">
        <v>24</v>
      </c>
      <c r="E12" s="22" t="s">
        <v>25</v>
      </c>
      <c r="F12" s="22" t="s">
        <v>26</v>
      </c>
      <c r="G12" s="22"/>
      <c r="H12" s="34" t="str">
        <f>C12</f>
        <v>alpha</v>
      </c>
      <c r="I12" s="22" t="s">
        <v>29</v>
      </c>
      <c r="J12" s="22" t="s">
        <v>27</v>
      </c>
      <c r="K12" s="22" t="s">
        <v>28</v>
      </c>
      <c r="L12" s="22"/>
      <c r="N12" s="23" t="s">
        <v>51</v>
      </c>
      <c r="P12" s="21" t="s">
        <v>56</v>
      </c>
      <c r="Q12" s="24" t="s">
        <v>52</v>
      </c>
      <c r="R12" s="24" t="s">
        <v>53</v>
      </c>
      <c r="S12" s="22" t="str">
        <f>IF(S6=0,D12,D10)</f>
        <v>X'</v>
      </c>
      <c r="T12" s="22" t="str">
        <f>IF(T6=0,E12,E10)</f>
        <v>Y'</v>
      </c>
      <c r="U12" s="22" t="str">
        <f>IF(U6=0,F12,F10)</f>
        <v>Z'</v>
      </c>
      <c r="V12" s="22" t="str">
        <f>IF(V6=0,I12,I10)</f>
        <v>K'</v>
      </c>
      <c r="W12" s="22" t="str">
        <f>IF(W6=0,J12,J10)</f>
        <v>M'</v>
      </c>
      <c r="X12" s="22" t="str">
        <f>IF(X6=0,K12,K10)</f>
        <v>N'</v>
      </c>
    </row>
    <row r="13" spans="1:26" ht="45" x14ac:dyDescent="0.25">
      <c r="C13" s="39" t="s">
        <v>54</v>
      </c>
      <c r="D13" s="23" t="str">
        <f>D11</f>
        <v>[N]</v>
      </c>
      <c r="E13" s="23" t="str">
        <f>D13</f>
        <v>[N]</v>
      </c>
      <c r="F13" s="23" t="str">
        <f>D13</f>
        <v>[N]</v>
      </c>
      <c r="G13" s="23"/>
      <c r="H13" s="35" t="str">
        <f>C13</f>
        <v>Drift angle  [deg]</v>
      </c>
      <c r="I13" s="23" t="str">
        <f>I11</f>
        <v>[Nm]</v>
      </c>
      <c r="J13" s="23" t="str">
        <f>I13</f>
        <v>[Nm]</v>
      </c>
      <c r="K13" s="23" t="str">
        <f>I13</f>
        <v>[Nm]</v>
      </c>
      <c r="L13" s="23"/>
      <c r="N13" s="23" t="s">
        <v>55</v>
      </c>
      <c r="P13" s="25" t="str">
        <f>C13</f>
        <v>Drift angle  [deg]</v>
      </c>
      <c r="Q13" s="26" t="s">
        <v>32</v>
      </c>
      <c r="R13" s="26" t="s">
        <v>32</v>
      </c>
      <c r="S13" s="23" t="str">
        <f>IF(S6=0,S10,$D$9)</f>
        <v>[-]</v>
      </c>
      <c r="T13" s="23" t="str">
        <f>S13</f>
        <v>[-]</v>
      </c>
      <c r="U13" s="23" t="str">
        <f t="shared" ref="U13:X13" si="5">T13</f>
        <v>[-]</v>
      </c>
      <c r="V13" s="23" t="str">
        <f>IF(V6=0,V10,$D$9)</f>
        <v>[-]</v>
      </c>
      <c r="W13" s="23" t="str">
        <f t="shared" si="5"/>
        <v>[-]</v>
      </c>
      <c r="X13" s="23" t="str">
        <f t="shared" si="5"/>
        <v>[-]</v>
      </c>
    </row>
    <row r="14" spans="1:26" x14ac:dyDescent="0.25">
      <c r="C14" s="55">
        <v>0</v>
      </c>
      <c r="D14" s="4">
        <v>64640</v>
      </c>
      <c r="E14" s="4">
        <v>-2718</v>
      </c>
      <c r="F14" s="4">
        <v>-162100</v>
      </c>
      <c r="G14" s="4"/>
      <c r="H14" s="55">
        <v>0</v>
      </c>
      <c r="I14" s="4">
        <v>-6552</v>
      </c>
      <c r="J14" s="4">
        <v>6743000</v>
      </c>
      <c r="K14" s="4">
        <v>735900</v>
      </c>
      <c r="L14" s="4"/>
      <c r="N14" s="27"/>
      <c r="P14" s="28">
        <f t="shared" ref="P14:P46" si="6">C14-2*$N14*P$11*C14</f>
        <v>0</v>
      </c>
      <c r="Q14" s="29">
        <f>COS(P14*PI()/180)*$E$7</f>
        <v>1</v>
      </c>
      <c r="R14" s="29">
        <f>SIN(P14*PI()/180)*$E$7</f>
        <v>0</v>
      </c>
      <c r="S14" s="30">
        <f t="shared" ref="S14:U28" si="7">D14*(1-2*$N14*S$11)/S$9</f>
        <v>0.2432457908515416</v>
      </c>
      <c r="T14" s="30">
        <f t="shared" si="7"/>
        <v>-2.1857001537256473E-3</v>
      </c>
      <c r="U14" s="30">
        <f t="shared" si="7"/>
        <v>-3.5308742661011541E-2</v>
      </c>
      <c r="V14" s="30">
        <f t="shared" ref="V14:V22" si="8">(I14+F14*dy-E14*dz)*(1-2*$N14*V$11)/V$9</f>
        <v>-1.2045789161284526E-4</v>
      </c>
      <c r="W14" s="30">
        <f t="shared" ref="W14:W22" si="9">(J14+D14*dz-F14*dx)*(1-2*$N14*W$11)/W$9</f>
        <v>0.12402555703853868</v>
      </c>
      <c r="X14" s="30">
        <f t="shared" ref="X14:X22" si="10">(K14+E14*dx-D14*dy)*(1-2*$N14*X$11)/X$9</f>
        <v>2.8925153418183297E-3</v>
      </c>
      <c r="Y14" s="15">
        <f t="shared" ref="Y14:Y46" si="11">B14</f>
        <v>0</v>
      </c>
      <c r="Z14" s="15"/>
    </row>
    <row r="15" spans="1:26" x14ac:dyDescent="0.25">
      <c r="C15" s="55">
        <v>45</v>
      </c>
      <c r="D15" s="4">
        <v>48810</v>
      </c>
      <c r="E15" s="4">
        <v>278300</v>
      </c>
      <c r="F15" s="4">
        <v>-1829000</v>
      </c>
      <c r="G15" s="4"/>
      <c r="H15" s="55">
        <v>45</v>
      </c>
      <c r="I15" s="4">
        <v>6582000</v>
      </c>
      <c r="J15" s="4">
        <v>-10740000</v>
      </c>
      <c r="K15" s="4">
        <v>-11410000</v>
      </c>
      <c r="L15" s="4"/>
      <c r="N15" s="27"/>
      <c r="P15" s="28">
        <f t="shared" si="6"/>
        <v>45</v>
      </c>
      <c r="Q15" s="29">
        <f t="shared" ref="Q15:Q46" si="12">COS(P15*PI()/180)*$E$7</f>
        <v>0.70710678118654757</v>
      </c>
      <c r="R15" s="29">
        <f t="shared" ref="R15:R46" si="13">SIN(P15*PI()/180)*$E$7</f>
        <v>0.70710678118654746</v>
      </c>
      <c r="S15" s="30">
        <f t="shared" si="7"/>
        <v>0.18367616106843665</v>
      </c>
      <c r="T15" s="30">
        <f t="shared" si="7"/>
        <v>0.22379703928691969</v>
      </c>
      <c r="U15" s="30">
        <f t="shared" si="7"/>
        <v>-0.39839414143732332</v>
      </c>
      <c r="V15" s="30">
        <f t="shared" si="8"/>
        <v>0.12100943873561469</v>
      </c>
      <c r="W15" s="30">
        <f t="shared" si="9"/>
        <v>-0.19754330158592695</v>
      </c>
      <c r="X15" s="30">
        <f t="shared" si="10"/>
        <v>-4.4847941364515753E-2</v>
      </c>
      <c r="Y15" s="15">
        <f t="shared" si="11"/>
        <v>0</v>
      </c>
    </row>
    <row r="16" spans="1:26" x14ac:dyDescent="0.25">
      <c r="C16" s="55">
        <v>75</v>
      </c>
      <c r="D16" s="4">
        <v>-30190</v>
      </c>
      <c r="E16" s="4">
        <v>401700</v>
      </c>
      <c r="F16" s="4">
        <v>-3200000</v>
      </c>
      <c r="G16" s="4"/>
      <c r="H16" s="55">
        <v>75</v>
      </c>
      <c r="I16" s="4">
        <v>12350000</v>
      </c>
      <c r="J16" s="4">
        <v>-26600000</v>
      </c>
      <c r="K16" s="4">
        <v>-11350000</v>
      </c>
      <c r="L16" s="4"/>
      <c r="N16" s="27"/>
      <c r="P16" s="28">
        <f t="shared" si="6"/>
        <v>75</v>
      </c>
      <c r="Q16" s="29">
        <f t="shared" si="12"/>
        <v>0.25881904510252074</v>
      </c>
      <c r="R16" s="29">
        <f t="shared" si="13"/>
        <v>0.96592582628906831</v>
      </c>
      <c r="S16" s="30">
        <f t="shared" si="7"/>
        <v>-0.11360752515173331</v>
      </c>
      <c r="T16" s="30">
        <f t="shared" si="7"/>
        <v>0.32303007790713489</v>
      </c>
      <c r="U16" s="30">
        <f t="shared" si="7"/>
        <v>-0.69702638195704458</v>
      </c>
      <c r="V16" s="30">
        <f t="shared" si="8"/>
        <v>0.22705356554008529</v>
      </c>
      <c r="W16" s="30">
        <f t="shared" si="9"/>
        <v>-0.48925994619978186</v>
      </c>
      <c r="X16" s="30">
        <f t="shared" si="10"/>
        <v>-4.461210644060068E-2</v>
      </c>
      <c r="Y16" s="15">
        <f t="shared" si="11"/>
        <v>0</v>
      </c>
    </row>
    <row r="17" spans="1:26" x14ac:dyDescent="0.25">
      <c r="C17" s="55">
        <v>90</v>
      </c>
      <c r="D17" s="4">
        <v>24790</v>
      </c>
      <c r="E17" s="4">
        <v>404400</v>
      </c>
      <c r="F17" s="4">
        <v>-3274000</v>
      </c>
      <c r="G17" s="4"/>
      <c r="H17" s="55">
        <v>90</v>
      </c>
      <c r="I17" s="4">
        <v>13730000</v>
      </c>
      <c r="J17" s="4">
        <v>953000</v>
      </c>
      <c r="K17" s="4">
        <v>1604000</v>
      </c>
      <c r="L17" s="4"/>
      <c r="N17" s="27"/>
      <c r="P17" s="28">
        <f t="shared" si="6"/>
        <v>90</v>
      </c>
      <c r="Q17" s="29">
        <f t="shared" si="12"/>
        <v>6.1257422745431001E-17</v>
      </c>
      <c r="R17" s="29">
        <f t="shared" si="13"/>
        <v>1</v>
      </c>
      <c r="S17" s="30">
        <f t="shared" si="7"/>
        <v>9.3286868118962196E-2</v>
      </c>
      <c r="T17" s="30">
        <f t="shared" si="7"/>
        <v>0.32520130322540536</v>
      </c>
      <c r="U17" s="30">
        <f t="shared" si="7"/>
        <v>-0.71314511703980121</v>
      </c>
      <c r="V17" s="30">
        <f t="shared" si="8"/>
        <v>0.25242473318747943</v>
      </c>
      <c r="W17" s="30">
        <f t="shared" si="9"/>
        <v>1.7528749200315493E-2</v>
      </c>
      <c r="X17" s="30">
        <f t="shared" si="10"/>
        <v>6.3046536326628634E-3</v>
      </c>
      <c r="Y17" s="15">
        <f t="shared" si="11"/>
        <v>0</v>
      </c>
    </row>
    <row r="18" spans="1:26" x14ac:dyDescent="0.25">
      <c r="C18" s="55"/>
      <c r="D18" s="4"/>
      <c r="E18" s="4"/>
      <c r="F18" s="4"/>
      <c r="G18" s="4"/>
      <c r="H18" s="55"/>
      <c r="I18" s="4"/>
      <c r="J18" s="4"/>
      <c r="K18" s="4"/>
      <c r="L18" s="4"/>
      <c r="N18" s="27"/>
      <c r="P18" s="28">
        <f t="shared" si="6"/>
        <v>0</v>
      </c>
      <c r="Q18" s="29">
        <f t="shared" si="12"/>
        <v>1</v>
      </c>
      <c r="R18" s="29">
        <f t="shared" si="13"/>
        <v>0</v>
      </c>
      <c r="S18" s="30">
        <f t="shared" si="7"/>
        <v>0</v>
      </c>
      <c r="T18" s="30">
        <f t="shared" si="7"/>
        <v>0</v>
      </c>
      <c r="U18" s="30">
        <f t="shared" si="7"/>
        <v>0</v>
      </c>
      <c r="V18" s="30">
        <f t="shared" si="8"/>
        <v>0</v>
      </c>
      <c r="W18" s="30">
        <f t="shared" si="9"/>
        <v>0</v>
      </c>
      <c r="X18" s="30">
        <f t="shared" si="10"/>
        <v>0</v>
      </c>
      <c r="Y18" s="15">
        <f t="shared" si="11"/>
        <v>0</v>
      </c>
    </row>
    <row r="19" spans="1:26" x14ac:dyDescent="0.25">
      <c r="C19" s="55"/>
      <c r="D19" s="4"/>
      <c r="E19" s="4"/>
      <c r="F19" s="4"/>
      <c r="G19" s="4"/>
      <c r="H19" s="55"/>
      <c r="I19" s="4"/>
      <c r="J19" s="4"/>
      <c r="K19" s="4"/>
      <c r="L19" s="4"/>
      <c r="N19" s="27"/>
      <c r="P19" s="28">
        <f t="shared" si="6"/>
        <v>0</v>
      </c>
      <c r="Q19" s="29">
        <f t="shared" si="12"/>
        <v>1</v>
      </c>
      <c r="R19" s="29">
        <f t="shared" si="13"/>
        <v>0</v>
      </c>
      <c r="S19" s="30">
        <f t="shared" si="7"/>
        <v>0</v>
      </c>
      <c r="T19" s="30">
        <f t="shared" si="7"/>
        <v>0</v>
      </c>
      <c r="U19" s="30">
        <f t="shared" si="7"/>
        <v>0</v>
      </c>
      <c r="V19" s="30">
        <f t="shared" si="8"/>
        <v>0</v>
      </c>
      <c r="W19" s="30">
        <f t="shared" si="9"/>
        <v>0</v>
      </c>
      <c r="X19" s="30">
        <f t="shared" si="10"/>
        <v>0</v>
      </c>
      <c r="Y19" s="15">
        <f t="shared" si="11"/>
        <v>0</v>
      </c>
    </row>
    <row r="20" spans="1:26" x14ac:dyDescent="0.25">
      <c r="C20" s="55"/>
      <c r="D20" s="4"/>
      <c r="E20" s="4"/>
      <c r="F20" s="4"/>
      <c r="G20" s="4"/>
      <c r="H20" s="55"/>
      <c r="I20" s="4"/>
      <c r="J20" s="4"/>
      <c r="K20" s="4"/>
      <c r="L20" s="4"/>
      <c r="N20" s="27"/>
      <c r="P20" s="28">
        <f t="shared" si="6"/>
        <v>0</v>
      </c>
      <c r="Q20" s="29">
        <f t="shared" si="12"/>
        <v>1</v>
      </c>
      <c r="R20" s="29">
        <f t="shared" si="13"/>
        <v>0</v>
      </c>
      <c r="S20" s="30">
        <f t="shared" si="7"/>
        <v>0</v>
      </c>
      <c r="T20" s="30">
        <f t="shared" si="7"/>
        <v>0</v>
      </c>
      <c r="U20" s="30">
        <f t="shared" si="7"/>
        <v>0</v>
      </c>
      <c r="V20" s="30">
        <f t="shared" si="8"/>
        <v>0</v>
      </c>
      <c r="W20" s="30">
        <f t="shared" si="9"/>
        <v>0</v>
      </c>
      <c r="X20" s="30">
        <f t="shared" si="10"/>
        <v>0</v>
      </c>
      <c r="Y20" s="15">
        <f t="shared" si="11"/>
        <v>0</v>
      </c>
    </row>
    <row r="21" spans="1:26" x14ac:dyDescent="0.25">
      <c r="C21" s="55"/>
      <c r="D21" s="4"/>
      <c r="E21" s="4"/>
      <c r="F21" s="4"/>
      <c r="G21" s="4"/>
      <c r="H21" s="55"/>
      <c r="I21" s="4"/>
      <c r="J21" s="4"/>
      <c r="K21" s="4"/>
      <c r="L21" s="4"/>
      <c r="N21" s="27"/>
      <c r="P21" s="28">
        <f t="shared" si="6"/>
        <v>0</v>
      </c>
      <c r="Q21" s="29">
        <f t="shared" si="12"/>
        <v>1</v>
      </c>
      <c r="R21" s="29">
        <f t="shared" si="13"/>
        <v>0</v>
      </c>
      <c r="S21" s="30">
        <f t="shared" si="7"/>
        <v>0</v>
      </c>
      <c r="T21" s="30">
        <f t="shared" si="7"/>
        <v>0</v>
      </c>
      <c r="U21" s="30">
        <f t="shared" si="7"/>
        <v>0</v>
      </c>
      <c r="V21" s="30">
        <f t="shared" si="8"/>
        <v>0</v>
      </c>
      <c r="W21" s="30">
        <f t="shared" si="9"/>
        <v>0</v>
      </c>
      <c r="X21" s="30">
        <f t="shared" si="10"/>
        <v>0</v>
      </c>
      <c r="Y21" s="15">
        <f t="shared" si="11"/>
        <v>0</v>
      </c>
    </row>
    <row r="22" spans="1:26" x14ac:dyDescent="0.25">
      <c r="C22" s="55"/>
      <c r="D22" s="4"/>
      <c r="E22" s="4"/>
      <c r="F22" s="4"/>
      <c r="G22" s="4"/>
      <c r="H22" s="55"/>
      <c r="I22" s="4"/>
      <c r="J22" s="4"/>
      <c r="K22" s="4"/>
      <c r="L22" s="4"/>
      <c r="N22" s="27"/>
      <c r="P22" s="28">
        <f t="shared" si="6"/>
        <v>0</v>
      </c>
      <c r="Q22" s="29">
        <f t="shared" si="12"/>
        <v>1</v>
      </c>
      <c r="R22" s="29">
        <f t="shared" si="13"/>
        <v>0</v>
      </c>
      <c r="S22" s="30">
        <f t="shared" si="7"/>
        <v>0</v>
      </c>
      <c r="T22" s="30">
        <f t="shared" si="7"/>
        <v>0</v>
      </c>
      <c r="U22" s="30">
        <f t="shared" si="7"/>
        <v>0</v>
      </c>
      <c r="V22" s="30">
        <f t="shared" si="8"/>
        <v>0</v>
      </c>
      <c r="W22" s="30">
        <f t="shared" si="9"/>
        <v>0</v>
      </c>
      <c r="X22" s="30">
        <f t="shared" si="10"/>
        <v>0</v>
      </c>
      <c r="Y22" s="15">
        <f t="shared" si="11"/>
        <v>0</v>
      </c>
    </row>
    <row r="23" spans="1:26" x14ac:dyDescent="0.25">
      <c r="C23" s="55"/>
      <c r="D23" s="4"/>
      <c r="E23" s="4"/>
      <c r="F23" s="4"/>
      <c r="G23" s="4"/>
      <c r="H23" s="55"/>
      <c r="I23" s="4"/>
      <c r="J23" s="4"/>
      <c r="K23" s="4"/>
      <c r="L23" s="4"/>
      <c r="N23" s="27"/>
      <c r="P23" s="28">
        <f t="shared" si="6"/>
        <v>0</v>
      </c>
      <c r="Q23" s="29">
        <f t="shared" si="12"/>
        <v>1</v>
      </c>
      <c r="R23" s="29">
        <f t="shared" si="13"/>
        <v>0</v>
      </c>
      <c r="S23" s="30">
        <f t="shared" si="7"/>
        <v>0</v>
      </c>
      <c r="T23" s="30">
        <f t="shared" si="7"/>
        <v>0</v>
      </c>
      <c r="U23" s="30">
        <f t="shared" si="7"/>
        <v>0</v>
      </c>
      <c r="V23" s="30">
        <f t="shared" ref="V23:V46" si="14">(I23+F23*dy-E23*dz)*(1-2*$N23*V$11)/V$9</f>
        <v>0</v>
      </c>
      <c r="W23" s="30">
        <f t="shared" ref="W23:W46" si="15">(J23+D23*dz-F23*dx)*(1-2*$N23*W$11)/W$9</f>
        <v>0</v>
      </c>
      <c r="X23" s="30">
        <f t="shared" ref="X23:X46" si="16">(K23+E23*dx-D23*dy)*(1-2*$N23*X$11)/X$9</f>
        <v>0</v>
      </c>
      <c r="Y23" s="15">
        <f t="shared" si="11"/>
        <v>0</v>
      </c>
    </row>
    <row r="24" spans="1:26" x14ac:dyDescent="0.25">
      <c r="C24" s="55"/>
      <c r="D24" s="4"/>
      <c r="E24" s="4"/>
      <c r="F24" s="4"/>
      <c r="G24" s="4"/>
      <c r="H24" s="55"/>
      <c r="I24" s="4"/>
      <c r="J24" s="4"/>
      <c r="K24" s="4"/>
      <c r="L24" s="4"/>
      <c r="N24" s="27"/>
      <c r="P24" s="28">
        <f t="shared" si="6"/>
        <v>0</v>
      </c>
      <c r="Q24" s="29">
        <f t="shared" si="12"/>
        <v>1</v>
      </c>
      <c r="R24" s="29">
        <f t="shared" si="13"/>
        <v>0</v>
      </c>
      <c r="S24" s="30">
        <f t="shared" si="7"/>
        <v>0</v>
      </c>
      <c r="T24" s="30">
        <f t="shared" si="7"/>
        <v>0</v>
      </c>
      <c r="U24" s="30">
        <f t="shared" si="7"/>
        <v>0</v>
      </c>
      <c r="V24" s="30">
        <f t="shared" si="14"/>
        <v>0</v>
      </c>
      <c r="W24" s="30">
        <f t="shared" si="15"/>
        <v>0</v>
      </c>
      <c r="X24" s="30">
        <f t="shared" si="16"/>
        <v>0</v>
      </c>
      <c r="Y24" s="15">
        <f t="shared" si="11"/>
        <v>0</v>
      </c>
    </row>
    <row r="25" spans="1:26" x14ac:dyDescent="0.25">
      <c r="C25" s="55"/>
      <c r="D25" s="4"/>
      <c r="E25" s="4"/>
      <c r="F25" s="4"/>
      <c r="G25" s="4"/>
      <c r="H25" s="55"/>
      <c r="I25" s="4"/>
      <c r="J25" s="4"/>
      <c r="K25" s="4"/>
      <c r="L25" s="4"/>
      <c r="N25" s="27"/>
      <c r="P25" s="28">
        <f t="shared" si="6"/>
        <v>0</v>
      </c>
      <c r="Q25" s="29">
        <f t="shared" si="12"/>
        <v>1</v>
      </c>
      <c r="R25" s="29">
        <f t="shared" si="13"/>
        <v>0</v>
      </c>
      <c r="S25" s="30">
        <f t="shared" si="7"/>
        <v>0</v>
      </c>
      <c r="T25" s="30">
        <f t="shared" si="7"/>
        <v>0</v>
      </c>
      <c r="U25" s="30">
        <f t="shared" si="7"/>
        <v>0</v>
      </c>
      <c r="V25" s="30">
        <f t="shared" si="14"/>
        <v>0</v>
      </c>
      <c r="W25" s="30">
        <f t="shared" si="15"/>
        <v>0</v>
      </c>
      <c r="X25" s="30">
        <f t="shared" si="16"/>
        <v>0</v>
      </c>
      <c r="Y25" s="15">
        <f t="shared" si="11"/>
        <v>0</v>
      </c>
    </row>
    <row r="26" spans="1:26" x14ac:dyDescent="0.25">
      <c r="C26" s="55"/>
      <c r="D26" s="4"/>
      <c r="E26" s="4"/>
      <c r="F26" s="4"/>
      <c r="G26" s="4"/>
      <c r="H26" s="55"/>
      <c r="I26" s="4"/>
      <c r="J26" s="4"/>
      <c r="K26" s="4"/>
      <c r="L26" s="4"/>
      <c r="N26" s="27"/>
      <c r="P26" s="28">
        <f t="shared" si="6"/>
        <v>0</v>
      </c>
      <c r="Q26" s="29">
        <f t="shared" si="12"/>
        <v>1</v>
      </c>
      <c r="R26" s="29">
        <f t="shared" si="13"/>
        <v>0</v>
      </c>
      <c r="S26" s="30">
        <f t="shared" si="7"/>
        <v>0</v>
      </c>
      <c r="T26" s="30">
        <f t="shared" si="7"/>
        <v>0</v>
      </c>
      <c r="U26" s="30">
        <f t="shared" si="7"/>
        <v>0</v>
      </c>
      <c r="V26" s="30">
        <f t="shared" si="14"/>
        <v>0</v>
      </c>
      <c r="W26" s="30">
        <f t="shared" si="15"/>
        <v>0</v>
      </c>
      <c r="X26" s="30">
        <f t="shared" si="16"/>
        <v>0</v>
      </c>
      <c r="Y26" s="15">
        <f t="shared" si="11"/>
        <v>0</v>
      </c>
    </row>
    <row r="27" spans="1:26" x14ac:dyDescent="0.25">
      <c r="C27" s="55"/>
      <c r="D27" s="4"/>
      <c r="E27" s="4"/>
      <c r="F27" s="4"/>
      <c r="G27" s="4"/>
      <c r="H27" s="55"/>
      <c r="I27" s="4"/>
      <c r="J27" s="4"/>
      <c r="K27" s="4"/>
      <c r="L27" s="4"/>
      <c r="N27" s="27"/>
      <c r="P27" s="28">
        <f t="shared" si="6"/>
        <v>0</v>
      </c>
      <c r="Q27" s="29">
        <f t="shared" si="12"/>
        <v>1</v>
      </c>
      <c r="R27" s="29">
        <f t="shared" si="13"/>
        <v>0</v>
      </c>
      <c r="S27" s="30">
        <f t="shared" si="7"/>
        <v>0</v>
      </c>
      <c r="T27" s="30">
        <f t="shared" si="7"/>
        <v>0</v>
      </c>
      <c r="U27" s="30">
        <f t="shared" si="7"/>
        <v>0</v>
      </c>
      <c r="V27" s="30">
        <f t="shared" si="14"/>
        <v>0</v>
      </c>
      <c r="W27" s="30">
        <f t="shared" si="15"/>
        <v>0</v>
      </c>
      <c r="X27" s="30">
        <f t="shared" si="16"/>
        <v>0</v>
      </c>
      <c r="Y27" s="15">
        <f t="shared" si="11"/>
        <v>0</v>
      </c>
    </row>
    <row r="28" spans="1:26" x14ac:dyDescent="0.25">
      <c r="C28" s="55"/>
      <c r="D28" s="4"/>
      <c r="E28" s="4"/>
      <c r="F28" s="4"/>
      <c r="G28" s="4"/>
      <c r="H28" s="55"/>
      <c r="I28" s="4"/>
      <c r="J28" s="4"/>
      <c r="K28" s="4"/>
      <c r="L28" s="4"/>
      <c r="N28" s="27"/>
      <c r="P28" s="28">
        <f t="shared" si="6"/>
        <v>0</v>
      </c>
      <c r="Q28" s="29">
        <f t="shared" si="12"/>
        <v>1</v>
      </c>
      <c r="R28" s="29">
        <f t="shared" si="13"/>
        <v>0</v>
      </c>
      <c r="S28" s="30">
        <f t="shared" si="7"/>
        <v>0</v>
      </c>
      <c r="T28" s="30">
        <f t="shared" si="7"/>
        <v>0</v>
      </c>
      <c r="U28" s="30">
        <f t="shared" si="7"/>
        <v>0</v>
      </c>
      <c r="V28" s="30">
        <f t="shared" si="14"/>
        <v>0</v>
      </c>
      <c r="W28" s="30">
        <f t="shared" si="15"/>
        <v>0</v>
      </c>
      <c r="X28" s="30">
        <f t="shared" si="16"/>
        <v>0</v>
      </c>
      <c r="Y28" s="15">
        <f t="shared" si="11"/>
        <v>0</v>
      </c>
    </row>
    <row r="29" spans="1:26" x14ac:dyDescent="0.25">
      <c r="C29" s="55"/>
      <c r="D29" s="4"/>
      <c r="E29" s="4"/>
      <c r="F29" s="4"/>
      <c r="G29" s="4"/>
      <c r="H29" s="55"/>
      <c r="I29" s="4"/>
      <c r="J29" s="4"/>
      <c r="K29" s="4"/>
      <c r="L29" s="4"/>
      <c r="N29" s="27"/>
      <c r="P29" s="28">
        <f t="shared" ref="P29:P44" si="17">C29-2*$N29*P$11*C29</f>
        <v>0</v>
      </c>
      <c r="Q29" s="29">
        <f t="shared" si="12"/>
        <v>1</v>
      </c>
      <c r="R29" s="29">
        <f t="shared" si="13"/>
        <v>0</v>
      </c>
      <c r="S29" s="30">
        <f t="shared" ref="S29:S44" si="18">D29*(1-2*$N29*S$11)/S$9</f>
        <v>0</v>
      </c>
      <c r="T29" s="30">
        <f t="shared" ref="T29:T44" si="19">E29*(1-2*$N29*T$11)/T$9</f>
        <v>0</v>
      </c>
      <c r="U29" s="30">
        <f t="shared" ref="U29:U44" si="20">F29*(1-2*$N29*U$11)/U$9</f>
        <v>0</v>
      </c>
      <c r="V29" s="30">
        <f t="shared" ref="V29:V44" si="21">(I29+F29*dy-E29*dz)*(1-2*$N29*V$11)/V$9</f>
        <v>0</v>
      </c>
      <c r="W29" s="30">
        <f t="shared" ref="W29:W44" si="22">(J29+D29*dz-F29*dx)*(1-2*$N29*W$11)/W$9</f>
        <v>0</v>
      </c>
      <c r="X29" s="30">
        <f t="shared" ref="X29:X44" si="23">(K29+E29*dx-D29*dy)*(1-2*$N29*X$11)/X$9</f>
        <v>0</v>
      </c>
      <c r="Y29" s="15">
        <f t="shared" si="11"/>
        <v>0</v>
      </c>
    </row>
    <row r="30" spans="1:26" x14ac:dyDescent="0.25">
      <c r="C30" s="55"/>
      <c r="D30" s="4"/>
      <c r="E30" s="4"/>
      <c r="F30" s="4"/>
      <c r="G30" s="4"/>
      <c r="H30" s="55"/>
      <c r="I30" s="4"/>
      <c r="J30" s="4"/>
      <c r="K30" s="4"/>
      <c r="L30" s="4"/>
      <c r="N30" s="27"/>
      <c r="P30" s="28">
        <f t="shared" si="17"/>
        <v>0</v>
      </c>
      <c r="Q30" s="29">
        <f t="shared" si="12"/>
        <v>1</v>
      </c>
      <c r="R30" s="29">
        <f t="shared" si="13"/>
        <v>0</v>
      </c>
      <c r="S30" s="30">
        <f t="shared" si="18"/>
        <v>0</v>
      </c>
      <c r="T30" s="30">
        <f t="shared" si="19"/>
        <v>0</v>
      </c>
      <c r="U30" s="30">
        <f t="shared" si="20"/>
        <v>0</v>
      </c>
      <c r="V30" s="30">
        <f t="shared" si="21"/>
        <v>0</v>
      </c>
      <c r="W30" s="30">
        <f t="shared" si="22"/>
        <v>0</v>
      </c>
      <c r="X30" s="30">
        <f t="shared" si="23"/>
        <v>0</v>
      </c>
      <c r="Y30" s="15">
        <f t="shared" si="11"/>
        <v>0</v>
      </c>
    </row>
    <row r="31" spans="1:26" x14ac:dyDescent="0.25">
      <c r="C31" s="55"/>
      <c r="D31" s="4"/>
      <c r="E31" s="4"/>
      <c r="F31" s="4"/>
      <c r="G31" s="4"/>
      <c r="H31" s="55"/>
      <c r="I31" s="4"/>
      <c r="J31" s="4"/>
      <c r="K31" s="4"/>
      <c r="L31" s="4"/>
      <c r="N31" s="27"/>
      <c r="P31" s="28">
        <f t="shared" si="17"/>
        <v>0</v>
      </c>
      <c r="Q31" s="29">
        <f t="shared" si="12"/>
        <v>1</v>
      </c>
      <c r="R31" s="29">
        <f t="shared" si="13"/>
        <v>0</v>
      </c>
      <c r="S31" s="30">
        <f t="shared" si="18"/>
        <v>0</v>
      </c>
      <c r="T31" s="30">
        <f t="shared" si="19"/>
        <v>0</v>
      </c>
      <c r="U31" s="30">
        <f t="shared" si="20"/>
        <v>0</v>
      </c>
      <c r="V31" s="30">
        <f t="shared" si="21"/>
        <v>0</v>
      </c>
      <c r="W31" s="30">
        <f t="shared" si="22"/>
        <v>0</v>
      </c>
      <c r="X31" s="30">
        <f t="shared" si="23"/>
        <v>0</v>
      </c>
      <c r="Y31" s="15">
        <f t="shared" si="11"/>
        <v>0</v>
      </c>
    </row>
    <row r="32" spans="1:26" s="15" customFormat="1" x14ac:dyDescent="0.25">
      <c r="A32" s="11"/>
      <c r="B32" s="11"/>
      <c r="C32" s="55"/>
      <c r="D32" s="4"/>
      <c r="E32" s="4"/>
      <c r="F32" s="4"/>
      <c r="G32" s="4"/>
      <c r="H32" s="55"/>
      <c r="I32" s="4"/>
      <c r="J32" s="4"/>
      <c r="K32" s="4"/>
      <c r="L32" s="4"/>
      <c r="M32" s="14"/>
      <c r="N32" s="27"/>
      <c r="O32" s="11"/>
      <c r="P32" s="28">
        <f t="shared" si="17"/>
        <v>0</v>
      </c>
      <c r="Q32" s="29">
        <f t="shared" si="12"/>
        <v>1</v>
      </c>
      <c r="R32" s="29">
        <f t="shared" si="13"/>
        <v>0</v>
      </c>
      <c r="S32" s="30">
        <f t="shared" si="18"/>
        <v>0</v>
      </c>
      <c r="T32" s="30">
        <f t="shared" si="19"/>
        <v>0</v>
      </c>
      <c r="U32" s="30">
        <f t="shared" si="20"/>
        <v>0</v>
      </c>
      <c r="V32" s="30">
        <f t="shared" si="21"/>
        <v>0</v>
      </c>
      <c r="W32" s="30">
        <f t="shared" si="22"/>
        <v>0</v>
      </c>
      <c r="X32" s="30">
        <f t="shared" si="23"/>
        <v>0</v>
      </c>
      <c r="Y32" s="15">
        <f t="shared" si="11"/>
        <v>0</v>
      </c>
      <c r="Z32" s="11"/>
    </row>
    <row r="33" spans="1:26" s="15" customFormat="1" x14ac:dyDescent="0.25">
      <c r="A33" s="11"/>
      <c r="B33" s="11"/>
      <c r="C33" s="55"/>
      <c r="D33" s="4"/>
      <c r="E33" s="4"/>
      <c r="F33" s="4"/>
      <c r="G33" s="4"/>
      <c r="H33" s="55"/>
      <c r="I33" s="4"/>
      <c r="J33" s="4"/>
      <c r="K33" s="4"/>
      <c r="L33" s="4"/>
      <c r="M33" s="14"/>
      <c r="N33" s="27"/>
      <c r="O33" s="11"/>
      <c r="P33" s="28">
        <f t="shared" si="17"/>
        <v>0</v>
      </c>
      <c r="Q33" s="29">
        <f t="shared" si="12"/>
        <v>1</v>
      </c>
      <c r="R33" s="29">
        <f t="shared" si="13"/>
        <v>0</v>
      </c>
      <c r="S33" s="30">
        <f t="shared" si="18"/>
        <v>0</v>
      </c>
      <c r="T33" s="30">
        <f t="shared" si="19"/>
        <v>0</v>
      </c>
      <c r="U33" s="30">
        <f t="shared" si="20"/>
        <v>0</v>
      </c>
      <c r="V33" s="30">
        <f t="shared" si="21"/>
        <v>0</v>
      </c>
      <c r="W33" s="30">
        <f t="shared" si="22"/>
        <v>0</v>
      </c>
      <c r="X33" s="30">
        <f t="shared" si="23"/>
        <v>0</v>
      </c>
      <c r="Y33" s="15">
        <f t="shared" si="11"/>
        <v>0</v>
      </c>
      <c r="Z33" s="11"/>
    </row>
    <row r="34" spans="1:26" s="15" customFormat="1" x14ac:dyDescent="0.25">
      <c r="A34" s="11"/>
      <c r="B34" s="11"/>
      <c r="C34" s="55"/>
      <c r="D34" s="4"/>
      <c r="E34" s="4"/>
      <c r="F34" s="4"/>
      <c r="G34" s="4"/>
      <c r="H34" s="55"/>
      <c r="I34" s="4"/>
      <c r="J34" s="4"/>
      <c r="K34" s="4"/>
      <c r="L34" s="4"/>
      <c r="M34" s="14"/>
      <c r="N34" s="27"/>
      <c r="O34" s="11"/>
      <c r="P34" s="28">
        <f t="shared" si="17"/>
        <v>0</v>
      </c>
      <c r="Q34" s="29">
        <f t="shared" si="12"/>
        <v>1</v>
      </c>
      <c r="R34" s="29">
        <f t="shared" si="13"/>
        <v>0</v>
      </c>
      <c r="S34" s="30">
        <f t="shared" si="18"/>
        <v>0</v>
      </c>
      <c r="T34" s="30">
        <f t="shared" si="19"/>
        <v>0</v>
      </c>
      <c r="U34" s="30">
        <f t="shared" si="20"/>
        <v>0</v>
      </c>
      <c r="V34" s="30">
        <f t="shared" si="21"/>
        <v>0</v>
      </c>
      <c r="W34" s="30">
        <f t="shared" si="22"/>
        <v>0</v>
      </c>
      <c r="X34" s="30">
        <f t="shared" si="23"/>
        <v>0</v>
      </c>
      <c r="Y34" s="15">
        <f t="shared" si="11"/>
        <v>0</v>
      </c>
      <c r="Z34" s="11"/>
    </row>
    <row r="35" spans="1:26" s="15" customFormat="1" x14ac:dyDescent="0.25">
      <c r="A35" s="11"/>
      <c r="B35" s="11"/>
      <c r="C35" s="55"/>
      <c r="D35" s="4"/>
      <c r="E35" s="4"/>
      <c r="F35" s="4"/>
      <c r="G35" s="4"/>
      <c r="H35" s="55"/>
      <c r="I35" s="4"/>
      <c r="J35" s="4"/>
      <c r="K35" s="4"/>
      <c r="L35" s="4"/>
      <c r="M35" s="14"/>
      <c r="N35" s="27"/>
      <c r="O35" s="11"/>
      <c r="P35" s="28">
        <f t="shared" si="17"/>
        <v>0</v>
      </c>
      <c r="Q35" s="29">
        <f t="shared" si="12"/>
        <v>1</v>
      </c>
      <c r="R35" s="29">
        <f t="shared" si="13"/>
        <v>0</v>
      </c>
      <c r="S35" s="30">
        <f t="shared" si="18"/>
        <v>0</v>
      </c>
      <c r="T35" s="30">
        <f t="shared" si="19"/>
        <v>0</v>
      </c>
      <c r="U35" s="30">
        <f t="shared" si="20"/>
        <v>0</v>
      </c>
      <c r="V35" s="30">
        <f t="shared" si="21"/>
        <v>0</v>
      </c>
      <c r="W35" s="30">
        <f t="shared" si="22"/>
        <v>0</v>
      </c>
      <c r="X35" s="30">
        <f t="shared" si="23"/>
        <v>0</v>
      </c>
      <c r="Y35" s="15">
        <f t="shared" si="11"/>
        <v>0</v>
      </c>
      <c r="Z35" s="11"/>
    </row>
    <row r="36" spans="1:26" s="15" customFormat="1" x14ac:dyDescent="0.25">
      <c r="A36" s="11"/>
      <c r="B36" s="11"/>
      <c r="C36" s="55"/>
      <c r="D36" s="4"/>
      <c r="E36" s="4"/>
      <c r="F36" s="4"/>
      <c r="G36" s="4"/>
      <c r="H36" s="55"/>
      <c r="I36" s="4"/>
      <c r="J36" s="4"/>
      <c r="K36" s="4"/>
      <c r="L36" s="4"/>
      <c r="M36" s="14"/>
      <c r="N36" s="27"/>
      <c r="O36" s="11"/>
      <c r="P36" s="28">
        <f t="shared" si="17"/>
        <v>0</v>
      </c>
      <c r="Q36" s="29">
        <f t="shared" si="12"/>
        <v>1</v>
      </c>
      <c r="R36" s="29">
        <f t="shared" si="13"/>
        <v>0</v>
      </c>
      <c r="S36" s="30">
        <f t="shared" si="18"/>
        <v>0</v>
      </c>
      <c r="T36" s="30">
        <f t="shared" si="19"/>
        <v>0</v>
      </c>
      <c r="U36" s="30">
        <f t="shared" si="20"/>
        <v>0</v>
      </c>
      <c r="V36" s="30">
        <f t="shared" si="21"/>
        <v>0</v>
      </c>
      <c r="W36" s="30">
        <f t="shared" si="22"/>
        <v>0</v>
      </c>
      <c r="X36" s="30">
        <f t="shared" si="23"/>
        <v>0</v>
      </c>
      <c r="Y36" s="15">
        <f t="shared" si="11"/>
        <v>0</v>
      </c>
      <c r="Z36" s="11"/>
    </row>
    <row r="37" spans="1:26" s="15" customFormat="1" x14ac:dyDescent="0.25">
      <c r="A37" s="11"/>
      <c r="B37" s="11"/>
      <c r="C37" s="55"/>
      <c r="D37" s="4"/>
      <c r="E37" s="4"/>
      <c r="F37" s="4"/>
      <c r="G37" s="4"/>
      <c r="H37" s="55"/>
      <c r="I37" s="4"/>
      <c r="J37" s="4"/>
      <c r="K37" s="4"/>
      <c r="L37" s="4"/>
      <c r="M37" s="14"/>
      <c r="N37" s="27"/>
      <c r="O37" s="11"/>
      <c r="P37" s="28">
        <f t="shared" si="17"/>
        <v>0</v>
      </c>
      <c r="Q37" s="29">
        <f t="shared" si="12"/>
        <v>1</v>
      </c>
      <c r="R37" s="29">
        <f t="shared" si="13"/>
        <v>0</v>
      </c>
      <c r="S37" s="30">
        <f t="shared" si="18"/>
        <v>0</v>
      </c>
      <c r="T37" s="30">
        <f t="shared" si="19"/>
        <v>0</v>
      </c>
      <c r="U37" s="30">
        <f t="shared" si="20"/>
        <v>0</v>
      </c>
      <c r="V37" s="30">
        <f t="shared" si="21"/>
        <v>0</v>
      </c>
      <c r="W37" s="30">
        <f t="shared" si="22"/>
        <v>0</v>
      </c>
      <c r="X37" s="30">
        <f t="shared" si="23"/>
        <v>0</v>
      </c>
      <c r="Y37" s="15">
        <f t="shared" si="11"/>
        <v>0</v>
      </c>
      <c r="Z37" s="11"/>
    </row>
    <row r="38" spans="1:26" s="15" customFormat="1" x14ac:dyDescent="0.25">
      <c r="A38" s="11"/>
      <c r="B38" s="11"/>
      <c r="C38" s="55"/>
      <c r="D38" s="4"/>
      <c r="E38" s="4"/>
      <c r="F38" s="4"/>
      <c r="G38" s="4"/>
      <c r="H38" s="55"/>
      <c r="I38" s="4"/>
      <c r="J38" s="4"/>
      <c r="K38" s="4"/>
      <c r="L38" s="4"/>
      <c r="M38" s="14"/>
      <c r="N38" s="27"/>
      <c r="O38" s="11"/>
      <c r="P38" s="28">
        <f t="shared" si="17"/>
        <v>0</v>
      </c>
      <c r="Q38" s="29">
        <f t="shared" si="12"/>
        <v>1</v>
      </c>
      <c r="R38" s="29">
        <f t="shared" si="13"/>
        <v>0</v>
      </c>
      <c r="S38" s="30">
        <f t="shared" si="18"/>
        <v>0</v>
      </c>
      <c r="T38" s="30">
        <f t="shared" si="19"/>
        <v>0</v>
      </c>
      <c r="U38" s="30">
        <f t="shared" si="20"/>
        <v>0</v>
      </c>
      <c r="V38" s="30">
        <f t="shared" si="21"/>
        <v>0</v>
      </c>
      <c r="W38" s="30">
        <f t="shared" si="22"/>
        <v>0</v>
      </c>
      <c r="X38" s="30">
        <f t="shared" si="23"/>
        <v>0</v>
      </c>
      <c r="Y38" s="15">
        <f t="shared" si="11"/>
        <v>0</v>
      </c>
      <c r="Z38" s="11"/>
    </row>
    <row r="39" spans="1:26" s="15" customFormat="1" x14ac:dyDescent="0.25">
      <c r="A39" s="11"/>
      <c r="B39" s="11"/>
      <c r="C39" s="55"/>
      <c r="D39" s="4"/>
      <c r="E39" s="4"/>
      <c r="F39" s="4"/>
      <c r="G39" s="4"/>
      <c r="H39" s="55"/>
      <c r="I39" s="4"/>
      <c r="J39" s="4"/>
      <c r="K39" s="4"/>
      <c r="L39" s="4"/>
      <c r="M39" s="14"/>
      <c r="N39" s="27"/>
      <c r="O39" s="11"/>
      <c r="P39" s="28">
        <f t="shared" si="17"/>
        <v>0</v>
      </c>
      <c r="Q39" s="29">
        <f t="shared" si="12"/>
        <v>1</v>
      </c>
      <c r="R39" s="29">
        <f t="shared" si="13"/>
        <v>0</v>
      </c>
      <c r="S39" s="30">
        <f t="shared" si="18"/>
        <v>0</v>
      </c>
      <c r="T39" s="30">
        <f t="shared" si="19"/>
        <v>0</v>
      </c>
      <c r="U39" s="30">
        <f t="shared" si="20"/>
        <v>0</v>
      </c>
      <c r="V39" s="30">
        <f t="shared" si="21"/>
        <v>0</v>
      </c>
      <c r="W39" s="30">
        <f t="shared" si="22"/>
        <v>0</v>
      </c>
      <c r="X39" s="30">
        <f t="shared" si="23"/>
        <v>0</v>
      </c>
      <c r="Y39" s="15">
        <f t="shared" si="11"/>
        <v>0</v>
      </c>
      <c r="Z39" s="11"/>
    </row>
    <row r="40" spans="1:26" s="15" customFormat="1" x14ac:dyDescent="0.25">
      <c r="A40" s="11"/>
      <c r="B40" s="11"/>
      <c r="C40" s="55"/>
      <c r="D40" s="4"/>
      <c r="E40" s="4"/>
      <c r="F40" s="4"/>
      <c r="G40" s="4"/>
      <c r="H40" s="55"/>
      <c r="I40" s="4"/>
      <c r="J40" s="4"/>
      <c r="K40" s="4"/>
      <c r="L40" s="4"/>
      <c r="M40" s="14"/>
      <c r="N40" s="27"/>
      <c r="O40" s="11"/>
      <c r="P40" s="28">
        <f t="shared" si="17"/>
        <v>0</v>
      </c>
      <c r="Q40" s="29">
        <f t="shared" si="12"/>
        <v>1</v>
      </c>
      <c r="R40" s="29">
        <f t="shared" si="13"/>
        <v>0</v>
      </c>
      <c r="S40" s="30">
        <f t="shared" si="18"/>
        <v>0</v>
      </c>
      <c r="T40" s="30">
        <f t="shared" si="19"/>
        <v>0</v>
      </c>
      <c r="U40" s="30">
        <f t="shared" si="20"/>
        <v>0</v>
      </c>
      <c r="V40" s="30">
        <f t="shared" si="21"/>
        <v>0</v>
      </c>
      <c r="W40" s="30">
        <f t="shared" si="22"/>
        <v>0</v>
      </c>
      <c r="X40" s="30">
        <f t="shared" si="23"/>
        <v>0</v>
      </c>
      <c r="Y40" s="15">
        <f t="shared" si="11"/>
        <v>0</v>
      </c>
      <c r="Z40" s="11"/>
    </row>
    <row r="41" spans="1:26" s="15" customFormat="1" x14ac:dyDescent="0.25">
      <c r="A41" s="11"/>
      <c r="B41" s="11"/>
      <c r="C41" s="40"/>
      <c r="D41" s="4"/>
      <c r="E41" s="4"/>
      <c r="F41" s="4"/>
      <c r="G41" s="4"/>
      <c r="H41" s="55"/>
      <c r="I41" s="4"/>
      <c r="J41" s="4"/>
      <c r="K41" s="4"/>
      <c r="L41" s="4"/>
      <c r="M41" s="14"/>
      <c r="N41" s="27"/>
      <c r="O41" s="11"/>
      <c r="P41" s="28">
        <f t="shared" si="17"/>
        <v>0</v>
      </c>
      <c r="Q41" s="29">
        <f t="shared" si="12"/>
        <v>1</v>
      </c>
      <c r="R41" s="29">
        <f t="shared" si="13"/>
        <v>0</v>
      </c>
      <c r="S41" s="30">
        <f t="shared" si="18"/>
        <v>0</v>
      </c>
      <c r="T41" s="30">
        <f t="shared" si="19"/>
        <v>0</v>
      </c>
      <c r="U41" s="30">
        <f t="shared" si="20"/>
        <v>0</v>
      </c>
      <c r="V41" s="30">
        <f t="shared" si="21"/>
        <v>0</v>
      </c>
      <c r="W41" s="30">
        <f t="shared" si="22"/>
        <v>0</v>
      </c>
      <c r="X41" s="30">
        <f t="shared" si="23"/>
        <v>0</v>
      </c>
      <c r="Y41" s="15">
        <f t="shared" si="11"/>
        <v>0</v>
      </c>
      <c r="Z41" s="11"/>
    </row>
    <row r="42" spans="1:26" s="15" customFormat="1" x14ac:dyDescent="0.25">
      <c r="A42" s="11"/>
      <c r="B42" s="11"/>
      <c r="C42" s="40"/>
      <c r="D42" s="4"/>
      <c r="E42" s="4"/>
      <c r="F42" s="4"/>
      <c r="G42" s="4"/>
      <c r="H42" s="55"/>
      <c r="I42" s="4"/>
      <c r="J42" s="4"/>
      <c r="K42" s="4"/>
      <c r="L42" s="4"/>
      <c r="M42" s="14"/>
      <c r="N42" s="27"/>
      <c r="O42" s="11"/>
      <c r="P42" s="28">
        <f t="shared" si="17"/>
        <v>0</v>
      </c>
      <c r="Q42" s="29">
        <f t="shared" si="12"/>
        <v>1</v>
      </c>
      <c r="R42" s="29">
        <f t="shared" si="13"/>
        <v>0</v>
      </c>
      <c r="S42" s="30">
        <f t="shared" si="18"/>
        <v>0</v>
      </c>
      <c r="T42" s="30">
        <f t="shared" si="19"/>
        <v>0</v>
      </c>
      <c r="U42" s="30">
        <f t="shared" si="20"/>
        <v>0</v>
      </c>
      <c r="V42" s="30">
        <f t="shared" si="21"/>
        <v>0</v>
      </c>
      <c r="W42" s="30">
        <f t="shared" si="22"/>
        <v>0</v>
      </c>
      <c r="X42" s="30">
        <f t="shared" si="23"/>
        <v>0</v>
      </c>
      <c r="Y42" s="15">
        <f t="shared" si="11"/>
        <v>0</v>
      </c>
      <c r="Z42" s="11"/>
    </row>
    <row r="43" spans="1:26" s="15" customFormat="1" x14ac:dyDescent="0.25">
      <c r="A43" s="11"/>
      <c r="B43" s="11"/>
      <c r="C43" s="40"/>
      <c r="D43" s="4"/>
      <c r="E43" s="4"/>
      <c r="F43" s="4"/>
      <c r="G43" s="4"/>
      <c r="H43" s="55"/>
      <c r="I43" s="4"/>
      <c r="J43" s="4"/>
      <c r="K43" s="4"/>
      <c r="L43" s="4"/>
      <c r="M43" s="14"/>
      <c r="N43" s="27"/>
      <c r="O43" s="11"/>
      <c r="P43" s="28">
        <f t="shared" si="17"/>
        <v>0</v>
      </c>
      <c r="Q43" s="29">
        <f t="shared" si="12"/>
        <v>1</v>
      </c>
      <c r="R43" s="29">
        <f t="shared" si="13"/>
        <v>0</v>
      </c>
      <c r="S43" s="30">
        <f t="shared" si="18"/>
        <v>0</v>
      </c>
      <c r="T43" s="30">
        <f t="shared" si="19"/>
        <v>0</v>
      </c>
      <c r="U43" s="30">
        <f t="shared" si="20"/>
        <v>0</v>
      </c>
      <c r="V43" s="30">
        <f t="shared" si="21"/>
        <v>0</v>
      </c>
      <c r="W43" s="30">
        <f t="shared" si="22"/>
        <v>0</v>
      </c>
      <c r="X43" s="30">
        <f t="shared" si="23"/>
        <v>0</v>
      </c>
      <c r="Y43" s="15">
        <f t="shared" si="11"/>
        <v>0</v>
      </c>
      <c r="Z43" s="11"/>
    </row>
    <row r="44" spans="1:26" s="15" customFormat="1" x14ac:dyDescent="0.25">
      <c r="A44" s="11"/>
      <c r="B44" s="11"/>
      <c r="C44" s="40"/>
      <c r="D44" s="4"/>
      <c r="E44" s="4"/>
      <c r="F44" s="4"/>
      <c r="G44" s="4"/>
      <c r="H44" s="36"/>
      <c r="I44" s="4"/>
      <c r="J44" s="4"/>
      <c r="K44" s="4"/>
      <c r="L44" s="4"/>
      <c r="M44" s="14"/>
      <c r="N44" s="27"/>
      <c r="O44" s="11"/>
      <c r="P44" s="28">
        <f t="shared" si="17"/>
        <v>0</v>
      </c>
      <c r="Q44" s="29">
        <f t="shared" si="12"/>
        <v>1</v>
      </c>
      <c r="R44" s="29">
        <f t="shared" si="13"/>
        <v>0</v>
      </c>
      <c r="S44" s="30">
        <f t="shared" si="18"/>
        <v>0</v>
      </c>
      <c r="T44" s="30">
        <f t="shared" si="19"/>
        <v>0</v>
      </c>
      <c r="U44" s="30">
        <f t="shared" si="20"/>
        <v>0</v>
      </c>
      <c r="V44" s="30">
        <f t="shared" si="21"/>
        <v>0</v>
      </c>
      <c r="W44" s="30">
        <f t="shared" si="22"/>
        <v>0</v>
      </c>
      <c r="X44" s="30">
        <f t="shared" si="23"/>
        <v>0</v>
      </c>
      <c r="Y44" s="15">
        <f t="shared" si="11"/>
        <v>0</v>
      </c>
      <c r="Z44" s="11"/>
    </row>
    <row r="45" spans="1:26" s="15" customFormat="1" x14ac:dyDescent="0.25">
      <c r="A45" s="11"/>
      <c r="B45" s="11"/>
      <c r="C45" s="40"/>
      <c r="D45" s="4"/>
      <c r="E45" s="4"/>
      <c r="F45" s="4"/>
      <c r="G45" s="4"/>
      <c r="H45" s="36"/>
      <c r="I45" s="4"/>
      <c r="J45" s="4"/>
      <c r="K45" s="4"/>
      <c r="L45" s="4"/>
      <c r="M45" s="14"/>
      <c r="N45" s="27"/>
      <c r="O45" s="11"/>
      <c r="P45" s="28">
        <f t="shared" si="6"/>
        <v>0</v>
      </c>
      <c r="Q45" s="29">
        <f t="shared" si="12"/>
        <v>1</v>
      </c>
      <c r="R45" s="29">
        <f t="shared" si="13"/>
        <v>0</v>
      </c>
      <c r="S45" s="30">
        <f t="shared" ref="S45:U46" si="24">D45*(1-2*$N45*S$11)/S$9</f>
        <v>0</v>
      </c>
      <c r="T45" s="30">
        <f t="shared" si="24"/>
        <v>0</v>
      </c>
      <c r="U45" s="30">
        <f t="shared" si="24"/>
        <v>0</v>
      </c>
      <c r="V45" s="30">
        <f t="shared" si="14"/>
        <v>0</v>
      </c>
      <c r="W45" s="30">
        <f t="shared" si="15"/>
        <v>0</v>
      </c>
      <c r="X45" s="30">
        <f t="shared" si="16"/>
        <v>0</v>
      </c>
      <c r="Y45" s="15">
        <f t="shared" si="11"/>
        <v>0</v>
      </c>
      <c r="Z45" s="11"/>
    </row>
    <row r="46" spans="1:26" s="15" customFormat="1" x14ac:dyDescent="0.25">
      <c r="A46" s="11"/>
      <c r="B46" s="11"/>
      <c r="C46" s="40"/>
      <c r="D46" s="4"/>
      <c r="E46" s="4"/>
      <c r="F46" s="4"/>
      <c r="G46" s="4"/>
      <c r="H46" s="36"/>
      <c r="I46" s="4"/>
      <c r="J46" s="4"/>
      <c r="K46" s="4"/>
      <c r="L46" s="4"/>
      <c r="M46" s="14"/>
      <c r="N46" s="27"/>
      <c r="O46" s="11"/>
      <c r="P46" s="28">
        <f t="shared" si="6"/>
        <v>0</v>
      </c>
      <c r="Q46" s="29">
        <f t="shared" si="12"/>
        <v>1</v>
      </c>
      <c r="R46" s="29">
        <f t="shared" si="13"/>
        <v>0</v>
      </c>
      <c r="S46" s="30">
        <f t="shared" si="24"/>
        <v>0</v>
      </c>
      <c r="T46" s="30">
        <f t="shared" si="24"/>
        <v>0</v>
      </c>
      <c r="U46" s="30">
        <f t="shared" si="24"/>
        <v>0</v>
      </c>
      <c r="V46" s="30">
        <f t="shared" si="14"/>
        <v>0</v>
      </c>
      <c r="W46" s="30">
        <f t="shared" si="15"/>
        <v>0</v>
      </c>
      <c r="X46" s="30">
        <f t="shared" si="16"/>
        <v>0</v>
      </c>
      <c r="Y46" s="15">
        <f t="shared" si="11"/>
        <v>0</v>
      </c>
      <c r="Z46" s="11"/>
    </row>
    <row r="47" spans="1:26" s="15" customFormat="1" x14ac:dyDescent="0.25">
      <c r="A47" s="11"/>
      <c r="B47" s="11"/>
      <c r="C47" s="40"/>
      <c r="D47" s="4"/>
      <c r="E47" s="4"/>
      <c r="F47" s="4"/>
      <c r="G47" s="4"/>
      <c r="H47" s="36"/>
      <c r="I47" s="4"/>
      <c r="J47" s="4"/>
      <c r="K47" s="4"/>
      <c r="L47" s="4"/>
      <c r="M47" s="14"/>
      <c r="N47" s="27"/>
      <c r="O47" s="11"/>
      <c r="P47" s="28"/>
      <c r="Q47" s="29"/>
      <c r="R47" s="29"/>
      <c r="S47" s="30"/>
      <c r="T47" s="30"/>
      <c r="U47" s="30"/>
      <c r="V47" s="30"/>
      <c r="W47" s="30"/>
      <c r="X47" s="30"/>
      <c r="Z47" s="11"/>
    </row>
    <row r="48" spans="1:26" s="15" customFormat="1" x14ac:dyDescent="0.25">
      <c r="A48" s="11"/>
      <c r="B48" s="11"/>
      <c r="C48" s="40"/>
      <c r="D48" s="4"/>
      <c r="E48" s="4"/>
      <c r="F48" s="4"/>
      <c r="G48" s="4"/>
      <c r="H48" s="36"/>
      <c r="I48" s="4"/>
      <c r="J48" s="4"/>
      <c r="K48" s="4"/>
      <c r="L48" s="4"/>
      <c r="M48" s="14"/>
      <c r="N48" s="27"/>
      <c r="O48" s="11"/>
      <c r="P48" s="28"/>
      <c r="Q48" s="29"/>
      <c r="R48" s="29"/>
      <c r="S48" s="30"/>
      <c r="T48" s="30"/>
      <c r="U48" s="30"/>
      <c r="V48" s="30"/>
      <c r="W48" s="30"/>
      <c r="X48" s="30"/>
      <c r="Z48" s="11"/>
    </row>
    <row r="49" spans="1:26" s="15" customFormat="1" x14ac:dyDescent="0.25">
      <c r="A49" s="11"/>
      <c r="B49" s="11"/>
      <c r="C49" s="40"/>
      <c r="D49" s="4"/>
      <c r="E49" s="4"/>
      <c r="F49" s="4"/>
      <c r="G49" s="4"/>
      <c r="H49" s="36"/>
      <c r="I49" s="4"/>
      <c r="J49" s="4"/>
      <c r="K49" s="4"/>
      <c r="L49" s="4"/>
      <c r="M49" s="14"/>
      <c r="N49" s="27"/>
      <c r="O49" s="11"/>
      <c r="P49" s="28"/>
      <c r="Q49" s="29"/>
      <c r="R49" s="29"/>
      <c r="S49" s="30"/>
      <c r="T49" s="30"/>
      <c r="U49" s="30"/>
      <c r="V49" s="30"/>
      <c r="W49" s="30"/>
      <c r="X49" s="30"/>
      <c r="Z49" s="11"/>
    </row>
    <row r="50" spans="1:26" s="15" customFormat="1" x14ac:dyDescent="0.25">
      <c r="A50" s="11"/>
      <c r="B50" s="11"/>
      <c r="C50" s="40"/>
      <c r="D50" s="4"/>
      <c r="E50" s="4"/>
      <c r="F50" s="4"/>
      <c r="G50" s="4"/>
      <c r="H50" s="36"/>
      <c r="I50" s="4"/>
      <c r="J50" s="4"/>
      <c r="K50" s="4"/>
      <c r="L50" s="4"/>
      <c r="M50" s="14"/>
      <c r="N50" s="27"/>
      <c r="O50" s="11"/>
      <c r="P50" s="28"/>
      <c r="Q50" s="29"/>
      <c r="R50" s="29"/>
      <c r="S50" s="30"/>
      <c r="T50" s="30"/>
      <c r="U50" s="30"/>
      <c r="V50" s="30"/>
      <c r="W50" s="30"/>
      <c r="X50" s="30"/>
      <c r="Z50" s="11"/>
    </row>
    <row r="51" spans="1:26" s="15" customFormat="1" x14ac:dyDescent="0.25">
      <c r="A51" s="11"/>
      <c r="B51" s="11"/>
      <c r="C51" s="40"/>
      <c r="D51" s="4"/>
      <c r="E51" s="4"/>
      <c r="F51" s="4"/>
      <c r="G51" s="4"/>
      <c r="H51" s="36"/>
      <c r="I51" s="4"/>
      <c r="J51" s="4"/>
      <c r="K51" s="4"/>
      <c r="L51" s="4"/>
      <c r="M51" s="14"/>
      <c r="N51" s="27"/>
      <c r="O51" s="11"/>
      <c r="P51" s="28"/>
      <c r="Q51" s="29"/>
      <c r="R51" s="29"/>
      <c r="S51" s="30"/>
      <c r="T51" s="30"/>
      <c r="U51" s="30"/>
      <c r="V51" s="30"/>
      <c r="W51" s="30"/>
      <c r="X51" s="30"/>
      <c r="Z51" s="11"/>
    </row>
    <row r="52" spans="1:26" s="15" customFormat="1" x14ac:dyDescent="0.25">
      <c r="A52" s="11"/>
      <c r="B52" s="11"/>
      <c r="C52" s="40"/>
      <c r="D52" s="4"/>
      <c r="E52" s="4"/>
      <c r="F52" s="4"/>
      <c r="G52" s="4"/>
      <c r="H52" s="36"/>
      <c r="I52" s="4"/>
      <c r="J52" s="4"/>
      <c r="K52" s="4"/>
      <c r="L52" s="4"/>
      <c r="M52" s="14"/>
      <c r="N52" s="27"/>
      <c r="O52" s="11"/>
      <c r="P52" s="28"/>
      <c r="Q52" s="29"/>
      <c r="R52" s="29"/>
      <c r="S52" s="30"/>
      <c r="T52" s="30"/>
      <c r="U52" s="30"/>
      <c r="V52" s="30"/>
      <c r="W52" s="30"/>
      <c r="X52" s="30"/>
      <c r="Z52" s="11"/>
    </row>
    <row r="53" spans="1:26" s="15" customFormat="1" x14ac:dyDescent="0.25">
      <c r="A53" s="11"/>
      <c r="B53" s="11"/>
      <c r="C53" s="40"/>
      <c r="D53" s="4"/>
      <c r="E53" s="4"/>
      <c r="F53" s="4"/>
      <c r="G53" s="4"/>
      <c r="H53" s="36"/>
      <c r="I53" s="4"/>
      <c r="J53" s="4"/>
      <c r="K53" s="4"/>
      <c r="L53" s="4"/>
      <c r="M53" s="14"/>
      <c r="N53" s="27"/>
      <c r="O53" s="11"/>
      <c r="P53" s="28"/>
      <c r="Q53" s="29"/>
      <c r="R53" s="29"/>
      <c r="S53" s="30"/>
      <c r="T53" s="30"/>
      <c r="U53" s="30"/>
      <c r="V53" s="30"/>
      <c r="W53" s="30"/>
      <c r="X53" s="30"/>
      <c r="Z53" s="11"/>
    </row>
    <row r="54" spans="1:26" s="15" customFormat="1" x14ac:dyDescent="0.25">
      <c r="A54" s="11"/>
      <c r="B54" s="11"/>
      <c r="C54" s="40"/>
      <c r="D54" s="4"/>
      <c r="E54" s="4"/>
      <c r="F54" s="4"/>
      <c r="G54" s="4"/>
      <c r="H54" s="36"/>
      <c r="I54" s="4"/>
      <c r="J54" s="4"/>
      <c r="K54" s="4"/>
      <c r="L54" s="4"/>
      <c r="M54" s="14"/>
      <c r="N54" s="27"/>
      <c r="O54" s="11"/>
      <c r="P54" s="28"/>
      <c r="Q54" s="29"/>
      <c r="R54" s="29"/>
      <c r="S54" s="30"/>
      <c r="T54" s="30"/>
      <c r="U54" s="30"/>
      <c r="V54" s="30"/>
      <c r="W54" s="30"/>
      <c r="X54" s="30"/>
      <c r="Z54" s="11"/>
    </row>
    <row r="55" spans="1:26" s="15" customFormat="1" x14ac:dyDescent="0.25">
      <c r="A55" s="11"/>
      <c r="B55" s="11"/>
      <c r="C55" s="40"/>
      <c r="D55" s="4"/>
      <c r="E55" s="4"/>
      <c r="F55" s="4"/>
      <c r="G55" s="4"/>
      <c r="H55" s="36"/>
      <c r="I55" s="4"/>
      <c r="J55" s="4"/>
      <c r="K55" s="4"/>
      <c r="L55" s="4"/>
      <c r="M55" s="14"/>
      <c r="N55" s="27"/>
      <c r="O55" s="11"/>
      <c r="P55" s="28"/>
      <c r="Q55" s="29"/>
      <c r="R55" s="29"/>
      <c r="S55" s="30"/>
      <c r="T55" s="30"/>
      <c r="U55" s="30"/>
      <c r="V55" s="30"/>
      <c r="W55" s="30"/>
      <c r="X55" s="30"/>
      <c r="Z55" s="11"/>
    </row>
    <row r="56" spans="1:26" s="15" customFormat="1" x14ac:dyDescent="0.25">
      <c r="A56" s="11"/>
      <c r="B56" s="11"/>
      <c r="C56" s="40"/>
      <c r="D56" s="4"/>
      <c r="E56" s="4"/>
      <c r="F56" s="4"/>
      <c r="G56" s="4"/>
      <c r="H56" s="36"/>
      <c r="I56" s="4"/>
      <c r="J56" s="4"/>
      <c r="K56" s="4"/>
      <c r="L56" s="4"/>
      <c r="M56" s="14"/>
      <c r="N56" s="27"/>
      <c r="O56" s="11"/>
      <c r="P56" s="28"/>
      <c r="Q56" s="29"/>
      <c r="R56" s="29"/>
      <c r="S56" s="30"/>
      <c r="T56" s="30"/>
      <c r="U56" s="30"/>
      <c r="V56" s="30"/>
      <c r="W56" s="30"/>
      <c r="X56" s="30"/>
      <c r="Z56" s="11"/>
    </row>
    <row r="57" spans="1:26" s="15" customFormat="1" x14ac:dyDescent="0.25">
      <c r="A57" s="11"/>
      <c r="B57" s="11"/>
      <c r="C57" s="40"/>
      <c r="D57" s="4"/>
      <c r="E57" s="4"/>
      <c r="F57" s="4"/>
      <c r="G57" s="4"/>
      <c r="H57" s="36"/>
      <c r="I57" s="4"/>
      <c r="J57" s="4"/>
      <c r="K57" s="4"/>
      <c r="L57" s="4"/>
      <c r="M57" s="14"/>
      <c r="N57" s="27"/>
      <c r="O57" s="11"/>
      <c r="P57" s="28"/>
      <c r="Q57" s="29"/>
      <c r="R57" s="29"/>
      <c r="S57" s="30"/>
      <c r="T57" s="30"/>
      <c r="U57" s="30"/>
      <c r="V57" s="30"/>
      <c r="W57" s="30"/>
      <c r="X57" s="30"/>
      <c r="Z57" s="11"/>
    </row>
    <row r="58" spans="1:26" s="15" customFormat="1" x14ac:dyDescent="0.25">
      <c r="A58" s="11"/>
      <c r="B58" s="11"/>
      <c r="C58" s="40"/>
      <c r="D58" s="4"/>
      <c r="E58" s="4"/>
      <c r="F58" s="4"/>
      <c r="G58" s="4"/>
      <c r="H58" s="36"/>
      <c r="I58" s="4"/>
      <c r="J58" s="4"/>
      <c r="K58" s="4"/>
      <c r="L58" s="4"/>
      <c r="M58" s="14"/>
      <c r="N58" s="27"/>
      <c r="O58" s="11"/>
      <c r="P58" s="28"/>
      <c r="Q58" s="29"/>
      <c r="R58" s="29"/>
      <c r="S58" s="30"/>
      <c r="T58" s="30"/>
      <c r="U58" s="30"/>
      <c r="V58" s="30"/>
      <c r="W58" s="30"/>
      <c r="X58" s="30"/>
      <c r="Z58" s="11"/>
    </row>
    <row r="59" spans="1:26" s="15" customFormat="1" x14ac:dyDescent="0.25">
      <c r="A59" s="11"/>
      <c r="B59" s="11"/>
      <c r="C59" s="40"/>
      <c r="D59" s="4"/>
      <c r="E59" s="4"/>
      <c r="F59" s="4"/>
      <c r="G59" s="4"/>
      <c r="H59" s="36"/>
      <c r="I59" s="4"/>
      <c r="J59" s="4"/>
      <c r="K59" s="4"/>
      <c r="L59" s="4"/>
      <c r="M59" s="14"/>
      <c r="N59" s="27"/>
      <c r="O59" s="11"/>
      <c r="P59" s="28"/>
      <c r="Q59" s="29"/>
      <c r="R59" s="29"/>
      <c r="S59" s="30"/>
      <c r="T59" s="30"/>
      <c r="U59" s="30"/>
      <c r="V59" s="30"/>
      <c r="W59" s="30"/>
      <c r="X59" s="30"/>
      <c r="Z59" s="11"/>
    </row>
    <row r="60" spans="1:26" s="15" customFormat="1" x14ac:dyDescent="0.25">
      <c r="A60" s="11"/>
      <c r="B60" s="11"/>
      <c r="C60" s="40"/>
      <c r="D60" s="4"/>
      <c r="E60" s="4"/>
      <c r="F60" s="4"/>
      <c r="G60" s="4"/>
      <c r="H60" s="36"/>
      <c r="I60" s="4"/>
      <c r="J60" s="4"/>
      <c r="K60" s="4"/>
      <c r="L60" s="4"/>
      <c r="M60" s="14"/>
      <c r="N60" s="27"/>
      <c r="O60" s="11"/>
      <c r="P60" s="28"/>
      <c r="Q60" s="29"/>
      <c r="R60" s="29"/>
      <c r="S60" s="30"/>
      <c r="T60" s="30"/>
      <c r="U60" s="30"/>
      <c r="V60" s="30"/>
      <c r="W60" s="30"/>
      <c r="X60" s="30"/>
      <c r="Z60" s="11"/>
    </row>
    <row r="61" spans="1:26" s="15" customFormat="1" x14ac:dyDescent="0.25">
      <c r="A61" s="11"/>
      <c r="B61" s="11"/>
      <c r="C61" s="40"/>
      <c r="D61" s="4"/>
      <c r="E61" s="4"/>
      <c r="F61" s="4"/>
      <c r="G61" s="4"/>
      <c r="H61" s="36"/>
      <c r="I61" s="4"/>
      <c r="J61" s="4"/>
      <c r="K61" s="4"/>
      <c r="L61" s="4"/>
      <c r="M61" s="14"/>
      <c r="N61" s="27"/>
      <c r="O61" s="11"/>
      <c r="P61" s="28"/>
      <c r="Q61" s="29"/>
      <c r="R61" s="29"/>
      <c r="S61" s="30"/>
      <c r="T61" s="30"/>
      <c r="U61" s="30"/>
      <c r="V61" s="30"/>
      <c r="W61" s="30"/>
      <c r="X61" s="30"/>
      <c r="Z61" s="11"/>
    </row>
    <row r="62" spans="1:26" s="15" customFormat="1" x14ac:dyDescent="0.25">
      <c r="A62" s="11"/>
      <c r="B62" s="11"/>
      <c r="C62" s="40"/>
      <c r="D62" s="4"/>
      <c r="E62" s="4"/>
      <c r="F62" s="4"/>
      <c r="G62" s="4"/>
      <c r="H62" s="36"/>
      <c r="I62" s="4"/>
      <c r="J62" s="4"/>
      <c r="K62" s="4"/>
      <c r="L62" s="4"/>
      <c r="M62" s="14"/>
      <c r="N62" s="27"/>
      <c r="O62" s="11"/>
      <c r="P62" s="28"/>
      <c r="Q62" s="29"/>
      <c r="R62" s="29"/>
      <c r="S62" s="30"/>
      <c r="T62" s="30"/>
      <c r="U62" s="30"/>
      <c r="V62" s="30"/>
      <c r="W62" s="30"/>
      <c r="X62" s="30"/>
      <c r="Z62" s="11"/>
    </row>
    <row r="63" spans="1:26" s="15" customFormat="1" x14ac:dyDescent="0.25">
      <c r="A63" s="11"/>
      <c r="B63" s="11"/>
      <c r="C63" s="40"/>
      <c r="D63" s="4"/>
      <c r="E63" s="4"/>
      <c r="F63" s="4"/>
      <c r="G63" s="4"/>
      <c r="H63" s="36"/>
      <c r="I63" s="4"/>
      <c r="J63" s="4"/>
      <c r="K63" s="4"/>
      <c r="L63" s="4"/>
      <c r="M63" s="14"/>
      <c r="N63" s="27"/>
      <c r="O63" s="11"/>
      <c r="P63" s="28"/>
      <c r="Q63" s="29"/>
      <c r="R63" s="29"/>
      <c r="S63" s="30"/>
      <c r="T63" s="30"/>
      <c r="U63" s="30"/>
      <c r="V63" s="30"/>
      <c r="W63" s="30"/>
      <c r="X63" s="30"/>
      <c r="Z63" s="11"/>
    </row>
    <row r="64" spans="1:26" s="15" customFormat="1" x14ac:dyDescent="0.25">
      <c r="A64" s="11"/>
      <c r="B64" s="11"/>
      <c r="C64" s="40"/>
      <c r="D64" s="4"/>
      <c r="E64" s="4"/>
      <c r="F64" s="4"/>
      <c r="G64" s="4"/>
      <c r="H64" s="36"/>
      <c r="I64" s="4"/>
      <c r="J64" s="4"/>
      <c r="K64" s="4"/>
      <c r="L64" s="4"/>
      <c r="M64" s="14"/>
      <c r="N64" s="27"/>
      <c r="O64" s="11"/>
      <c r="P64" s="28"/>
      <c r="Q64" s="29"/>
      <c r="R64" s="29"/>
      <c r="S64" s="30"/>
      <c r="T64" s="30"/>
      <c r="U64" s="30"/>
      <c r="V64" s="30"/>
      <c r="W64" s="30"/>
      <c r="X64" s="30"/>
      <c r="Z64" s="11"/>
    </row>
    <row r="65" spans="1:26" s="15" customFormat="1" x14ac:dyDescent="0.25">
      <c r="A65" s="11"/>
      <c r="B65" s="11"/>
      <c r="C65" s="40"/>
      <c r="D65" s="4"/>
      <c r="E65" s="4"/>
      <c r="F65" s="4"/>
      <c r="G65" s="4"/>
      <c r="H65" s="36"/>
      <c r="I65" s="4"/>
      <c r="J65" s="4"/>
      <c r="K65" s="4"/>
      <c r="L65" s="4"/>
      <c r="M65" s="14"/>
      <c r="N65" s="27"/>
      <c r="O65" s="11"/>
      <c r="P65" s="28"/>
      <c r="Q65" s="29"/>
      <c r="R65" s="29"/>
      <c r="S65" s="30"/>
      <c r="T65" s="30"/>
      <c r="U65" s="30"/>
      <c r="V65" s="30"/>
      <c r="W65" s="30"/>
      <c r="X65" s="30"/>
      <c r="Z65" s="11"/>
    </row>
    <row r="66" spans="1:26" s="15" customFormat="1" x14ac:dyDescent="0.25">
      <c r="A66" s="11"/>
      <c r="B66" s="11"/>
      <c r="C66" s="40"/>
      <c r="D66" s="4"/>
      <c r="E66" s="4"/>
      <c r="F66" s="4"/>
      <c r="G66" s="4"/>
      <c r="H66" s="36"/>
      <c r="I66" s="4"/>
      <c r="J66" s="4"/>
      <c r="K66" s="4"/>
      <c r="L66" s="4"/>
      <c r="M66" s="14"/>
      <c r="N66" s="3"/>
      <c r="O66" s="11"/>
      <c r="P66" s="28"/>
      <c r="Q66" s="29"/>
      <c r="R66" s="29"/>
      <c r="S66" s="30"/>
      <c r="T66" s="30"/>
      <c r="U66" s="30"/>
      <c r="V66" s="30"/>
      <c r="W66" s="30"/>
      <c r="X66" s="30"/>
      <c r="Z66" s="11"/>
    </row>
    <row r="67" spans="1:26" s="15" customFormat="1" x14ac:dyDescent="0.25">
      <c r="A67" s="11"/>
      <c r="B67" s="11"/>
      <c r="C67" s="40"/>
      <c r="D67" s="4"/>
      <c r="E67" s="4"/>
      <c r="F67" s="4"/>
      <c r="G67" s="4"/>
      <c r="H67" s="36"/>
      <c r="I67" s="4"/>
      <c r="J67" s="4"/>
      <c r="K67" s="4"/>
      <c r="L67" s="4"/>
      <c r="M67" s="14"/>
      <c r="N67" s="3"/>
      <c r="O67" s="11"/>
      <c r="P67" s="28"/>
      <c r="Q67" s="29"/>
      <c r="R67" s="29"/>
      <c r="S67" s="30"/>
      <c r="T67" s="30"/>
      <c r="U67" s="30"/>
      <c r="V67" s="30"/>
      <c r="W67" s="30"/>
      <c r="X67" s="30"/>
      <c r="Z67" s="11"/>
    </row>
  </sheetData>
  <mergeCells count="8">
    <mergeCell ref="D11:F11"/>
    <mergeCell ref="I11:K11"/>
    <mergeCell ref="S2:U2"/>
    <mergeCell ref="V2:X2"/>
    <mergeCell ref="D9:F9"/>
    <mergeCell ref="I9:K9"/>
    <mergeCell ref="S10:U10"/>
    <mergeCell ref="V10:X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109</vt:i4>
      </vt:variant>
    </vt:vector>
  </HeadingPairs>
  <TitlesOfParts>
    <vt:vector size="129" baseType="lpstr">
      <vt:lpstr>Intro</vt:lpstr>
      <vt:lpstr>FSTf</vt:lpstr>
      <vt:lpstr>FSTb</vt:lpstr>
      <vt:lpstr>LNGCf</vt:lpstr>
      <vt:lpstr>LNGCb</vt:lpstr>
      <vt:lpstr>orcaflex_acma</vt:lpstr>
      <vt:lpstr>Report_table_graphs_180</vt:lpstr>
      <vt:lpstr>FST-F-1</vt:lpstr>
      <vt:lpstr>FST-F-1_1ms</vt:lpstr>
      <vt:lpstr>FST-F-2</vt:lpstr>
      <vt:lpstr>FST-L-1</vt:lpstr>
      <vt:lpstr>FST-L-2</vt:lpstr>
      <vt:lpstr>FST-F-LNGC-L-1</vt:lpstr>
      <vt:lpstr>FST-F-LNGC-L-2</vt:lpstr>
      <vt:lpstr>FST-F-LNGC-L-LNGC</vt:lpstr>
      <vt:lpstr>FST-F-LNGC-L-LNGCwoBK</vt:lpstr>
      <vt:lpstr>FST-L-LNGC-F-1</vt:lpstr>
      <vt:lpstr>FST-L-LNGC-F-2</vt:lpstr>
      <vt:lpstr>FST-L-LNGC-F-LNGC</vt:lpstr>
      <vt:lpstr>FST-L-LNGC-F-LNGCwoBK</vt:lpstr>
      <vt:lpstr>FSTb!Afx</vt:lpstr>
      <vt:lpstr>FSTf!Afx</vt:lpstr>
      <vt:lpstr>LNGCb!Afx</vt:lpstr>
      <vt:lpstr>LNGCf!Afx</vt:lpstr>
      <vt:lpstr>FSTb!Afy</vt:lpstr>
      <vt:lpstr>FSTf!Afy</vt:lpstr>
      <vt:lpstr>LNGCb!Afy</vt:lpstr>
      <vt:lpstr>LNGCf!Afy</vt:lpstr>
      <vt:lpstr>FSTb!Afz</vt:lpstr>
      <vt:lpstr>FSTf!Afz</vt:lpstr>
      <vt:lpstr>LNGCb!Afz</vt:lpstr>
      <vt:lpstr>LNGCf!Afz</vt:lpstr>
      <vt:lpstr>FSTb!Amx</vt:lpstr>
      <vt:lpstr>FSTf!Amx</vt:lpstr>
      <vt:lpstr>LNGCb!Amx</vt:lpstr>
      <vt:lpstr>LNGCf!Amx</vt:lpstr>
      <vt:lpstr>FSTb!Amy</vt:lpstr>
      <vt:lpstr>FSTf!Amy</vt:lpstr>
      <vt:lpstr>LNGCb!Amy</vt:lpstr>
      <vt:lpstr>LNGCf!Amy</vt:lpstr>
      <vt:lpstr>FSTb!Amz</vt:lpstr>
      <vt:lpstr>FSTf!Amz</vt:lpstr>
      <vt:lpstr>LNGCb!Amz</vt:lpstr>
      <vt:lpstr>LNGCf!Amz</vt:lpstr>
      <vt:lpstr>FSTb!B</vt:lpstr>
      <vt:lpstr>FSTf!B</vt:lpstr>
      <vt:lpstr>LNGCb!B</vt:lpstr>
      <vt:lpstr>LNGCf!B</vt:lpstr>
      <vt:lpstr>'FST-F-1_1ms'!dx</vt:lpstr>
      <vt:lpstr>'FST-F-2'!dx</vt:lpstr>
      <vt:lpstr>'FST-F-LNGC-L-1'!dx</vt:lpstr>
      <vt:lpstr>'FST-F-LNGC-L-2'!dx</vt:lpstr>
      <vt:lpstr>'FST-F-LNGC-L-LNGC'!dx</vt:lpstr>
      <vt:lpstr>'FST-F-LNGC-L-LNGCwoBK'!dx</vt:lpstr>
      <vt:lpstr>'FST-L-1'!dx</vt:lpstr>
      <vt:lpstr>'FST-L-2'!dx</vt:lpstr>
      <vt:lpstr>'FST-L-LNGC-F-1'!dx</vt:lpstr>
      <vt:lpstr>'FST-L-LNGC-F-2'!dx</vt:lpstr>
      <vt:lpstr>'FST-L-LNGC-F-LNGC'!dx</vt:lpstr>
      <vt:lpstr>'FST-L-LNGC-F-LNGCwoBK'!dx</vt:lpstr>
      <vt:lpstr>dx</vt:lpstr>
      <vt:lpstr>'FST-F-1_1ms'!dy</vt:lpstr>
      <vt:lpstr>'FST-F-2'!dy</vt:lpstr>
      <vt:lpstr>'FST-F-LNGC-L-1'!dy</vt:lpstr>
      <vt:lpstr>'FST-F-LNGC-L-2'!dy</vt:lpstr>
      <vt:lpstr>'FST-F-LNGC-L-LNGC'!dy</vt:lpstr>
      <vt:lpstr>'FST-F-LNGC-L-LNGCwoBK'!dy</vt:lpstr>
      <vt:lpstr>'FST-L-1'!dy</vt:lpstr>
      <vt:lpstr>'FST-L-2'!dy</vt:lpstr>
      <vt:lpstr>'FST-L-LNGC-F-1'!dy</vt:lpstr>
      <vt:lpstr>'FST-L-LNGC-F-2'!dy</vt:lpstr>
      <vt:lpstr>'FST-L-LNGC-F-LNGC'!dy</vt:lpstr>
      <vt:lpstr>'FST-L-LNGC-F-LNGCwoBK'!dy</vt:lpstr>
      <vt:lpstr>dy</vt:lpstr>
      <vt:lpstr>'FST-F-1_1ms'!dz</vt:lpstr>
      <vt:lpstr>'FST-F-2'!dz</vt:lpstr>
      <vt:lpstr>'FST-F-LNGC-L-1'!dz</vt:lpstr>
      <vt:lpstr>'FST-F-LNGC-L-2'!dz</vt:lpstr>
      <vt:lpstr>'FST-F-LNGC-L-LNGC'!dz</vt:lpstr>
      <vt:lpstr>'FST-F-LNGC-L-LNGCwoBK'!dz</vt:lpstr>
      <vt:lpstr>'FST-L-1'!dz</vt:lpstr>
      <vt:lpstr>'FST-L-2'!dz</vt:lpstr>
      <vt:lpstr>'FST-L-LNGC-F-1'!dz</vt:lpstr>
      <vt:lpstr>'FST-L-LNGC-F-2'!dz</vt:lpstr>
      <vt:lpstr>'FST-L-LNGC-F-LNGC'!dz</vt:lpstr>
      <vt:lpstr>'FST-L-LNGC-F-LNGCwoBK'!dz</vt:lpstr>
      <vt:lpstr>dz</vt:lpstr>
      <vt:lpstr>FSTb!L</vt:lpstr>
      <vt:lpstr>FSTf!L</vt:lpstr>
      <vt:lpstr>LNGCb!L</vt:lpstr>
      <vt:lpstr>LNGCf!L</vt:lpstr>
      <vt:lpstr>FSTb!rho</vt:lpstr>
      <vt:lpstr>FSTf!rho</vt:lpstr>
      <vt:lpstr>'FST-F-1'!rho</vt:lpstr>
      <vt:lpstr>'FST-F-1_1ms'!rho</vt:lpstr>
      <vt:lpstr>'FST-F-2'!rho</vt:lpstr>
      <vt:lpstr>'FST-F-LNGC-L-1'!rho</vt:lpstr>
      <vt:lpstr>'FST-F-LNGC-L-2'!rho</vt:lpstr>
      <vt:lpstr>'FST-F-LNGC-L-LNGC'!rho</vt:lpstr>
      <vt:lpstr>'FST-F-LNGC-L-LNGCwoBK'!rho</vt:lpstr>
      <vt:lpstr>'FST-L-1'!rho</vt:lpstr>
      <vt:lpstr>'FST-L-2'!rho</vt:lpstr>
      <vt:lpstr>'FST-L-LNGC-F-1'!rho</vt:lpstr>
      <vt:lpstr>'FST-L-LNGC-F-2'!rho</vt:lpstr>
      <vt:lpstr>'FST-L-LNGC-F-LNGC'!rho</vt:lpstr>
      <vt:lpstr>'FST-L-LNGC-F-LNGCwoBK'!rho</vt:lpstr>
      <vt:lpstr>LNGCb!rho</vt:lpstr>
      <vt:lpstr>LNGCf!rho</vt:lpstr>
      <vt:lpstr>FSTb!T</vt:lpstr>
      <vt:lpstr>LNGCb!T</vt:lpstr>
      <vt:lpstr>LNGCf!T</vt:lpstr>
      <vt:lpstr>T</vt:lpstr>
      <vt:lpstr>FSTb!U</vt:lpstr>
      <vt:lpstr>FSTf!U</vt:lpstr>
      <vt:lpstr>'FST-F-1'!U</vt:lpstr>
      <vt:lpstr>'FST-F-1_1ms'!U</vt:lpstr>
      <vt:lpstr>'FST-F-2'!U</vt:lpstr>
      <vt:lpstr>'FST-F-LNGC-L-1'!U</vt:lpstr>
      <vt:lpstr>'FST-F-LNGC-L-2'!U</vt:lpstr>
      <vt:lpstr>'FST-F-LNGC-L-LNGC'!U</vt:lpstr>
      <vt:lpstr>'FST-F-LNGC-L-LNGCwoBK'!U</vt:lpstr>
      <vt:lpstr>'FST-L-1'!U</vt:lpstr>
      <vt:lpstr>'FST-L-2'!U</vt:lpstr>
      <vt:lpstr>'FST-L-LNGC-F-1'!U</vt:lpstr>
      <vt:lpstr>'FST-L-LNGC-F-2'!U</vt:lpstr>
      <vt:lpstr>'FST-L-LNGC-F-LNGC'!U</vt:lpstr>
      <vt:lpstr>'FST-L-LNGC-F-LNGCwoBK'!U</vt:lpstr>
      <vt:lpstr>LNGCb!U</vt:lpstr>
      <vt:lpstr>LNGCf!U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2025-02-28T21:45:22Z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