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198" documentId="8_{B32A1559-618F-445F-82DF-DFE9E0007274}" xr6:coauthVersionLast="45" xr6:coauthVersionMax="45" xr10:uidLastSave="{9F9A27F7-8ADE-4DE7-970A-C0DFF1A1D803}"/>
  <bookViews>
    <workbookView xWindow="360" yWindow="0" windowWidth="24780" windowHeight="15300" xr2:uid="{6758A21C-C893-4EB4-B3C3-85064632C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H29" i="1"/>
  <c r="G29" i="1"/>
  <c r="F29" i="1"/>
  <c r="E29" i="1"/>
  <c r="D29" i="1"/>
  <c r="C29" i="1"/>
  <c r="B29" i="1"/>
  <c r="I20" i="1"/>
  <c r="N26" i="1" l="1"/>
  <c r="N25" i="1" l="1"/>
  <c r="K25" i="1"/>
  <c r="N27" i="1"/>
  <c r="K27" i="1"/>
  <c r="K26" i="1" l="1"/>
  <c r="G27" i="1"/>
  <c r="G25" i="1"/>
  <c r="G26" i="1"/>
  <c r="G18" i="1"/>
  <c r="B20" i="1"/>
  <c r="H20" i="1"/>
  <c r="F20" i="1"/>
  <c r="E20" i="1"/>
  <c r="D20" i="1"/>
  <c r="G17" i="1"/>
  <c r="G16" i="1" l="1"/>
  <c r="G15" i="1" l="1"/>
  <c r="G20" i="1" s="1"/>
  <c r="N18" i="1" l="1"/>
  <c r="Q18" i="1" s="1"/>
  <c r="M18" i="1"/>
  <c r="K18" i="1"/>
  <c r="L17" i="1"/>
  <c r="N17" i="1" s="1"/>
  <c r="O17" i="1" s="1"/>
  <c r="P17" i="1" s="1"/>
  <c r="R17" i="1" s="1"/>
  <c r="K17" i="1"/>
  <c r="L16" i="1"/>
  <c r="J16" i="1"/>
  <c r="J20" i="1" s="1"/>
  <c r="N15" i="1"/>
  <c r="L15" i="1"/>
  <c r="C15" i="1"/>
  <c r="C20" i="1" s="1"/>
  <c r="Q15" i="1" l="1"/>
  <c r="L20" i="1"/>
  <c r="K16" i="1"/>
  <c r="M17" i="1"/>
  <c r="M15" i="1"/>
  <c r="N16" i="1"/>
  <c r="O16" i="1" s="1"/>
  <c r="P16" i="1" s="1"/>
  <c r="R16" i="1" s="1"/>
  <c r="Q16" i="1"/>
  <c r="K15" i="1"/>
  <c r="O15" i="1"/>
  <c r="M16" i="1"/>
  <c r="M20" i="1" s="1"/>
  <c r="Q17" i="1"/>
  <c r="O18" i="1"/>
  <c r="P18" i="1" s="1"/>
  <c r="R18" i="1" s="1"/>
  <c r="N20" i="1" l="1"/>
  <c r="K20" i="1"/>
  <c r="Q20" i="1"/>
  <c r="P15" i="1"/>
  <c r="O20" i="1"/>
  <c r="P20" i="1" l="1"/>
  <c r="R15" i="1"/>
  <c r="R20" i="1" s="1"/>
</calcChain>
</file>

<file path=xl/sharedStrings.xml><?xml version="1.0" encoding="utf-8"?>
<sst xmlns="http://schemas.openxmlformats.org/spreadsheetml/2006/main" count="29" uniqueCount="28">
  <si>
    <t>Total D&amp;C Days</t>
  </si>
  <si>
    <t>Average D&amp;C Days per Completion</t>
  </si>
  <si>
    <t>Total D&amp;C Estimated Cost</t>
  </si>
  <si>
    <t>D&amp;C Cost per Completion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</si>
  <si>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</si>
  <si>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</si>
  <si>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</si>
  <si>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</si>
  <si>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</si>
  <si>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</si>
  <si>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</si>
  <si>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</si>
  <si>
    <t>*  Includes Sidetracks</t>
  </si>
  <si>
    <t>Completions</t>
  </si>
  <si>
    <t>Wellbores*</t>
  </si>
  <si>
    <t>Completions per Wellbore</t>
  </si>
  <si>
    <t>Water Depth</t>
  </si>
  <si>
    <t>Average TVD</t>
  </si>
  <si>
    <t>Average TMD</t>
  </si>
  <si>
    <t>Average Days per 10,000'</t>
  </si>
  <si>
    <t>Average Drilling Days</t>
  </si>
  <si>
    <t>Average Completion Days</t>
  </si>
  <si>
    <t>Kaskida</t>
  </si>
  <si>
    <t>Shenadoah</t>
  </si>
  <si>
    <t>Anchor</t>
  </si>
  <si>
    <t>Max Mud Wt</t>
  </si>
  <si>
    <t>15K Developments</t>
  </si>
  <si>
    <t>20K Appraisals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</si>
</sst>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13:R29"/>
  <sheetViews>
    <sheetView tabSelected="1" workbookViewId="0">
      <selection activeCell="I29" sqref="I29"/>
    </sheetView>
  </sheetViews>
  <sheetFormatPr defaultRowHeight="15" x14ac:dyDescent="0.25"/>
  <cols>
    <col min="1" max="1" width="16.42578125" customWidth="1"/>
    <col min="2" max="2" width="11" customWidth="1"/>
    <col min="3" max="3" width="11.42578125" customWidth="1"/>
    <col min="4" max="7" width="10.85546875" customWidth="1"/>
    <col min="8" max="8" width="11.7109375" customWidth="1"/>
    <col min="9" max="9" width="6.5703125" customWidth="1"/>
    <col min="10" max="11" width="12.85546875" customWidth="1"/>
    <col min="12" max="12" width="9.85546875" customWidth="1"/>
    <col min="13" max="13" width="12.5703125" customWidth="1"/>
    <col min="14" max="14" width="15.7109375" customWidth="1"/>
    <col min="15" max="15" width="17" customWidth="1"/>
    <col min="16" max="16" width="17.7109375" customWidth="1"/>
    <col min="17" max="17" width="15.5703125" customWidth="1"/>
    <col min="18" max="18" width="19" customWidth="1"/>
  </cols>
  <sheetData>
    <row r="13" spans="1:18" ht="23.25" x14ac:dyDescent="0.35">
      <c r="A13" s="13" t="s">
        <v>26</v>
      </c>
    </row>
    <row r="14" spans="1:18" ht="60" x14ac:dyDescent="0.25">
      <c r="B14" s="1" t="s">
        <v>16</v>
      </c>
      <c r="C14" s="1" t="s">
        <v>14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21</v>
      </c>
      <c r="I14" s="1" t="s">
        <v>25</v>
      </c>
      <c r="J14" s="1" t="s">
        <v>13</v>
      </c>
      <c r="K14" s="1" t="s">
        <v>15</v>
      </c>
      <c r="L14" s="1" t="s">
        <v>0</v>
      </c>
      <c r="M14" s="1" t="s">
        <v>1</v>
      </c>
      <c r="N14" s="1" t="s">
        <v>2</v>
      </c>
      <c r="O14" s="1" t="s">
        <v>3</v>
      </c>
      <c r="P14" s="1" t="s">
        <v>10</v>
      </c>
      <c r="Q14" s="1" t="s">
        <v>4</v>
      </c>
      <c r="R14" s="1" t="s">
        <v>9</v>
      </c>
    </row>
    <row r="15" spans="1:18" x14ac:dyDescent="0.25">
      <c r="A15" t="s">
        <v>5</v>
      </c>
      <c r="B15" s="3">
        <v>8468</v>
      </c>
      <c r="C15">
        <f>10+9</f>
        <v>19</v>
      </c>
      <c r="D15" s="3">
        <v>26616</v>
      </c>
      <c r="E15" s="3">
        <v>27104</v>
      </c>
      <c r="F15" s="9">
        <v>76.5</v>
      </c>
      <c r="G15" s="8">
        <f>(E15/10000)*F15</f>
        <v>207.34559999999999</v>
      </c>
      <c r="H15">
        <v>144.1</v>
      </c>
      <c r="I15" s="11">
        <v>14.3</v>
      </c>
      <c r="J15">
        <v>6</v>
      </c>
      <c r="K15" s="2">
        <f>J15/C15</f>
        <v>0.31578947368421051</v>
      </c>
      <c r="L15" s="3">
        <f>1198+1121</f>
        <v>2319</v>
      </c>
      <c r="M15" s="8">
        <f>L15/J15</f>
        <v>386.5</v>
      </c>
      <c r="N15" s="5">
        <f>L15*1100000+J15*40000000</f>
        <v>2790900000</v>
      </c>
      <c r="O15" s="6">
        <f>N15/J15</f>
        <v>465150000</v>
      </c>
      <c r="P15" s="6">
        <f>O15+200000000</f>
        <v>665150000</v>
      </c>
      <c r="Q15" s="6">
        <f>(3000000000+N15)/J15</f>
        <v>965150000</v>
      </c>
      <c r="R15" s="6">
        <f>P15*J15</f>
        <v>3990900000</v>
      </c>
    </row>
    <row r="16" spans="1:18" x14ac:dyDescent="0.25">
      <c r="A16" t="s">
        <v>6</v>
      </c>
      <c r="B16" s="3">
        <v>6952</v>
      </c>
      <c r="C16">
        <v>37</v>
      </c>
      <c r="D16" s="3">
        <v>28352</v>
      </c>
      <c r="E16" s="3">
        <v>29176</v>
      </c>
      <c r="F16" s="10">
        <v>73.2</v>
      </c>
      <c r="G16" s="8">
        <f>(E16/10000)*F16</f>
        <v>213.56832000000003</v>
      </c>
      <c r="H16">
        <v>96.3</v>
      </c>
      <c r="I16">
        <v>14.1</v>
      </c>
      <c r="J16">
        <f>6+9</f>
        <v>15</v>
      </c>
      <c r="K16" s="2">
        <f>J16/C16</f>
        <v>0.40540540540540543</v>
      </c>
      <c r="L16" s="3">
        <f>2530+2666</f>
        <v>5196</v>
      </c>
      <c r="M16" s="8">
        <f>L16/J16</f>
        <v>346.4</v>
      </c>
      <c r="N16" s="5">
        <f>L16*1100000+J16*40000000</f>
        <v>6315600000</v>
      </c>
      <c r="O16" s="6">
        <f>N16/J16</f>
        <v>421040000</v>
      </c>
      <c r="P16" s="6">
        <f>O16+200000000</f>
        <v>621040000</v>
      </c>
      <c r="Q16" s="6">
        <f>(4000000000+N16)/J16</f>
        <v>687706666.66666663</v>
      </c>
      <c r="R16" s="6">
        <f>P16*J16</f>
        <v>9315600000</v>
      </c>
    </row>
    <row r="17" spans="1:18" x14ac:dyDescent="0.25">
      <c r="A17" t="s">
        <v>7</v>
      </c>
      <c r="B17" s="3">
        <v>7134</v>
      </c>
      <c r="C17">
        <v>8</v>
      </c>
      <c r="D17" s="3">
        <v>30502</v>
      </c>
      <c r="E17" s="3">
        <v>31236</v>
      </c>
      <c r="F17" s="10">
        <v>67.7</v>
      </c>
      <c r="G17" s="8">
        <f>(E17/10000)*F17</f>
        <v>211.46772000000001</v>
      </c>
      <c r="H17">
        <v>89.2</v>
      </c>
      <c r="I17">
        <v>15.1</v>
      </c>
      <c r="J17">
        <v>4</v>
      </c>
      <c r="K17" s="2">
        <f>J17/C17</f>
        <v>0.5</v>
      </c>
      <c r="L17" s="3">
        <f>1442</f>
        <v>1442</v>
      </c>
      <c r="M17" s="8">
        <f>L17/J17</f>
        <v>360.5</v>
      </c>
      <c r="N17" s="5">
        <f>L17*1100000+J17*40000000</f>
        <v>1746200000</v>
      </c>
      <c r="O17" s="6">
        <f>N17/J17</f>
        <v>436550000</v>
      </c>
      <c r="P17" s="6">
        <f>O17+200000000</f>
        <v>636550000</v>
      </c>
      <c r="Q17" s="6">
        <f>(3300000000+N17)/J17</f>
        <v>1261550000</v>
      </c>
      <c r="R17" s="6">
        <f>P17*J17</f>
        <v>2546200000</v>
      </c>
    </row>
    <row r="18" spans="1:18" x14ac:dyDescent="0.25">
      <c r="A18" t="s">
        <v>8</v>
      </c>
      <c r="B18" s="3">
        <v>9438</v>
      </c>
      <c r="C18">
        <v>20</v>
      </c>
      <c r="D18" s="3">
        <v>23597</v>
      </c>
      <c r="E18" s="3">
        <v>25049</v>
      </c>
      <c r="F18" s="10">
        <v>69.599999999999994</v>
      </c>
      <c r="G18" s="8">
        <f>(E18/10000)*F18</f>
        <v>174.34103999999999</v>
      </c>
      <c r="H18">
        <v>88.9</v>
      </c>
      <c r="I18" s="11">
        <v>14</v>
      </c>
      <c r="J18">
        <v>7</v>
      </c>
      <c r="K18" s="2">
        <f>J18/C18</f>
        <v>0.35</v>
      </c>
      <c r="L18" s="3">
        <v>2119</v>
      </c>
      <c r="M18" s="8">
        <f>L18/J18</f>
        <v>302.71428571428572</v>
      </c>
      <c r="N18" s="5">
        <f>L18*1100000+J18*40000000</f>
        <v>2610900000</v>
      </c>
      <c r="O18" s="6">
        <f>N18/J18</f>
        <v>372985714.28571427</v>
      </c>
      <c r="P18" s="6">
        <f>O18+200000000</f>
        <v>572985714.28571427</v>
      </c>
      <c r="Q18" s="6">
        <f>(1000000000+N18+9*200000000)/J18</f>
        <v>772985714.28571427</v>
      </c>
      <c r="R18" s="6">
        <f>P18*J18</f>
        <v>4010900000</v>
      </c>
    </row>
    <row r="19" spans="1:18" x14ac:dyDescent="0.25">
      <c r="B19" s="3"/>
      <c r="D19" s="3"/>
      <c r="E19" s="3"/>
      <c r="F19" s="10"/>
      <c r="G19" s="8"/>
      <c r="M19" s="8"/>
    </row>
    <row r="20" spans="1:18" x14ac:dyDescent="0.25">
      <c r="A20" t="s">
        <v>11</v>
      </c>
      <c r="B20" s="3">
        <f>SUM(B15:B19)/4</f>
        <v>7998</v>
      </c>
      <c r="C20">
        <f>SUM(C15:C19)/4</f>
        <v>21</v>
      </c>
      <c r="D20" s="3">
        <f t="shared" ref="D20:I20" si="0">SUM(D15:D19)/4</f>
        <v>27266.75</v>
      </c>
      <c r="E20" s="3">
        <f t="shared" si="0"/>
        <v>28141.25</v>
      </c>
      <c r="F20" s="12">
        <f t="shared" si="0"/>
        <v>71.75</v>
      </c>
      <c r="G20" s="8">
        <f t="shared" si="0"/>
        <v>201.68067000000002</v>
      </c>
      <c r="H20" s="11">
        <f t="shared" si="0"/>
        <v>104.625</v>
      </c>
      <c r="I20" s="11">
        <f t="shared" si="0"/>
        <v>14.375</v>
      </c>
      <c r="J20" s="4">
        <f>SUM(J15:J19)/4</f>
        <v>8</v>
      </c>
      <c r="K20" s="2">
        <f>SUM(K15:K19)/4</f>
        <v>0.39279871977240399</v>
      </c>
      <c r="L20" s="4">
        <f>SUM(L15:L19)/4</f>
        <v>2769</v>
      </c>
      <c r="M20" s="8">
        <f>SUM(M15:M19)/4</f>
        <v>349.02857142857147</v>
      </c>
      <c r="N20" s="5">
        <f t="shared" ref="N20" si="1">SUM(N15:N19)/4</f>
        <v>3365900000</v>
      </c>
      <c r="O20" s="4">
        <f>SUM(O15:O19)/4</f>
        <v>423931428.57142854</v>
      </c>
      <c r="P20" s="4">
        <f>SUM(P15:P19)/4</f>
        <v>623931428.57142854</v>
      </c>
      <c r="Q20" s="4">
        <f>SUM(Q15:Q19)/4</f>
        <v>921848095.23809516</v>
      </c>
      <c r="R20" s="4">
        <f>SUM(R15:R19)/4</f>
        <v>4965900000</v>
      </c>
    </row>
    <row r="21" spans="1:18" x14ac:dyDescent="0.25">
      <c r="B21" s="3"/>
      <c r="D21" s="3"/>
      <c r="E21" s="3"/>
      <c r="G21" s="8"/>
    </row>
    <row r="22" spans="1:18" x14ac:dyDescent="0.25">
      <c r="A22" t="s">
        <v>12</v>
      </c>
      <c r="B22" s="3"/>
      <c r="D22" s="3"/>
      <c r="E22" s="3"/>
      <c r="G22" s="8"/>
    </row>
    <row r="23" spans="1:18" x14ac:dyDescent="0.25">
      <c r="B23" s="3"/>
      <c r="D23" s="3"/>
      <c r="E23" s="3"/>
      <c r="G23" s="8"/>
    </row>
    <row r="24" spans="1:18" ht="23.25" x14ac:dyDescent="0.35">
      <c r="A24" s="13" t="s">
        <v>27</v>
      </c>
    </row>
    <row r="25" spans="1:18" x14ac:dyDescent="0.25">
      <c r="A25" t="s">
        <v>22</v>
      </c>
      <c r="B25" s="3">
        <v>5885</v>
      </c>
      <c r="C25">
        <v>12</v>
      </c>
      <c r="D25" s="3">
        <v>32531</v>
      </c>
      <c r="E25" s="3">
        <v>33418</v>
      </c>
      <c r="F25">
        <v>134.4</v>
      </c>
      <c r="G25" s="8">
        <f>(E25/10000)*F25</f>
        <v>449.13792000000001</v>
      </c>
      <c r="H25" s="4">
        <v>0</v>
      </c>
      <c r="I25">
        <v>15.1</v>
      </c>
      <c r="J25" s="4">
        <v>0</v>
      </c>
      <c r="K25" s="2">
        <f>J25/C25</f>
        <v>0</v>
      </c>
      <c r="L25" s="3">
        <v>1179</v>
      </c>
      <c r="M25" s="4">
        <v>0</v>
      </c>
      <c r="N25" s="5">
        <f>L25*1100000+4*40000000</f>
        <v>1456900000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25">
      <c r="A26" t="s">
        <v>23</v>
      </c>
      <c r="B26" s="3">
        <v>5853</v>
      </c>
      <c r="C26">
        <v>15</v>
      </c>
      <c r="D26" s="3">
        <v>28033</v>
      </c>
      <c r="E26" s="3">
        <v>28270</v>
      </c>
      <c r="F26" s="10">
        <v>84.9</v>
      </c>
      <c r="G26" s="8">
        <f>(E26/10000)*F26</f>
        <v>240.01230000000001</v>
      </c>
      <c r="H26" s="4">
        <v>0</v>
      </c>
      <c r="I26">
        <v>15.3</v>
      </c>
      <c r="J26" s="4">
        <v>0</v>
      </c>
      <c r="K26" s="2">
        <f>J26/C26</f>
        <v>0</v>
      </c>
      <c r="L26" s="3">
        <v>1289</v>
      </c>
      <c r="M26" s="4">
        <v>0</v>
      </c>
      <c r="N26" s="5">
        <f>L26*1100000+5*40000000</f>
        <v>1617900000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25">
      <c r="A27" t="s">
        <v>24</v>
      </c>
      <c r="B27" s="3">
        <v>5016</v>
      </c>
      <c r="C27">
        <v>10</v>
      </c>
      <c r="D27" s="3">
        <v>31712</v>
      </c>
      <c r="E27" s="3">
        <v>32173</v>
      </c>
      <c r="F27" s="10">
        <v>67.3</v>
      </c>
      <c r="G27" s="8">
        <f>(E27/10000)*F27</f>
        <v>216.52428999999998</v>
      </c>
      <c r="H27" s="4">
        <v>0</v>
      </c>
      <c r="I27">
        <v>15.7</v>
      </c>
      <c r="J27" s="4">
        <v>0</v>
      </c>
      <c r="K27" s="2">
        <f>J27/C27</f>
        <v>0</v>
      </c>
      <c r="L27" s="3">
        <v>736</v>
      </c>
      <c r="M27" s="4">
        <v>0</v>
      </c>
      <c r="N27" s="5">
        <f>L27*1100000+J27*40000000</f>
        <v>809600000</v>
      </c>
      <c r="O27" s="4">
        <v>0</v>
      </c>
      <c r="P27" s="4">
        <v>0</v>
      </c>
      <c r="Q27" s="4">
        <v>0</v>
      </c>
      <c r="R27" s="4">
        <v>0</v>
      </c>
    </row>
    <row r="29" spans="1:18" x14ac:dyDescent="0.25">
      <c r="A29" t="s">
        <v>11</v>
      </c>
      <c r="B29" s="3">
        <f>SUM(B24:B28)/3</f>
        <v>5584.666666666667</v>
      </c>
      <c r="C29" s="3">
        <f t="shared" ref="C29:N29" si="2">SUM(C24:C28)/3</f>
        <v>12.333333333333334</v>
      </c>
      <c r="D29" s="3">
        <f t="shared" si="2"/>
        <v>30758.666666666668</v>
      </c>
      <c r="E29" s="3">
        <f t="shared" si="2"/>
        <v>31287</v>
      </c>
      <c r="F29" s="7">
        <f t="shared" si="2"/>
        <v>95.533333333333346</v>
      </c>
      <c r="G29" s="7">
        <f t="shared" si="2"/>
        <v>301.89150333333333</v>
      </c>
      <c r="H29" s="3">
        <f t="shared" si="2"/>
        <v>0</v>
      </c>
      <c r="I29" s="7">
        <f t="shared" si="2"/>
        <v>15.366666666666665</v>
      </c>
      <c r="J29" s="3">
        <f t="shared" si="2"/>
        <v>0</v>
      </c>
      <c r="K29" s="3">
        <f t="shared" si="2"/>
        <v>0</v>
      </c>
      <c r="L29" s="3">
        <f t="shared" si="2"/>
        <v>1068</v>
      </c>
      <c r="M29" s="3">
        <f t="shared" si="2"/>
        <v>0</v>
      </c>
      <c r="N29" s="3">
        <f t="shared" si="2"/>
        <v>1294800000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2020-09-06T18:17:40Z</dcterms:modified>
</cp:coreProperties>
</file>