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07f9c9cfd5dcd705/FDAS/Mktg/World Oil/Follow up Article/"/>
    </mc:Choice>
  </mc:AlternateContent>
  <xr:revisionPtr revIDLastSave="0" documentId="8_{D663024B-B68B-4FF3-A41D-7621F0C2A573}" xr6:coauthVersionLast="45" xr6:coauthVersionMax="45" xr10:uidLastSave="{00000000-0000-0000-0000-000000000000}"/>
  <bookViews>
    <workbookView xWindow="390" yWindow="390" windowWidth="23280" windowHeight="15300" tabRatio="785" xr2:uid="{00000000-000D-0000-FFFF-FFFF00000000}"/>
  </bookViews>
  <sheets>
    <sheet name="STONES Field Prodn" sheetId="7" r:id="rId1"/>
  </sheets>
  <definedNames>
    <definedName name="CAPEX">'STONES Field Prodn'!$M$2</definedName>
    <definedName name="OILprice">'STONES Field Prodn'!$R$2</definedName>
    <definedName name="OPEX">'STONES Field Prodn'!$S$2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7" l="1"/>
  <c r="P6" i="7"/>
  <c r="P7" i="7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" i="7"/>
  <c r="P3" i="7"/>
  <c r="J3" i="7"/>
  <c r="N3" i="7" s="1"/>
  <c r="J4" i="7" l="1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L3" i="7"/>
  <c r="K40" i="7" l="1"/>
  <c r="N40" i="7"/>
  <c r="K42" i="7"/>
  <c r="N42" i="7"/>
  <c r="K41" i="7"/>
  <c r="N41" i="7"/>
  <c r="K34" i="7"/>
  <c r="N34" i="7"/>
  <c r="K33" i="7"/>
  <c r="N33" i="7"/>
  <c r="K32" i="7"/>
  <c r="N32" i="7"/>
  <c r="K31" i="7"/>
  <c r="N31" i="7"/>
  <c r="K39" i="7"/>
  <c r="N39" i="7"/>
  <c r="K38" i="7"/>
  <c r="N38" i="7"/>
  <c r="K30" i="7"/>
  <c r="N30" i="7"/>
  <c r="K37" i="7"/>
  <c r="N37" i="7"/>
  <c r="K29" i="7"/>
  <c r="N29" i="7"/>
  <c r="K35" i="7"/>
  <c r="N35" i="7"/>
  <c r="K36" i="7"/>
  <c r="N36" i="7"/>
  <c r="K28" i="7"/>
  <c r="N28" i="7"/>
  <c r="K26" i="7"/>
  <c r="N26" i="7"/>
  <c r="K18" i="7"/>
  <c r="N18" i="7"/>
  <c r="K10" i="7"/>
  <c r="N10" i="7"/>
  <c r="K27" i="7"/>
  <c r="N27" i="7"/>
  <c r="K25" i="7"/>
  <c r="N25" i="7"/>
  <c r="K16" i="7"/>
  <c r="N16" i="7"/>
  <c r="K8" i="7"/>
  <c r="N8" i="7"/>
  <c r="K11" i="7"/>
  <c r="N11" i="7"/>
  <c r="K17" i="7"/>
  <c r="N17" i="7"/>
  <c r="K7" i="7"/>
  <c r="N7" i="7"/>
  <c r="K6" i="7"/>
  <c r="N6" i="7"/>
  <c r="K19" i="7"/>
  <c r="N19" i="7"/>
  <c r="K24" i="7"/>
  <c r="N24" i="7"/>
  <c r="K5" i="7"/>
  <c r="N5" i="7"/>
  <c r="K9" i="7"/>
  <c r="N9" i="7"/>
  <c r="K23" i="7"/>
  <c r="N23" i="7"/>
  <c r="K15" i="7"/>
  <c r="N15" i="7"/>
  <c r="K22" i="7"/>
  <c r="N22" i="7"/>
  <c r="K14" i="7"/>
  <c r="N14" i="7"/>
  <c r="K21" i="7"/>
  <c r="N21" i="7"/>
  <c r="K13" i="7"/>
  <c r="N13" i="7"/>
  <c r="K20" i="7"/>
  <c r="N20" i="7"/>
  <c r="K12" i="7"/>
  <c r="N12" i="7"/>
  <c r="K4" i="7"/>
  <c r="N4" i="7"/>
  <c r="K3" i="7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</calcChain>
</file>

<file path=xl/sharedStrings.xml><?xml version="1.0" encoding="utf-8"?>
<sst xmlns="http://schemas.openxmlformats.org/spreadsheetml/2006/main" count="33" uniqueCount="18">
  <si>
    <t xml:space="preserve">  001</t>
  </si>
  <si>
    <t>SN105</t>
  </si>
  <si>
    <t>SN109</t>
  </si>
  <si>
    <t>SN208</t>
  </si>
  <si>
    <t>SN110</t>
  </si>
  <si>
    <t>SN207</t>
  </si>
  <si>
    <t>SN213</t>
  </si>
  <si>
    <t>MONTH
End Date</t>
  </si>
  <si>
    <t>Total Mo'ly Production bbls</t>
  </si>
  <si>
    <t>Avg. Field Daily RATE bopd</t>
  </si>
  <si>
    <t>CUM Production MMbbl</t>
  </si>
  <si>
    <t>Months Onstream</t>
  </si>
  <si>
    <t>CAPEX</t>
  </si>
  <si>
    <t>REVENUE</t>
  </si>
  <si>
    <t>OIL Price /bbl</t>
  </si>
  <si>
    <t>OPEX</t>
  </si>
  <si>
    <t>CAPEX?</t>
  </si>
  <si>
    <t>CUM. CASHFLOW $B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</si>
</sst>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yyyy\-mm\-dd"/>
    <numFmt numFmtId="165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0" xfId="0" applyNumberFormat="1"/>
    <xf numFmtId="165" fontId="0" fillId="0" borderId="0" xfId="0" applyNumberFormat="1"/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wrapText="1"/>
    </xf>
    <xf numFmtId="3" fontId="0" fillId="0" borderId="1" xfId="0" applyNumberFormat="1" applyBorder="1" applyAlignment="1">
      <alignment horizontal="center"/>
    </xf>
    <xf numFmtId="3" fontId="0" fillId="2" borderId="0" xfId="0" applyNumberFormat="1" applyFill="1" applyAlignment="1">
      <alignment horizontal="center"/>
    </xf>
    <xf numFmtId="6" fontId="0" fillId="3" borderId="0" xfId="0" applyNumberFormat="1" applyFill="1"/>
    <xf numFmtId="8" fontId="0" fillId="3" borderId="0" xfId="0" applyNumberFormat="1" applyFill="1"/>
    <xf numFmtId="6" fontId="0" fillId="0" borderId="0" xfId="0" applyNumberFormat="1"/>
    <xf numFmtId="6" fontId="4" fillId="2" borderId="0" xfId="0" applyNumberFormat="1" applyFont="1" applyFill="1"/>
    <xf numFmtId="6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0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b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STONES PH. I Cum. CASHFLOW thru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'STONES Field Prodn'!$O$2:$O$42</c:f>
              <c:numCache>
                <c:formatCode>General</c:formatCode>
                <c:ptCount val="41"/>
                <c:pt idx="0">
                  <c:v>0</c:v>
                </c:pt>
                <c:pt idx="5">
                  <c:v>5</c:v>
                </c:pt>
                <c:pt idx="10">
                  <c:v>10</c:v>
                </c:pt>
                <c:pt idx="15">
                  <c:v>15</c:v>
                </c:pt>
                <c:pt idx="20">
                  <c:v>20</c:v>
                </c:pt>
                <c:pt idx="25">
                  <c:v>25</c:v>
                </c:pt>
                <c:pt idx="30">
                  <c:v>30</c:v>
                </c:pt>
                <c:pt idx="35">
                  <c:v>35</c:v>
                </c:pt>
                <c:pt idx="40">
                  <c:v>40</c:v>
                </c:pt>
              </c:numCache>
            </c:numRef>
          </c:cat>
          <c:val>
            <c:numRef>
              <c:f>'STONES Field Prodn'!$P$2:$P$42</c:f>
              <c:numCache>
                <c:formatCode>"$"#,##0_);[Red]\("$"#,##0\)</c:formatCode>
                <c:ptCount val="41"/>
                <c:pt idx="0">
                  <c:v>0</c:v>
                </c:pt>
                <c:pt idx="1">
                  <c:v>-3495.9490123299997</c:v>
                </c:pt>
                <c:pt idx="2">
                  <c:v>-3484.1069974699999</c:v>
                </c:pt>
                <c:pt idx="3">
                  <c:v>-3476.3063588099999</c:v>
                </c:pt>
                <c:pt idx="4">
                  <c:v>-3472.1099454200003</c:v>
                </c:pt>
                <c:pt idx="5">
                  <c:v>-3471.6277003600003</c:v>
                </c:pt>
                <c:pt idx="6">
                  <c:v>-3466.1644724300004</c:v>
                </c:pt>
                <c:pt idx="7">
                  <c:v>-3436.4856587000004</c:v>
                </c:pt>
                <c:pt idx="8">
                  <c:v>-3410.2877547000003</c:v>
                </c:pt>
                <c:pt idx="9">
                  <c:v>-3393.2616244400001</c:v>
                </c:pt>
                <c:pt idx="10">
                  <c:v>-3359.5100547699999</c:v>
                </c:pt>
                <c:pt idx="11">
                  <c:v>-3318.3359989</c:v>
                </c:pt>
                <c:pt idx="12">
                  <c:v>-3284.4645327899998</c:v>
                </c:pt>
                <c:pt idx="13">
                  <c:v>-3281.7184256400001</c:v>
                </c:pt>
                <c:pt idx="14">
                  <c:v>-3249.0700475799999</c:v>
                </c:pt>
                <c:pt idx="15">
                  <c:v>-3222.2671908199995</c:v>
                </c:pt>
                <c:pt idx="16">
                  <c:v>-3199.6681554999996</c:v>
                </c:pt>
                <c:pt idx="17">
                  <c:v>-3169.7228039299994</c:v>
                </c:pt>
                <c:pt idx="18">
                  <c:v>-3141.884149819999</c:v>
                </c:pt>
                <c:pt idx="19">
                  <c:v>-3141.884149819999</c:v>
                </c:pt>
                <c:pt idx="20">
                  <c:v>-3141.884149819999</c:v>
                </c:pt>
                <c:pt idx="21">
                  <c:v>-3141.884149819999</c:v>
                </c:pt>
                <c:pt idx="22">
                  <c:v>-3117.3352397599992</c:v>
                </c:pt>
                <c:pt idx="23">
                  <c:v>-3085.2774922299991</c:v>
                </c:pt>
                <c:pt idx="24">
                  <c:v>-3052.4297426499993</c:v>
                </c:pt>
                <c:pt idx="25">
                  <c:v>-3007.0741274799989</c:v>
                </c:pt>
                <c:pt idx="26">
                  <c:v>-2955.8389139799992</c:v>
                </c:pt>
                <c:pt idx="27">
                  <c:v>-2924.0932922899992</c:v>
                </c:pt>
                <c:pt idx="28">
                  <c:v>-2875.7381006899991</c:v>
                </c:pt>
                <c:pt idx="29">
                  <c:v>-2830.9423821399987</c:v>
                </c:pt>
                <c:pt idx="30">
                  <c:v>-2820.5175842299991</c:v>
                </c:pt>
                <c:pt idx="31">
                  <c:v>-2788.3683947699992</c:v>
                </c:pt>
                <c:pt idx="32">
                  <c:v>-2743.1080965099986</c:v>
                </c:pt>
                <c:pt idx="33">
                  <c:v>-2697.1027003799986</c:v>
                </c:pt>
                <c:pt idx="34">
                  <c:v>-2658.6523755499989</c:v>
                </c:pt>
                <c:pt idx="35">
                  <c:v>-2628.414197059999</c:v>
                </c:pt>
                <c:pt idx="36">
                  <c:v>-2590.1145785599988</c:v>
                </c:pt>
                <c:pt idx="37">
                  <c:v>-2550.9614767199987</c:v>
                </c:pt>
                <c:pt idx="38">
                  <c:v>-2510.8058187799988</c:v>
                </c:pt>
                <c:pt idx="39">
                  <c:v>-2480.7546270699986</c:v>
                </c:pt>
                <c:pt idx="40">
                  <c:v>-2443.2139727899985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6-4B6A-8D30-A8D891C38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046319"/>
        <c:axId val="662941455"/>
      </c:lineChart>
      <c:catAx>
        <c:axId val="108604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MONTHS</a:t>
                </a:r>
                <a:r>
                  <a:rPr lang="en-US" b="1" baseline="0"/>
                  <a:t> Onstream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41455"/>
        <c:crossesAt val="0"/>
        <c:auto val="1"/>
        <c:lblAlgn val="ctr"/>
        <c:lblOffset val="100"/>
        <c:noMultiLvlLbl val="0"/>
      </c:catAx>
      <c:valAx>
        <c:axId val="6629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$Million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04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149677</xdr:colOff>
      <xdr:row>5</xdr:row>
      <xdr:rowOff>27215</xdr:rowOff>
    </xdr:from>
    <xdr:to>
      <xdr:col>28</xdr:col>
      <xdr:colOff>362857</xdr:colOff>
      <xdr:row>31</xdr:row>
      <xdr:rowOff>117929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5057BC-F8D3-4CEB-A377-AABC545EA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380998</xdr:colOff>
      <xdr:row>4</xdr:row>
      <xdr:rowOff>199572</xdr:rowOff>
    </xdr:from>
    <xdr:to>
      <xdr:col>12</xdr:col>
      <xdr:colOff>644069</xdr:colOff>
      <xdr:row>11</xdr:row>
      <xdr:rowOff>136073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04FC7D44-1820-4EA8-B97D-AE0F66AFDADD}"/>
            </a:ext>
          </a:extLst>
        </xdr:cNvPr>
        <xdr:cNvSpPr/>
      </xdr:nvSpPr>
      <xdr:spPr>
        <a:xfrm rot="20154286">
          <a:off x="5488212" y="1315358"/>
          <a:ext cx="3193143" cy="1315358"/>
        </a:xfrm>
        <a:prstGeom prst="rightArrow">
          <a:avLst/>
        </a:prstGeom>
        <a:solidFill>
          <a:srgbClr val="FF3300">
            <a:alpha val="6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600" b="1"/>
            <a:t>PUT COST OF NEW WELLS, COMPLETIONS HERE?</a:t>
          </a:r>
        </a:p>
      </xdr:txBody>
    </xdr:sp>
    <xdr:clientData/>
  </xdr:twoCellAnchor>
  <xdr:twoCellAnchor>
    <xdr:from>
      <xdr:col>8</xdr:col>
      <xdr:colOff>415470</xdr:colOff>
      <xdr:row>25</xdr:row>
      <xdr:rowOff>206829</xdr:rowOff>
    </xdr:from>
    <xdr:to>
      <xdr:col>12</xdr:col>
      <xdr:colOff>678541</xdr:colOff>
      <xdr:row>32</xdr:row>
      <xdr:rowOff>143330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730E5A09-0FD6-49B2-A58A-489257C73BF1}"/>
            </a:ext>
          </a:extLst>
        </xdr:cNvPr>
        <xdr:cNvSpPr/>
      </xdr:nvSpPr>
      <xdr:spPr>
        <a:xfrm rot="20154286">
          <a:off x="5522684" y="5241472"/>
          <a:ext cx="3193143" cy="1315358"/>
        </a:xfrm>
        <a:prstGeom prst="rightArrow">
          <a:avLst/>
        </a:prstGeom>
        <a:solidFill>
          <a:srgbClr val="FF3300">
            <a:alpha val="6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600" b="1"/>
            <a:t>PUT COST OF NEW WELLS, COMPLETIONS HERE?</a:t>
          </a:r>
        </a:p>
      </xdr:txBody>
    </xdr:sp>
    <xdr:clientData/>
  </xdr:twoCellAnchor>
  <xdr:twoCellAnchor>
    <xdr:from>
      <xdr:col>8</xdr:col>
      <xdr:colOff>468083</xdr:colOff>
      <xdr:row>9</xdr:row>
      <xdr:rowOff>114302</xdr:rowOff>
    </xdr:from>
    <xdr:to>
      <xdr:col>12</xdr:col>
      <xdr:colOff>731154</xdr:colOff>
      <xdr:row>16</xdr:row>
      <xdr:rowOff>105231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D293B6E0-49D2-4A86-A43E-FEEB8A80464C}"/>
            </a:ext>
          </a:extLst>
        </xdr:cNvPr>
        <xdr:cNvSpPr/>
      </xdr:nvSpPr>
      <xdr:spPr>
        <a:xfrm rot="20154286">
          <a:off x="5575297" y="2191659"/>
          <a:ext cx="3193143" cy="1315358"/>
        </a:xfrm>
        <a:prstGeom prst="rightArrow">
          <a:avLst/>
        </a:prstGeom>
        <a:solidFill>
          <a:srgbClr val="FF3300">
            <a:alpha val="6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600" b="1"/>
            <a:t>PUT COST OF NEW WELLS, COMPLETIONS HERE?</a:t>
          </a:r>
        </a:p>
      </xdr:txBody>
    </xdr:sp>
    <xdr:clientData/>
  </xdr:twoCellAnchor>
  <xdr:twoCellAnchor>
    <xdr:from>
      <xdr:col>8</xdr:col>
      <xdr:colOff>348340</xdr:colOff>
      <xdr:row>38</xdr:row>
      <xdr:rowOff>148773</xdr:rowOff>
    </xdr:from>
    <xdr:to>
      <xdr:col>12</xdr:col>
      <xdr:colOff>611411</xdr:colOff>
      <xdr:row>45</xdr:row>
      <xdr:rowOff>139702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E703D21F-22F5-43EE-87A2-EA56129232AF}"/>
            </a:ext>
          </a:extLst>
        </xdr:cNvPr>
        <xdr:cNvSpPr/>
      </xdr:nvSpPr>
      <xdr:spPr>
        <a:xfrm rot="20154286">
          <a:off x="5455554" y="7650844"/>
          <a:ext cx="3193143" cy="1315358"/>
        </a:xfrm>
        <a:prstGeom prst="rightArrow">
          <a:avLst/>
        </a:prstGeom>
        <a:solidFill>
          <a:srgbClr val="FF3300">
            <a:alpha val="6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600" b="1"/>
            <a:t>PUT COST OF NEW WELLS, COMPLETIONS HERE?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DBABD-FE24-4907-8BD4-5B16B1A128FB}">
  <dimension ref="A1:S42"/>
  <sheetViews>
    <sheetView tabSelected="1" zoomScale="70" zoomScaleNormal="70" workbookViewId="0">
      <pane xSplit="1" ySplit="1" topLeftCell="B2" activePane="bottomRight" state="frozen"/>
      <selection pane="topRight" activeCell="C1" sqref="C1"/>
      <selection pane="bottomLeft" activeCell="A40" sqref="A40"/>
      <selection pane="bottomRight" activeCell="M17" sqref="M17"/>
    </sheetView>
  </sheetViews>
  <sheetFormatPr defaultRowHeight="15" x14ac:dyDescent="0.25"/>
  <cols>
    <col min="1" max="1" width="16" customWidth="1"/>
    <col min="2" max="2" width="12.42578125" customWidth="1"/>
    <col min="9" max="9" width="9.140625" style="4" bestFit="1" customWidth="1"/>
    <col min="10" max="10" width="11.42578125" customWidth="1"/>
    <col min="11" max="11" width="10.85546875" customWidth="1"/>
    <col min="12" max="12" width="10.5703125" bestFit="1" customWidth="1"/>
    <col min="13" max="13" width="24.140625" customWidth="1"/>
    <col min="14" max="14" width="20.5703125" customWidth="1"/>
    <col min="15" max="15" width="9.140625" style="4" bestFit="1" customWidth="1"/>
    <col min="16" max="16" width="14.85546875" bestFit="1" customWidth="1"/>
  </cols>
  <sheetData>
    <row r="1" spans="1:19" s="5" customFormat="1" ht="45" x14ac:dyDescent="0.25">
      <c r="A1" s="6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7" t="s">
        <v>11</v>
      </c>
      <c r="J1" s="10" t="s">
        <v>8</v>
      </c>
      <c r="K1" s="6" t="s">
        <v>9</v>
      </c>
      <c r="L1" s="11" t="s">
        <v>10</v>
      </c>
      <c r="M1" s="11" t="s">
        <v>12</v>
      </c>
      <c r="N1" s="11" t="s">
        <v>13</v>
      </c>
      <c r="O1" s="7" t="s">
        <v>11</v>
      </c>
      <c r="P1" s="11" t="s">
        <v>17</v>
      </c>
      <c r="R1" s="7" t="s">
        <v>14</v>
      </c>
      <c r="S1" s="7" t="s">
        <v>15</v>
      </c>
    </row>
    <row r="2" spans="1:19" ht="15.75" x14ac:dyDescent="0.25">
      <c r="A2" s="2"/>
      <c r="B2" s="8"/>
      <c r="C2" s="8"/>
      <c r="D2" s="8"/>
      <c r="E2" s="8"/>
      <c r="F2" s="8"/>
      <c r="G2" s="8"/>
      <c r="H2" s="8"/>
      <c r="I2" s="1">
        <v>0</v>
      </c>
      <c r="J2" s="8"/>
      <c r="K2" s="12"/>
      <c r="L2" s="9"/>
      <c r="M2" s="18">
        <v>-3500000000</v>
      </c>
      <c r="O2" s="1">
        <v>0</v>
      </c>
      <c r="P2" s="16">
        <v>0</v>
      </c>
      <c r="R2" s="15">
        <v>52.99</v>
      </c>
      <c r="S2" s="14">
        <v>15</v>
      </c>
    </row>
    <row r="3" spans="1:19" x14ac:dyDescent="0.25">
      <c r="A3" s="2">
        <v>42643</v>
      </c>
      <c r="B3" s="8"/>
      <c r="C3" s="8">
        <v>82734</v>
      </c>
      <c r="D3" s="8">
        <v>23899</v>
      </c>
      <c r="E3" s="8"/>
      <c r="F3" s="13" t="s">
        <v>16</v>
      </c>
      <c r="G3" s="8"/>
      <c r="H3" s="8"/>
      <c r="I3" s="1">
        <v>1</v>
      </c>
      <c r="J3" s="8">
        <f t="shared" ref="J3:J42" si="0">SUM(B3:H3)</f>
        <v>106633</v>
      </c>
      <c r="K3" s="12">
        <f>J3/30</f>
        <v>3554.4333333333334</v>
      </c>
      <c r="L3" s="9">
        <f>J3/1000000</f>
        <v>0.10663300000000001</v>
      </c>
      <c r="N3" s="16">
        <f t="shared" ref="N3:N42" si="1">J3*(OILprice-OPEX)</f>
        <v>4050987.6700000004</v>
      </c>
      <c r="O3" s="1"/>
      <c r="P3" s="16">
        <f>(M3+N3+CAPEX)/1000000</f>
        <v>-3495.9490123299997</v>
      </c>
    </row>
    <row r="4" spans="1:19" x14ac:dyDescent="0.25">
      <c r="A4" s="2">
        <v>42674</v>
      </c>
      <c r="B4" s="8"/>
      <c r="C4" s="8">
        <v>166146</v>
      </c>
      <c r="D4" s="8">
        <v>145568</v>
      </c>
      <c r="E4" s="8"/>
      <c r="F4" s="13" t="s">
        <v>16</v>
      </c>
      <c r="G4" s="8"/>
      <c r="H4" s="8"/>
      <c r="I4" s="1">
        <v>2</v>
      </c>
      <c r="J4" s="8">
        <f t="shared" si="0"/>
        <v>311714</v>
      </c>
      <c r="K4" s="12">
        <f>J4/31</f>
        <v>10055.290322580646</v>
      </c>
      <c r="L4" s="9">
        <f t="shared" ref="L4:L42" si="2">J4/1000000+L3</f>
        <v>0.41834700000000002</v>
      </c>
      <c r="N4" s="16">
        <f t="shared" si="1"/>
        <v>11842014.860000001</v>
      </c>
      <c r="O4" s="1"/>
      <c r="P4" s="16">
        <f>(M4+N4+P3*1000000)/1000000</f>
        <v>-3484.1069974699999</v>
      </c>
    </row>
    <row r="5" spans="1:19" ht="18.75" x14ac:dyDescent="0.3">
      <c r="A5" s="2">
        <v>42704</v>
      </c>
      <c r="B5" s="8"/>
      <c r="C5" s="8">
        <v>171965</v>
      </c>
      <c r="D5" s="8">
        <v>33369</v>
      </c>
      <c r="E5" s="8"/>
      <c r="F5" s="13" t="s">
        <v>16</v>
      </c>
      <c r="G5" s="8"/>
      <c r="H5" s="8"/>
      <c r="I5" s="1">
        <v>3</v>
      </c>
      <c r="J5" s="8">
        <f t="shared" si="0"/>
        <v>205334</v>
      </c>
      <c r="K5" s="12">
        <f t="shared" ref="K5" si="3">J5/30</f>
        <v>6844.4666666666662</v>
      </c>
      <c r="L5" s="9">
        <f t="shared" si="2"/>
        <v>0.62368100000000004</v>
      </c>
      <c r="M5" s="17">
        <v>0</v>
      </c>
      <c r="N5" s="16">
        <f t="shared" si="1"/>
        <v>7800638.6600000001</v>
      </c>
      <c r="O5" s="1"/>
      <c r="P5" s="16">
        <f t="shared" ref="P5:P42" si="4">(M5+N5+P4*1000000)/1000000</f>
        <v>-3476.3063588099999</v>
      </c>
    </row>
    <row r="6" spans="1:19" x14ac:dyDescent="0.25">
      <c r="A6" s="2">
        <v>42735</v>
      </c>
      <c r="B6" s="8"/>
      <c r="C6" s="8">
        <v>2168</v>
      </c>
      <c r="D6" s="8">
        <v>105014</v>
      </c>
      <c r="E6" s="8"/>
      <c r="F6" s="8">
        <v>3279</v>
      </c>
      <c r="G6" s="8"/>
      <c r="H6" s="8"/>
      <c r="I6" s="1">
        <v>4</v>
      </c>
      <c r="J6" s="8">
        <f t="shared" si="0"/>
        <v>110461</v>
      </c>
      <c r="K6" s="12">
        <f>J6/31</f>
        <v>3563.2580645161293</v>
      </c>
      <c r="L6" s="9">
        <f t="shared" si="2"/>
        <v>0.73414200000000007</v>
      </c>
      <c r="N6" s="16">
        <f t="shared" si="1"/>
        <v>4196413.3900000006</v>
      </c>
      <c r="O6" s="1"/>
      <c r="P6" s="16">
        <f t="shared" si="4"/>
        <v>-3472.1099454200003</v>
      </c>
    </row>
    <row r="7" spans="1:19" x14ac:dyDescent="0.25">
      <c r="A7" s="2">
        <v>42766</v>
      </c>
      <c r="B7" s="8"/>
      <c r="C7" s="8">
        <v>6748</v>
      </c>
      <c r="D7" s="8">
        <v>5946</v>
      </c>
      <c r="E7" s="8"/>
      <c r="F7" s="8">
        <v>0</v>
      </c>
      <c r="G7" s="8"/>
      <c r="H7" s="8"/>
      <c r="I7" s="1">
        <v>5</v>
      </c>
      <c r="J7" s="8">
        <f t="shared" si="0"/>
        <v>12694</v>
      </c>
      <c r="K7" s="12">
        <f t="shared" ref="K7:K28" si="5">J7/31</f>
        <v>409.48387096774195</v>
      </c>
      <c r="L7" s="9">
        <f t="shared" si="2"/>
        <v>0.74683600000000006</v>
      </c>
      <c r="N7" s="16">
        <f t="shared" si="1"/>
        <v>482245.06</v>
      </c>
      <c r="O7" s="1">
        <v>5</v>
      </c>
      <c r="P7" s="16">
        <f t="shared" si="4"/>
        <v>-3471.6277003600003</v>
      </c>
    </row>
    <row r="8" spans="1:19" x14ac:dyDescent="0.25">
      <c r="A8" s="2">
        <v>42794</v>
      </c>
      <c r="B8" s="8"/>
      <c r="C8" s="8">
        <v>140712</v>
      </c>
      <c r="D8" s="8">
        <v>3095</v>
      </c>
      <c r="E8" s="13" t="s">
        <v>16</v>
      </c>
      <c r="F8" s="8">
        <v>0</v>
      </c>
      <c r="G8" s="8"/>
      <c r="H8" s="8"/>
      <c r="I8" s="1">
        <v>6</v>
      </c>
      <c r="J8" s="8">
        <f t="shared" si="0"/>
        <v>143807</v>
      </c>
      <c r="K8" s="12">
        <f>J8/28</f>
        <v>5135.9642857142853</v>
      </c>
      <c r="L8" s="9">
        <f t="shared" si="2"/>
        <v>0.89064300000000007</v>
      </c>
      <c r="N8" s="16">
        <f t="shared" si="1"/>
        <v>5463227.9300000006</v>
      </c>
      <c r="O8" s="1"/>
      <c r="P8" s="16">
        <f t="shared" si="4"/>
        <v>-3466.1644724300004</v>
      </c>
    </row>
    <row r="9" spans="1:19" x14ac:dyDescent="0.25">
      <c r="A9" s="2">
        <v>42825</v>
      </c>
      <c r="B9" s="8"/>
      <c r="C9" s="8">
        <v>413318</v>
      </c>
      <c r="D9" s="8">
        <v>367909</v>
      </c>
      <c r="E9" s="13" t="s">
        <v>16</v>
      </c>
      <c r="F9" s="8">
        <v>0</v>
      </c>
      <c r="G9" s="8"/>
      <c r="H9" s="8"/>
      <c r="I9" s="1">
        <v>7</v>
      </c>
      <c r="J9" s="8">
        <f t="shared" si="0"/>
        <v>781227</v>
      </c>
      <c r="K9" s="12">
        <f t="shared" si="5"/>
        <v>25200.870967741936</v>
      </c>
      <c r="L9" s="9">
        <f t="shared" si="2"/>
        <v>1.6718700000000002</v>
      </c>
      <c r="N9" s="16">
        <f t="shared" si="1"/>
        <v>29678813.73</v>
      </c>
      <c r="O9" s="1"/>
      <c r="P9" s="16">
        <f t="shared" si="4"/>
        <v>-3436.4856587000004</v>
      </c>
    </row>
    <row r="10" spans="1:19" ht="18.75" x14ac:dyDescent="0.3">
      <c r="A10" s="2">
        <v>42855</v>
      </c>
      <c r="B10" s="8"/>
      <c r="C10" s="8">
        <v>321521</v>
      </c>
      <c r="D10" s="8">
        <v>364062</v>
      </c>
      <c r="E10" s="13" t="s">
        <v>16</v>
      </c>
      <c r="F10" s="8">
        <v>4017</v>
      </c>
      <c r="G10" s="8"/>
      <c r="H10" s="8"/>
      <c r="I10" s="1">
        <v>8</v>
      </c>
      <c r="J10" s="8">
        <f t="shared" si="0"/>
        <v>689600</v>
      </c>
      <c r="K10" s="12">
        <f>J10/30</f>
        <v>22986.666666666668</v>
      </c>
      <c r="L10" s="9">
        <f t="shared" si="2"/>
        <v>2.3614700000000002</v>
      </c>
      <c r="M10" s="17">
        <v>0</v>
      </c>
      <c r="N10" s="16">
        <f t="shared" si="1"/>
        <v>26197904</v>
      </c>
      <c r="O10" s="1"/>
      <c r="P10" s="16">
        <f t="shared" si="4"/>
        <v>-3410.2877547000003</v>
      </c>
    </row>
    <row r="11" spans="1:19" x14ac:dyDescent="0.25">
      <c r="A11" s="2">
        <v>42886</v>
      </c>
      <c r="B11" s="8"/>
      <c r="C11" s="8">
        <v>217599</v>
      </c>
      <c r="D11" s="8">
        <v>211990</v>
      </c>
      <c r="E11" s="8">
        <v>18585</v>
      </c>
      <c r="F11" s="8">
        <v>0</v>
      </c>
      <c r="G11" s="8"/>
      <c r="H11" s="8"/>
      <c r="I11" s="1">
        <v>9</v>
      </c>
      <c r="J11" s="8">
        <f t="shared" si="0"/>
        <v>448174</v>
      </c>
      <c r="K11" s="12">
        <f t="shared" si="5"/>
        <v>14457.225806451614</v>
      </c>
      <c r="L11" s="9">
        <f t="shared" si="2"/>
        <v>2.809644</v>
      </c>
      <c r="N11" s="16">
        <f t="shared" si="1"/>
        <v>17026130.260000002</v>
      </c>
      <c r="O11" s="1"/>
      <c r="P11" s="16">
        <f t="shared" si="4"/>
        <v>-3393.2616244400001</v>
      </c>
    </row>
    <row r="12" spans="1:19" x14ac:dyDescent="0.25">
      <c r="A12" s="2">
        <v>42916</v>
      </c>
      <c r="B12" s="8"/>
      <c r="C12" s="8">
        <v>417500</v>
      </c>
      <c r="D12" s="8">
        <v>362732</v>
      </c>
      <c r="E12" s="8">
        <v>106581</v>
      </c>
      <c r="F12" s="8">
        <v>1620</v>
      </c>
      <c r="G12" s="8"/>
      <c r="H12" s="8"/>
      <c r="I12" s="1">
        <v>10</v>
      </c>
      <c r="J12" s="8">
        <f t="shared" si="0"/>
        <v>888433</v>
      </c>
      <c r="K12" s="12">
        <f>J12/30</f>
        <v>29614.433333333334</v>
      </c>
      <c r="L12" s="9">
        <f t="shared" si="2"/>
        <v>3.6980770000000001</v>
      </c>
      <c r="N12" s="16">
        <f t="shared" si="1"/>
        <v>33751569.670000002</v>
      </c>
      <c r="O12" s="1">
        <v>10</v>
      </c>
      <c r="P12" s="16">
        <f t="shared" si="4"/>
        <v>-3359.5100547699999</v>
      </c>
    </row>
    <row r="13" spans="1:19" x14ac:dyDescent="0.25">
      <c r="A13" s="2">
        <v>42947</v>
      </c>
      <c r="B13" s="8"/>
      <c r="C13" s="8">
        <v>484033</v>
      </c>
      <c r="D13" s="8">
        <v>424945</v>
      </c>
      <c r="E13" s="8">
        <v>174835</v>
      </c>
      <c r="F13" s="8">
        <v>0</v>
      </c>
      <c r="G13" s="8"/>
      <c r="H13" s="8"/>
      <c r="I13" s="1">
        <v>11</v>
      </c>
      <c r="J13" s="8">
        <f t="shared" si="0"/>
        <v>1083813</v>
      </c>
      <c r="K13" s="12">
        <f t="shared" si="5"/>
        <v>34961.709677419356</v>
      </c>
      <c r="L13" s="9">
        <f t="shared" si="2"/>
        <v>4.7818899999999998</v>
      </c>
      <c r="N13" s="16">
        <f t="shared" si="1"/>
        <v>41174055.870000005</v>
      </c>
      <c r="O13" s="1"/>
      <c r="P13" s="16">
        <f t="shared" si="4"/>
        <v>-3318.3359989</v>
      </c>
    </row>
    <row r="14" spans="1:19" x14ac:dyDescent="0.25">
      <c r="A14" s="2">
        <v>42978</v>
      </c>
      <c r="B14" s="8"/>
      <c r="C14" s="8">
        <v>385784</v>
      </c>
      <c r="D14" s="8">
        <v>325554</v>
      </c>
      <c r="E14" s="8">
        <v>180251</v>
      </c>
      <c r="F14" s="8">
        <v>0</v>
      </c>
      <c r="G14" s="8"/>
      <c r="H14" s="8"/>
      <c r="I14" s="1">
        <v>12</v>
      </c>
      <c r="J14" s="8">
        <f t="shared" si="0"/>
        <v>891589</v>
      </c>
      <c r="K14" s="12">
        <f t="shared" si="5"/>
        <v>28760.935483870966</v>
      </c>
      <c r="L14" s="9">
        <f t="shared" si="2"/>
        <v>5.6734789999999995</v>
      </c>
      <c r="N14" s="16">
        <f t="shared" si="1"/>
        <v>33871466.109999999</v>
      </c>
      <c r="O14" s="1"/>
      <c r="P14" s="16">
        <f t="shared" si="4"/>
        <v>-3284.4645327899998</v>
      </c>
    </row>
    <row r="15" spans="1:19" x14ac:dyDescent="0.25">
      <c r="A15" s="2">
        <v>43008</v>
      </c>
      <c r="B15" s="8"/>
      <c r="C15" s="8">
        <v>30648</v>
      </c>
      <c r="D15" s="8">
        <v>29617</v>
      </c>
      <c r="E15" s="8">
        <v>12020</v>
      </c>
      <c r="F15" s="8">
        <v>0</v>
      </c>
      <c r="G15" s="8"/>
      <c r="H15" s="8"/>
      <c r="I15" s="1">
        <v>13</v>
      </c>
      <c r="J15" s="8">
        <f t="shared" si="0"/>
        <v>72285</v>
      </c>
      <c r="K15" s="12">
        <f>J15/30</f>
        <v>2409.5</v>
      </c>
      <c r="L15" s="9">
        <f t="shared" si="2"/>
        <v>5.7457639999999994</v>
      </c>
      <c r="N15" s="16">
        <f t="shared" si="1"/>
        <v>2746107.1500000004</v>
      </c>
      <c r="O15" s="1"/>
      <c r="P15" s="16">
        <f t="shared" si="4"/>
        <v>-3281.7184256400001</v>
      </c>
    </row>
    <row r="16" spans="1:19" x14ac:dyDescent="0.25">
      <c r="A16" s="2">
        <v>43039</v>
      </c>
      <c r="B16" s="8"/>
      <c r="C16" s="8">
        <v>387019</v>
      </c>
      <c r="D16" s="8">
        <v>350840</v>
      </c>
      <c r="E16" s="8">
        <v>121535</v>
      </c>
      <c r="F16" s="8">
        <v>0</v>
      </c>
      <c r="G16" s="8"/>
      <c r="H16" s="8"/>
      <c r="I16" s="1">
        <v>14</v>
      </c>
      <c r="J16" s="8">
        <f t="shared" si="0"/>
        <v>859394</v>
      </c>
      <c r="K16" s="12">
        <f t="shared" si="5"/>
        <v>27722.387096774193</v>
      </c>
      <c r="L16" s="9">
        <f t="shared" si="2"/>
        <v>6.6051579999999994</v>
      </c>
      <c r="N16" s="16">
        <f t="shared" si="1"/>
        <v>32648378.060000002</v>
      </c>
      <c r="O16" s="1"/>
      <c r="P16" s="16">
        <f t="shared" si="4"/>
        <v>-3249.0700475799999</v>
      </c>
    </row>
    <row r="17" spans="1:16" x14ac:dyDescent="0.25">
      <c r="A17" s="2">
        <v>43069</v>
      </c>
      <c r="B17" s="8"/>
      <c r="C17" s="8">
        <v>372813</v>
      </c>
      <c r="D17" s="8">
        <v>332711</v>
      </c>
      <c r="E17" s="8">
        <v>0</v>
      </c>
      <c r="F17" s="8">
        <v>0</v>
      </c>
      <c r="G17" s="8"/>
      <c r="H17" s="8"/>
      <c r="I17" s="1">
        <v>15</v>
      </c>
      <c r="J17" s="8">
        <f t="shared" si="0"/>
        <v>705524</v>
      </c>
      <c r="K17" s="12">
        <f>J17/30</f>
        <v>23517.466666666667</v>
      </c>
      <c r="L17" s="9">
        <f t="shared" si="2"/>
        <v>7.3106819999999999</v>
      </c>
      <c r="N17" s="16">
        <f t="shared" si="1"/>
        <v>26802856.760000002</v>
      </c>
      <c r="O17" s="1">
        <v>15</v>
      </c>
      <c r="P17" s="16">
        <f t="shared" si="4"/>
        <v>-3222.2671908199995</v>
      </c>
    </row>
    <row r="18" spans="1:16" x14ac:dyDescent="0.25">
      <c r="A18" s="2">
        <v>43100</v>
      </c>
      <c r="B18" s="8"/>
      <c r="C18" s="8">
        <v>298014</v>
      </c>
      <c r="D18" s="8">
        <v>254266</v>
      </c>
      <c r="E18" s="8">
        <v>29523</v>
      </c>
      <c r="F18" s="8">
        <v>13065</v>
      </c>
      <c r="G18" s="8"/>
      <c r="H18" s="8"/>
      <c r="I18" s="1">
        <v>16</v>
      </c>
      <c r="J18" s="8">
        <f t="shared" si="0"/>
        <v>594868</v>
      </c>
      <c r="K18" s="12">
        <f>J18/31</f>
        <v>19189.290322580644</v>
      </c>
      <c r="L18" s="9">
        <f t="shared" si="2"/>
        <v>7.9055499999999999</v>
      </c>
      <c r="N18" s="16">
        <f t="shared" si="1"/>
        <v>22599035.32</v>
      </c>
      <c r="O18" s="1"/>
      <c r="P18" s="16">
        <f t="shared" si="4"/>
        <v>-3199.6681554999996</v>
      </c>
    </row>
    <row r="19" spans="1:16" x14ac:dyDescent="0.25">
      <c r="A19" s="2">
        <v>43131</v>
      </c>
      <c r="B19" s="8"/>
      <c r="C19" s="8">
        <v>311300</v>
      </c>
      <c r="D19" s="8">
        <v>279558</v>
      </c>
      <c r="E19" s="8">
        <v>197385</v>
      </c>
      <c r="F19" s="8">
        <v>0</v>
      </c>
      <c r="G19" s="8"/>
      <c r="H19" s="8"/>
      <c r="I19" s="1">
        <v>17</v>
      </c>
      <c r="J19" s="8">
        <f t="shared" si="0"/>
        <v>788243</v>
      </c>
      <c r="K19" s="12">
        <f t="shared" si="5"/>
        <v>25427.193548387098</v>
      </c>
      <c r="L19" s="9">
        <f t="shared" si="2"/>
        <v>8.6937929999999994</v>
      </c>
      <c r="N19" s="16">
        <f t="shared" si="1"/>
        <v>29945351.57</v>
      </c>
      <c r="O19" s="1"/>
      <c r="P19" s="16">
        <f t="shared" si="4"/>
        <v>-3169.7228039299994</v>
      </c>
    </row>
    <row r="20" spans="1:16" x14ac:dyDescent="0.25">
      <c r="A20" s="2">
        <v>43159</v>
      </c>
      <c r="B20" s="8"/>
      <c r="C20" s="8">
        <v>294580</v>
      </c>
      <c r="D20" s="8">
        <v>238340</v>
      </c>
      <c r="E20" s="8">
        <v>199869</v>
      </c>
      <c r="F20" s="8">
        <v>0</v>
      </c>
      <c r="G20" s="8"/>
      <c r="H20" s="8"/>
      <c r="I20" s="1">
        <v>18</v>
      </c>
      <c r="J20" s="8">
        <f t="shared" si="0"/>
        <v>732789</v>
      </c>
      <c r="K20" s="12">
        <f>J20/28</f>
        <v>26171.035714285714</v>
      </c>
      <c r="L20" s="9">
        <f t="shared" si="2"/>
        <v>9.4265819999999998</v>
      </c>
      <c r="N20" s="16">
        <f t="shared" si="1"/>
        <v>27838654.110000003</v>
      </c>
      <c r="O20" s="1"/>
      <c r="P20" s="16">
        <f t="shared" si="4"/>
        <v>-3141.884149819999</v>
      </c>
    </row>
    <row r="21" spans="1:16" x14ac:dyDescent="0.25">
      <c r="A21" s="2">
        <v>43190</v>
      </c>
      <c r="B21" s="8"/>
      <c r="C21" s="8">
        <v>0</v>
      </c>
      <c r="D21" s="8">
        <v>0</v>
      </c>
      <c r="E21" s="8">
        <v>0</v>
      </c>
      <c r="F21" s="8">
        <v>0</v>
      </c>
      <c r="G21" s="8"/>
      <c r="H21" s="8"/>
      <c r="I21" s="1">
        <v>19</v>
      </c>
      <c r="J21" s="8">
        <f t="shared" si="0"/>
        <v>0</v>
      </c>
      <c r="K21" s="12">
        <f t="shared" si="5"/>
        <v>0</v>
      </c>
      <c r="L21" s="9">
        <f t="shared" si="2"/>
        <v>9.4265819999999998</v>
      </c>
      <c r="N21" s="16">
        <f t="shared" si="1"/>
        <v>0</v>
      </c>
      <c r="O21" s="1"/>
      <c r="P21" s="16">
        <f t="shared" si="4"/>
        <v>-3141.884149819999</v>
      </c>
    </row>
    <row r="22" spans="1:16" x14ac:dyDescent="0.25">
      <c r="A22" s="2">
        <v>43220</v>
      </c>
      <c r="B22" s="8"/>
      <c r="C22" s="8">
        <v>0</v>
      </c>
      <c r="D22" s="8">
        <v>0</v>
      </c>
      <c r="E22" s="8">
        <v>0</v>
      </c>
      <c r="F22" s="8">
        <v>0</v>
      </c>
      <c r="G22" s="8"/>
      <c r="H22" s="8"/>
      <c r="I22" s="1">
        <v>20</v>
      </c>
      <c r="J22" s="8">
        <f t="shared" si="0"/>
        <v>0</v>
      </c>
      <c r="K22" s="12">
        <f>J22/30</f>
        <v>0</v>
      </c>
      <c r="L22" s="9">
        <f t="shared" si="2"/>
        <v>9.4265819999999998</v>
      </c>
      <c r="N22" s="16">
        <f t="shared" si="1"/>
        <v>0</v>
      </c>
      <c r="O22" s="1">
        <v>20</v>
      </c>
      <c r="P22" s="16">
        <f t="shared" si="4"/>
        <v>-3141.884149819999</v>
      </c>
    </row>
    <row r="23" spans="1:16" x14ac:dyDescent="0.25">
      <c r="A23" s="2">
        <v>43251</v>
      </c>
      <c r="B23" s="8"/>
      <c r="C23" s="8">
        <v>0</v>
      </c>
      <c r="D23" s="8">
        <v>0</v>
      </c>
      <c r="E23" s="8">
        <v>0</v>
      </c>
      <c r="F23" s="8">
        <v>0</v>
      </c>
      <c r="G23" s="8"/>
      <c r="H23" s="8"/>
      <c r="I23" s="1">
        <v>21</v>
      </c>
      <c r="J23" s="8">
        <f t="shared" si="0"/>
        <v>0</v>
      </c>
      <c r="K23" s="12">
        <f t="shared" si="5"/>
        <v>0</v>
      </c>
      <c r="L23" s="9">
        <f t="shared" si="2"/>
        <v>9.4265819999999998</v>
      </c>
      <c r="N23" s="16">
        <f t="shared" si="1"/>
        <v>0</v>
      </c>
      <c r="O23" s="1"/>
      <c r="P23" s="16">
        <f t="shared" si="4"/>
        <v>-3141.884149819999</v>
      </c>
    </row>
    <row r="24" spans="1:16" x14ac:dyDescent="0.25">
      <c r="A24" s="2">
        <v>43281</v>
      </c>
      <c r="B24" s="8"/>
      <c r="C24" s="8">
        <v>233613</v>
      </c>
      <c r="D24" s="8">
        <v>233307</v>
      </c>
      <c r="E24" s="8">
        <v>178868</v>
      </c>
      <c r="F24" s="8">
        <v>406</v>
      </c>
      <c r="G24" s="8"/>
      <c r="H24" s="13" t="s">
        <v>16</v>
      </c>
      <c r="I24" s="1">
        <v>22</v>
      </c>
      <c r="J24" s="8">
        <f t="shared" si="0"/>
        <v>646194</v>
      </c>
      <c r="K24" s="12">
        <f>J24/30</f>
        <v>21539.8</v>
      </c>
      <c r="L24" s="9">
        <f t="shared" si="2"/>
        <v>10.072775999999999</v>
      </c>
      <c r="N24" s="16">
        <f t="shared" si="1"/>
        <v>24548910.060000002</v>
      </c>
      <c r="O24" s="1"/>
      <c r="P24" s="16">
        <f t="shared" si="4"/>
        <v>-3117.3352397599992</v>
      </c>
    </row>
    <row r="25" spans="1:16" x14ac:dyDescent="0.25">
      <c r="A25" s="2">
        <v>43312</v>
      </c>
      <c r="B25" s="13" t="s">
        <v>16</v>
      </c>
      <c r="C25" s="8">
        <v>299620</v>
      </c>
      <c r="D25" s="8">
        <v>297603</v>
      </c>
      <c r="E25" s="8">
        <v>245754</v>
      </c>
      <c r="F25" s="8">
        <v>870</v>
      </c>
      <c r="G25" s="8"/>
      <c r="H25" s="13" t="s">
        <v>16</v>
      </c>
      <c r="I25" s="1">
        <v>23</v>
      </c>
      <c r="J25" s="8">
        <f t="shared" si="0"/>
        <v>843847</v>
      </c>
      <c r="K25" s="12">
        <f t="shared" si="5"/>
        <v>27220.870967741936</v>
      </c>
      <c r="L25" s="9">
        <f t="shared" si="2"/>
        <v>10.916623</v>
      </c>
      <c r="N25" s="16">
        <f t="shared" si="1"/>
        <v>32057747.530000001</v>
      </c>
      <c r="O25" s="1"/>
      <c r="P25" s="16">
        <f t="shared" si="4"/>
        <v>-3085.2774922299991</v>
      </c>
    </row>
    <row r="26" spans="1:16" ht="18.75" x14ac:dyDescent="0.3">
      <c r="A26" s="2">
        <v>43343</v>
      </c>
      <c r="B26" s="13" t="s">
        <v>16</v>
      </c>
      <c r="C26" s="8">
        <v>245682</v>
      </c>
      <c r="D26" s="8">
        <v>217869</v>
      </c>
      <c r="E26" s="8">
        <v>201141</v>
      </c>
      <c r="F26" s="8">
        <v>199950</v>
      </c>
      <c r="G26" s="8"/>
      <c r="H26" s="13" t="s">
        <v>16</v>
      </c>
      <c r="I26" s="1">
        <v>24</v>
      </c>
      <c r="J26" s="8">
        <f t="shared" si="0"/>
        <v>864642</v>
      </c>
      <c r="K26" s="12">
        <f t="shared" si="5"/>
        <v>27891.677419354837</v>
      </c>
      <c r="L26" s="9">
        <f t="shared" si="2"/>
        <v>11.781264999999999</v>
      </c>
      <c r="M26" s="17">
        <v>0</v>
      </c>
      <c r="N26" s="16">
        <f t="shared" si="1"/>
        <v>32847749.580000002</v>
      </c>
      <c r="O26" s="1"/>
      <c r="P26" s="16">
        <f t="shared" si="4"/>
        <v>-3052.4297426499993</v>
      </c>
    </row>
    <row r="27" spans="1:16" ht="18.75" x14ac:dyDescent="0.3">
      <c r="A27" s="2">
        <v>43373</v>
      </c>
      <c r="B27" s="13" t="s">
        <v>16</v>
      </c>
      <c r="C27" s="8">
        <v>272524</v>
      </c>
      <c r="D27" s="8">
        <v>257246</v>
      </c>
      <c r="E27" s="8">
        <v>237940</v>
      </c>
      <c r="F27" s="8">
        <v>0</v>
      </c>
      <c r="G27" s="8"/>
      <c r="H27" s="8">
        <v>426173</v>
      </c>
      <c r="I27" s="1">
        <v>25</v>
      </c>
      <c r="J27" s="8">
        <f t="shared" si="0"/>
        <v>1193883</v>
      </c>
      <c r="K27" s="12">
        <f>J27/30</f>
        <v>39796.1</v>
      </c>
      <c r="L27" s="9">
        <f t="shared" si="2"/>
        <v>12.975147999999999</v>
      </c>
      <c r="M27" s="17">
        <v>0</v>
      </c>
      <c r="N27" s="16">
        <f t="shared" si="1"/>
        <v>45355615.170000002</v>
      </c>
      <c r="O27" s="1">
        <v>25</v>
      </c>
      <c r="P27" s="16">
        <f t="shared" si="4"/>
        <v>-3007.0741274799989</v>
      </c>
    </row>
    <row r="28" spans="1:16" x14ac:dyDescent="0.25">
      <c r="A28" s="2">
        <v>43404</v>
      </c>
      <c r="B28" s="8">
        <v>23500</v>
      </c>
      <c r="C28" s="8">
        <v>296516</v>
      </c>
      <c r="D28" s="8">
        <v>262187</v>
      </c>
      <c r="E28" s="8">
        <v>261814</v>
      </c>
      <c r="F28" s="8">
        <v>0</v>
      </c>
      <c r="G28" s="8"/>
      <c r="H28" s="8">
        <v>504633</v>
      </c>
      <c r="I28" s="1">
        <v>26</v>
      </c>
      <c r="J28" s="8">
        <f t="shared" si="0"/>
        <v>1348650</v>
      </c>
      <c r="K28" s="12">
        <f t="shared" si="5"/>
        <v>43504.838709677417</v>
      </c>
      <c r="L28" s="9">
        <f t="shared" si="2"/>
        <v>14.323797999999998</v>
      </c>
      <c r="N28" s="16">
        <f t="shared" si="1"/>
        <v>51235213.5</v>
      </c>
      <c r="O28" s="1"/>
      <c r="P28" s="16">
        <f t="shared" si="4"/>
        <v>-2955.8389139799992</v>
      </c>
    </row>
    <row r="29" spans="1:16" x14ac:dyDescent="0.25">
      <c r="A29" s="2">
        <v>43434</v>
      </c>
      <c r="B29" s="8">
        <v>50010</v>
      </c>
      <c r="C29" s="8">
        <v>173642</v>
      </c>
      <c r="D29" s="8">
        <v>155548</v>
      </c>
      <c r="E29" s="8">
        <v>157472</v>
      </c>
      <c r="F29" s="8">
        <v>0</v>
      </c>
      <c r="G29" s="8"/>
      <c r="H29" s="8">
        <v>298959</v>
      </c>
      <c r="I29" s="1">
        <v>27</v>
      </c>
      <c r="J29" s="8">
        <f t="shared" si="0"/>
        <v>835631</v>
      </c>
      <c r="K29" s="12">
        <f>J29/30</f>
        <v>27854.366666666665</v>
      </c>
      <c r="L29" s="9">
        <f t="shared" si="2"/>
        <v>15.159428999999998</v>
      </c>
      <c r="N29" s="16">
        <f t="shared" si="1"/>
        <v>31745621.690000001</v>
      </c>
      <c r="O29" s="1"/>
      <c r="P29" s="16">
        <f t="shared" si="4"/>
        <v>-2924.0932922899992</v>
      </c>
    </row>
    <row r="30" spans="1:16" x14ac:dyDescent="0.25">
      <c r="A30" s="2">
        <v>43465</v>
      </c>
      <c r="B30" s="8">
        <v>18205</v>
      </c>
      <c r="C30" s="8">
        <v>277992</v>
      </c>
      <c r="D30" s="8">
        <v>247960</v>
      </c>
      <c r="E30" s="8">
        <v>240670</v>
      </c>
      <c r="F30" s="8">
        <v>18791</v>
      </c>
      <c r="G30" s="8"/>
      <c r="H30" s="8">
        <v>469222</v>
      </c>
      <c r="I30" s="1">
        <v>28</v>
      </c>
      <c r="J30" s="8">
        <f t="shared" si="0"/>
        <v>1272840</v>
      </c>
      <c r="K30" s="12">
        <f>J30/31</f>
        <v>41059.354838709674</v>
      </c>
      <c r="L30" s="9">
        <f t="shared" si="2"/>
        <v>16.432268999999998</v>
      </c>
      <c r="N30" s="16">
        <f t="shared" si="1"/>
        <v>48355191.600000001</v>
      </c>
      <c r="O30" s="1"/>
      <c r="P30" s="16">
        <f t="shared" si="4"/>
        <v>-2875.7381006899991</v>
      </c>
    </row>
    <row r="31" spans="1:16" x14ac:dyDescent="0.25">
      <c r="A31" s="2">
        <v>43496</v>
      </c>
      <c r="B31" s="8">
        <v>0</v>
      </c>
      <c r="C31" s="8">
        <v>269996</v>
      </c>
      <c r="D31" s="8">
        <v>241832</v>
      </c>
      <c r="E31" s="8">
        <v>231401</v>
      </c>
      <c r="F31" s="8">
        <v>6110</v>
      </c>
      <c r="G31" s="8"/>
      <c r="H31" s="8">
        <v>429806</v>
      </c>
      <c r="I31" s="1">
        <v>29</v>
      </c>
      <c r="J31" s="8">
        <f t="shared" si="0"/>
        <v>1179145</v>
      </c>
      <c r="K31" s="12">
        <f t="shared" ref="K31:K40" si="6">J31/31</f>
        <v>38036.93548387097</v>
      </c>
      <c r="L31" s="9">
        <f t="shared" si="2"/>
        <v>17.611413999999996</v>
      </c>
      <c r="N31" s="16">
        <f t="shared" si="1"/>
        <v>44795718.550000004</v>
      </c>
      <c r="O31" s="1"/>
      <c r="P31" s="16">
        <f t="shared" si="4"/>
        <v>-2830.9423821399987</v>
      </c>
    </row>
    <row r="32" spans="1:16" x14ac:dyDescent="0.25">
      <c r="A32" s="2">
        <v>43524</v>
      </c>
      <c r="B32" s="8">
        <v>10786</v>
      </c>
      <c r="C32" s="8">
        <v>61915</v>
      </c>
      <c r="D32" s="8">
        <v>55932</v>
      </c>
      <c r="E32" s="8">
        <v>52342</v>
      </c>
      <c r="G32" s="8"/>
      <c r="H32" s="8">
        <v>93434</v>
      </c>
      <c r="I32" s="1">
        <v>30</v>
      </c>
      <c r="J32" s="8">
        <f t="shared" si="0"/>
        <v>274409</v>
      </c>
      <c r="K32" s="12">
        <f>J32/28</f>
        <v>9800.3214285714294</v>
      </c>
      <c r="L32" s="9">
        <f t="shared" si="2"/>
        <v>17.885822999999995</v>
      </c>
      <c r="N32" s="16">
        <f t="shared" si="1"/>
        <v>10424797.91</v>
      </c>
      <c r="O32" s="1">
        <v>30</v>
      </c>
      <c r="P32" s="16">
        <f t="shared" si="4"/>
        <v>-2820.5175842299991</v>
      </c>
    </row>
    <row r="33" spans="1:16" x14ac:dyDescent="0.25">
      <c r="A33" s="2">
        <v>43555</v>
      </c>
      <c r="B33" s="8">
        <v>0</v>
      </c>
      <c r="C33" s="8">
        <v>220675</v>
      </c>
      <c r="D33" s="8">
        <v>222589</v>
      </c>
      <c r="E33" s="8">
        <v>61338</v>
      </c>
      <c r="G33" s="8"/>
      <c r="H33" s="8">
        <v>341652</v>
      </c>
      <c r="I33" s="1">
        <v>31</v>
      </c>
      <c r="J33" s="8">
        <f t="shared" si="0"/>
        <v>846254</v>
      </c>
      <c r="K33" s="12">
        <f t="shared" si="6"/>
        <v>27298.516129032258</v>
      </c>
      <c r="L33" s="9">
        <f t="shared" si="2"/>
        <v>18.732076999999993</v>
      </c>
      <c r="N33" s="16">
        <f t="shared" si="1"/>
        <v>32149189.460000001</v>
      </c>
      <c r="O33" s="1"/>
      <c r="P33" s="16">
        <f t="shared" si="4"/>
        <v>-2788.3683947699992</v>
      </c>
    </row>
    <row r="34" spans="1:16" x14ac:dyDescent="0.25">
      <c r="A34" s="2">
        <v>43585</v>
      </c>
      <c r="B34" s="8">
        <v>0</v>
      </c>
      <c r="C34" s="8">
        <v>363682</v>
      </c>
      <c r="D34" s="8">
        <v>336245</v>
      </c>
      <c r="G34" s="8"/>
      <c r="H34" s="8">
        <v>491447</v>
      </c>
      <c r="I34" s="1">
        <v>32</v>
      </c>
      <c r="J34" s="8">
        <f t="shared" si="0"/>
        <v>1191374</v>
      </c>
      <c r="K34" s="12">
        <f>J34/30</f>
        <v>39712.466666666667</v>
      </c>
      <c r="L34" s="9">
        <f t="shared" si="2"/>
        <v>19.923450999999993</v>
      </c>
      <c r="N34" s="16">
        <f t="shared" si="1"/>
        <v>45260298.260000005</v>
      </c>
      <c r="O34" s="1"/>
      <c r="P34" s="16">
        <f t="shared" si="4"/>
        <v>-2743.1080965099986</v>
      </c>
    </row>
    <row r="35" spans="1:16" x14ac:dyDescent="0.25">
      <c r="A35" s="2">
        <v>43616</v>
      </c>
      <c r="B35" s="8">
        <v>31924</v>
      </c>
      <c r="C35" s="8">
        <v>354578</v>
      </c>
      <c r="D35" s="8">
        <v>317254</v>
      </c>
      <c r="G35" s="8"/>
      <c r="H35" s="8">
        <v>507231</v>
      </c>
      <c r="I35" s="1">
        <v>33</v>
      </c>
      <c r="J35" s="8">
        <f t="shared" si="0"/>
        <v>1210987</v>
      </c>
      <c r="K35" s="12">
        <f t="shared" si="6"/>
        <v>39064.096774193546</v>
      </c>
      <c r="L35" s="9">
        <f t="shared" si="2"/>
        <v>21.134437999999992</v>
      </c>
      <c r="N35" s="16">
        <f t="shared" si="1"/>
        <v>46005396.130000003</v>
      </c>
      <c r="O35" s="1"/>
      <c r="P35" s="16">
        <f t="shared" si="4"/>
        <v>-2697.1027003799986</v>
      </c>
    </row>
    <row r="36" spans="1:16" x14ac:dyDescent="0.25">
      <c r="A36" s="2">
        <v>43646</v>
      </c>
      <c r="B36" s="8">
        <v>45603</v>
      </c>
      <c r="C36" s="8">
        <v>303707</v>
      </c>
      <c r="D36" s="8">
        <v>268929</v>
      </c>
      <c r="G36" s="8"/>
      <c r="H36" s="8">
        <v>393878</v>
      </c>
      <c r="I36" s="1">
        <v>34</v>
      </c>
      <c r="J36" s="8">
        <f t="shared" si="0"/>
        <v>1012117</v>
      </c>
      <c r="K36" s="12">
        <f>J36/30</f>
        <v>33737.23333333333</v>
      </c>
      <c r="L36" s="9">
        <f t="shared" si="2"/>
        <v>22.146554999999992</v>
      </c>
      <c r="N36" s="16">
        <f t="shared" si="1"/>
        <v>38450324.830000006</v>
      </c>
      <c r="O36" s="1"/>
      <c r="P36" s="16">
        <f t="shared" si="4"/>
        <v>-2658.6523755499989</v>
      </c>
    </row>
    <row r="37" spans="1:16" x14ac:dyDescent="0.25">
      <c r="A37" s="2">
        <v>43677</v>
      </c>
      <c r="B37" s="8">
        <v>17441</v>
      </c>
      <c r="C37" s="8">
        <v>237893</v>
      </c>
      <c r="D37" s="8">
        <v>216754</v>
      </c>
      <c r="G37" s="13" t="s">
        <v>16</v>
      </c>
      <c r="H37" s="8">
        <v>323863</v>
      </c>
      <c r="I37" s="1">
        <v>35</v>
      </c>
      <c r="J37" s="8">
        <f t="shared" si="0"/>
        <v>795951</v>
      </c>
      <c r="K37" s="12">
        <f t="shared" si="6"/>
        <v>25675.83870967742</v>
      </c>
      <c r="L37" s="9">
        <f t="shared" si="2"/>
        <v>22.942505999999991</v>
      </c>
      <c r="N37" s="16">
        <f t="shared" si="1"/>
        <v>30238178.490000002</v>
      </c>
      <c r="O37" s="1">
        <v>35</v>
      </c>
      <c r="P37" s="16">
        <f t="shared" si="4"/>
        <v>-2628.414197059999</v>
      </c>
    </row>
    <row r="38" spans="1:16" x14ac:dyDescent="0.25">
      <c r="A38" s="2">
        <v>43708</v>
      </c>
      <c r="B38" s="8">
        <v>53458</v>
      </c>
      <c r="C38" s="8">
        <v>287096</v>
      </c>
      <c r="D38" s="8">
        <v>263986</v>
      </c>
      <c r="G38" s="13" t="s">
        <v>16</v>
      </c>
      <c r="H38" s="8">
        <v>403610</v>
      </c>
      <c r="I38" s="1">
        <v>36</v>
      </c>
      <c r="J38" s="8">
        <f t="shared" si="0"/>
        <v>1008150</v>
      </c>
      <c r="K38" s="12">
        <f t="shared" si="6"/>
        <v>32520.967741935485</v>
      </c>
      <c r="L38" s="9">
        <f t="shared" si="2"/>
        <v>23.950655999999992</v>
      </c>
      <c r="N38" s="16">
        <f t="shared" si="1"/>
        <v>38299618.5</v>
      </c>
      <c r="O38" s="1"/>
      <c r="P38" s="16">
        <f t="shared" si="4"/>
        <v>-2590.1145785599988</v>
      </c>
    </row>
    <row r="39" spans="1:16" ht="18.75" x14ac:dyDescent="0.3">
      <c r="A39" s="2">
        <v>43738</v>
      </c>
      <c r="B39" s="8">
        <v>94941</v>
      </c>
      <c r="C39" s="8">
        <v>280526</v>
      </c>
      <c r="D39" s="8">
        <v>255585</v>
      </c>
      <c r="G39" s="13" t="s">
        <v>16</v>
      </c>
      <c r="H39" s="8">
        <v>399564</v>
      </c>
      <c r="I39" s="1">
        <v>37</v>
      </c>
      <c r="J39" s="8">
        <f t="shared" si="0"/>
        <v>1030616</v>
      </c>
      <c r="K39" s="12">
        <f>J39/30</f>
        <v>34353.866666666669</v>
      </c>
      <c r="L39" s="9">
        <f t="shared" si="2"/>
        <v>24.98127199999999</v>
      </c>
      <c r="M39" s="17">
        <v>0</v>
      </c>
      <c r="N39" s="16">
        <f t="shared" si="1"/>
        <v>39153101.840000004</v>
      </c>
      <c r="O39" s="1"/>
      <c r="P39" s="16">
        <f t="shared" si="4"/>
        <v>-2550.9614767199987</v>
      </c>
    </row>
    <row r="40" spans="1:16" x14ac:dyDescent="0.25">
      <c r="A40" s="2">
        <v>43769</v>
      </c>
      <c r="B40" s="8">
        <v>91847</v>
      </c>
      <c r="C40" s="8">
        <v>273452</v>
      </c>
      <c r="D40" s="8">
        <v>251915</v>
      </c>
      <c r="G40" s="8">
        <v>47562</v>
      </c>
      <c r="H40" s="8">
        <v>392230</v>
      </c>
      <c r="I40" s="1">
        <v>38</v>
      </c>
      <c r="J40" s="8">
        <f t="shared" si="0"/>
        <v>1057006</v>
      </c>
      <c r="K40" s="12">
        <f t="shared" si="6"/>
        <v>34096.967741935485</v>
      </c>
      <c r="L40" s="9">
        <f t="shared" si="2"/>
        <v>26.038277999999991</v>
      </c>
      <c r="N40" s="16">
        <f t="shared" si="1"/>
        <v>40155657.940000005</v>
      </c>
      <c r="O40" s="1"/>
      <c r="P40" s="16">
        <f t="shared" si="4"/>
        <v>-2510.8058187799988</v>
      </c>
    </row>
    <row r="41" spans="1:16" x14ac:dyDescent="0.25">
      <c r="A41" s="2">
        <v>43799</v>
      </c>
      <c r="B41" s="8">
        <v>77494</v>
      </c>
      <c r="C41" s="8">
        <v>216913</v>
      </c>
      <c r="D41" s="8">
        <v>156715</v>
      </c>
      <c r="G41" s="8">
        <v>28298</v>
      </c>
      <c r="H41" s="8">
        <v>311609</v>
      </c>
      <c r="I41" s="1">
        <v>39</v>
      </c>
      <c r="J41" s="8">
        <f t="shared" si="0"/>
        <v>791029</v>
      </c>
      <c r="K41" s="12">
        <f>J41/30</f>
        <v>26367.633333333335</v>
      </c>
      <c r="L41" s="9">
        <f t="shared" si="2"/>
        <v>26.829306999999993</v>
      </c>
      <c r="N41" s="16">
        <f t="shared" si="1"/>
        <v>30051191.710000001</v>
      </c>
      <c r="O41" s="1"/>
      <c r="P41" s="16">
        <f t="shared" si="4"/>
        <v>-2480.7546270699986</v>
      </c>
    </row>
    <row r="42" spans="1:16" x14ac:dyDescent="0.25">
      <c r="A42" s="2">
        <v>43830</v>
      </c>
      <c r="B42" s="8">
        <v>101999</v>
      </c>
      <c r="C42" s="8">
        <v>247035</v>
      </c>
      <c r="D42" s="8">
        <v>224829</v>
      </c>
      <c r="G42" s="8">
        <v>53277</v>
      </c>
      <c r="H42" s="8">
        <v>361032</v>
      </c>
      <c r="I42" s="1">
        <v>40</v>
      </c>
      <c r="J42" s="8">
        <f t="shared" si="0"/>
        <v>988172</v>
      </c>
      <c r="K42" s="12">
        <f>J42/31</f>
        <v>31876.516129032258</v>
      </c>
      <c r="L42" s="9">
        <f t="shared" si="2"/>
        <v>27.817478999999992</v>
      </c>
      <c r="N42" s="16">
        <f t="shared" si="1"/>
        <v>37540654.280000001</v>
      </c>
      <c r="O42" s="1">
        <v>40</v>
      </c>
      <c r="P42" s="16">
        <f t="shared" si="4"/>
        <v>-2443.2139727899985</v>
      </c>
    </row>
  </sheetData>
  <pageMargins left="0.75" right="0.75" top="1" bottom="1" header="0.5" footer="0.5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STONES Field Prodn</vt:lpstr>
      <vt:lpstr>CAPEX</vt:lpstr>
      <vt:lpstr>OILprice</vt:lpstr>
      <vt:lpstr>OPEX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Roy Shilling</cp:lastModifiedBy>
  <dcterms:created xsi:type="dcterms:W3CDTF">2020-09-17T23:49:33Z</dcterms:created>
  <dcterms:modified xsi:type="dcterms:W3CDTF">2020-09-23T01:59:17Z</dcterms:modified>
</cp:coreProperties>
</file>