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"/>
    </mc:Choice>
  </mc:AlternateContent>
  <xr:revisionPtr revIDLastSave="0" documentId="8_{E435CE5C-CAC8-4072-8731-7C5402171C44}" xr6:coauthVersionLast="45" xr6:coauthVersionMax="45" xr10:uidLastSave="{00000000-0000-0000-0000-000000000000}"/>
  <bookViews>
    <workbookView xWindow="2340" yWindow="1020" windowWidth="19380" windowHeight="14730" tabRatio="599" xr2:uid="{00000000-000D-0000-FFFF-FFFF00000000}"/>
  </bookViews>
  <sheets>
    <sheet name="Gantt Charts" sheetId="1" r:id="rId1"/>
    <sheet name="Sheet3" sheetId="10" r:id="rId2"/>
    <sheet name="Sheet2" sheetId="9" r:id="rId3"/>
    <sheet name="Cost Breakdown" sheetId="5" r:id="rId4"/>
    <sheet name="Figures" sheetId="6" r:id="rId5"/>
    <sheet name="SLB Business Model" sheetId="7" r:id="rId6"/>
    <sheet name="Sheet1" sheetId="8" r:id="rId7"/>
  </sheets>
  <definedNames>
    <definedName name="_xlchart.v1.0" hidden="1">'Gantt Charts'!$G$144:$Z$144</definedName>
    <definedName name="_xlchart.v1.1" hidden="1">'Gantt Charts'!$G$145:$Z$145</definedName>
    <definedName name="_xlnm.Print_Area" localSheetId="0">'Gantt Charts'!$A$1:$BR$55</definedName>
  </definedNames>
  <calcPr calcId="191029"/>
  <fileRecoveryPr autoRecover="0"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4" i="9" l="1"/>
  <c r="AK34" i="9"/>
  <c r="AL34" i="9"/>
  <c r="AM34" i="9"/>
  <c r="AN34" i="9"/>
  <c r="AO34" i="9"/>
  <c r="I83" i="9"/>
  <c r="J83" i="9" s="1"/>
  <c r="K83" i="9" s="1"/>
  <c r="L83" i="9" s="1"/>
  <c r="M83" i="9" s="1"/>
  <c r="N83" i="9" s="1"/>
  <c r="O83" i="9" s="1"/>
  <c r="P83" i="9" s="1"/>
  <c r="Q83" i="9" s="1"/>
  <c r="R83" i="9" s="1"/>
  <c r="S83" i="9" s="1"/>
  <c r="T83" i="9" s="1"/>
  <c r="U83" i="9" s="1"/>
  <c r="V83" i="9" s="1"/>
  <c r="W83" i="9" s="1"/>
  <c r="X83" i="9" s="1"/>
  <c r="Y83" i="9" s="1"/>
  <c r="Z83" i="9" s="1"/>
  <c r="AA83" i="9" s="1"/>
  <c r="AB83" i="9" s="1"/>
  <c r="AC83" i="9" s="1"/>
  <c r="AD83" i="9" s="1"/>
  <c r="AE83" i="9" s="1"/>
  <c r="AF83" i="9" s="1"/>
  <c r="AG83" i="9" s="1"/>
  <c r="AH83" i="9" s="1"/>
  <c r="AI83" i="9" s="1"/>
  <c r="AJ83" i="9" s="1"/>
  <c r="AK83" i="9" s="1"/>
  <c r="AL83" i="9" s="1"/>
  <c r="AM83" i="9" s="1"/>
  <c r="AN83" i="9" s="1"/>
  <c r="AO83" i="9" s="1"/>
  <c r="AP83" i="9" s="1"/>
  <c r="AQ83" i="9" s="1"/>
  <c r="AR83" i="9" s="1"/>
  <c r="AS83" i="9" s="1"/>
  <c r="AT83" i="9" s="1"/>
  <c r="AU83" i="9" s="1"/>
  <c r="AV83" i="9" s="1"/>
  <c r="AW83" i="9" s="1"/>
  <c r="AX83" i="9" s="1"/>
  <c r="AY83" i="9" s="1"/>
  <c r="AZ83" i="9" s="1"/>
  <c r="BA83" i="9" s="1"/>
  <c r="BB83" i="9" s="1"/>
  <c r="BC83" i="9" s="1"/>
  <c r="BD83" i="9" s="1"/>
  <c r="BE83" i="9" s="1"/>
  <c r="BF83" i="9" s="1"/>
  <c r="BG83" i="9" s="1"/>
  <c r="BH83" i="9" s="1"/>
  <c r="BI83" i="9" s="1"/>
  <c r="BJ83" i="9" s="1"/>
  <c r="BK83" i="9" s="1"/>
  <c r="BL83" i="9" s="1"/>
  <c r="BM83" i="9" s="1"/>
  <c r="BN83" i="9" s="1"/>
  <c r="BO83" i="9" s="1"/>
  <c r="BP83" i="9" s="1"/>
  <c r="BQ83" i="9" s="1"/>
  <c r="BR83" i="9" s="1"/>
  <c r="BS83" i="9" s="1"/>
  <c r="BT83" i="9" s="1"/>
  <c r="BU83" i="9" s="1"/>
  <c r="BV83" i="9" s="1"/>
  <c r="BW83" i="9" s="1"/>
  <c r="BX83" i="9" s="1"/>
  <c r="BY83" i="9" s="1"/>
  <c r="BZ83" i="9" s="1"/>
  <c r="CA83" i="9" s="1"/>
  <c r="CB83" i="9" s="1"/>
  <c r="CC83" i="9" s="1"/>
  <c r="K33" i="9"/>
  <c r="O33" i="9" s="1"/>
  <c r="S33" i="9" s="1"/>
  <c r="W33" i="9" s="1"/>
  <c r="AA33" i="9" s="1"/>
  <c r="AE33" i="9" s="1"/>
  <c r="AI33" i="9" s="1"/>
  <c r="AM33" i="9" s="1"/>
  <c r="AQ33" i="9" s="1"/>
  <c r="AU33" i="9" s="1"/>
  <c r="AY33" i="9" s="1"/>
  <c r="BC33" i="9" s="1"/>
  <c r="BG33" i="9" s="1"/>
  <c r="BK33" i="9" s="1"/>
  <c r="BO33" i="9" s="1"/>
  <c r="BS33" i="9" s="1"/>
  <c r="BW33" i="9" s="1"/>
  <c r="CA33" i="9" s="1"/>
  <c r="CE33" i="9" s="1"/>
  <c r="CI33" i="9" s="1"/>
  <c r="CM33" i="9" s="1"/>
  <c r="CQ33" i="9" s="1"/>
  <c r="CU33" i="9" s="1"/>
  <c r="G33" i="9"/>
  <c r="AK54" i="9"/>
  <c r="AG50" i="9"/>
  <c r="AD48" i="9"/>
  <c r="AE49" i="9"/>
  <c r="AF50" i="9"/>
  <c r="AN55" i="9"/>
  <c r="AM55" i="9"/>
  <c r="AL55" i="9"/>
  <c r="AK55" i="9"/>
  <c r="AJ55" i="9"/>
  <c r="AI55" i="9"/>
  <c r="AN54" i="9"/>
  <c r="AM54" i="9"/>
  <c r="AL54" i="9"/>
  <c r="AI54" i="9"/>
  <c r="AN53" i="9"/>
  <c r="AM53" i="9"/>
  <c r="AL53" i="9"/>
  <c r="AK53" i="9"/>
  <c r="AJ53" i="9"/>
  <c r="AN52" i="9"/>
  <c r="AM52" i="9"/>
  <c r="AL52" i="9"/>
  <c r="AK52" i="9"/>
  <c r="AJ52" i="9"/>
  <c r="AI52" i="9"/>
  <c r="AN51" i="9"/>
  <c r="AM51" i="9"/>
  <c r="AL51" i="9"/>
  <c r="AK51" i="9"/>
  <c r="AJ51" i="9"/>
  <c r="AI51" i="9"/>
  <c r="AH55" i="9"/>
  <c r="AG55" i="9"/>
  <c r="AF55" i="9"/>
  <c r="AH54" i="9"/>
  <c r="AG54" i="9"/>
  <c r="AF54" i="9"/>
  <c r="AH53" i="9"/>
  <c r="AG53" i="9"/>
  <c r="AF53" i="9"/>
  <c r="AG52" i="9"/>
  <c r="AF52" i="9"/>
  <c r="AH51" i="9"/>
  <c r="AF51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C47" i="9"/>
  <c r="AB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C37" i="9"/>
  <c r="AB37" i="9"/>
  <c r="AA37" i="9"/>
  <c r="Z37" i="9"/>
  <c r="Z56" i="9" s="1"/>
  <c r="Y37" i="9"/>
  <c r="X37" i="9"/>
  <c r="W37" i="9"/>
  <c r="V37" i="9"/>
  <c r="V56" i="9" s="1"/>
  <c r="U37" i="9"/>
  <c r="T37" i="9"/>
  <c r="S37" i="9"/>
  <c r="R37" i="9"/>
  <c r="R56" i="9" s="1"/>
  <c r="Q37" i="9"/>
  <c r="P37" i="9"/>
  <c r="O37" i="9"/>
  <c r="L37" i="9"/>
  <c r="K37" i="9"/>
  <c r="J37" i="9"/>
  <c r="J56" i="9" s="1"/>
  <c r="I37" i="9"/>
  <c r="H37" i="9"/>
  <c r="G37" i="9"/>
  <c r="F37" i="9"/>
  <c r="F56" i="9" s="1"/>
  <c r="E37" i="9"/>
  <c r="D37" i="9"/>
  <c r="C37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G36" i="9"/>
  <c r="F36" i="9"/>
  <c r="E36" i="9"/>
  <c r="D36" i="9"/>
  <c r="C36" i="9"/>
  <c r="AC35" i="9"/>
  <c r="AB35" i="9"/>
  <c r="AB56" i="9" s="1"/>
  <c r="AA35" i="9"/>
  <c r="Z35" i="9"/>
  <c r="Y35" i="9"/>
  <c r="Y56" i="9" s="1"/>
  <c r="X35" i="9"/>
  <c r="X56" i="9" s="1"/>
  <c r="W35" i="9"/>
  <c r="W56" i="9" s="1"/>
  <c r="V35" i="9"/>
  <c r="U35" i="9"/>
  <c r="U56" i="9" s="1"/>
  <c r="T35" i="9"/>
  <c r="T56" i="9" s="1"/>
  <c r="S35" i="9"/>
  <c r="S56" i="9" s="1"/>
  <c r="R35" i="9"/>
  <c r="Q35" i="9"/>
  <c r="Q56" i="9" s="1"/>
  <c r="P35" i="9"/>
  <c r="P56" i="9" s="1"/>
  <c r="O35" i="9"/>
  <c r="O56" i="9" s="1"/>
  <c r="N35" i="9"/>
  <c r="M35" i="9"/>
  <c r="L35" i="9"/>
  <c r="L56" i="9" s="1"/>
  <c r="K35" i="9"/>
  <c r="K56" i="9" s="1"/>
  <c r="J35" i="9"/>
  <c r="I35" i="9"/>
  <c r="H35" i="9"/>
  <c r="G35" i="9"/>
  <c r="G56" i="9" s="1"/>
  <c r="F35" i="9"/>
  <c r="E35" i="9"/>
  <c r="D35" i="9"/>
  <c r="C3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AW55" i="9"/>
  <c r="AV55" i="9"/>
  <c r="AU55" i="9"/>
  <c r="AT55" i="9"/>
  <c r="AS55" i="9"/>
  <c r="AR55" i="9"/>
  <c r="AQ55" i="9"/>
  <c r="AP55" i="9"/>
  <c r="AO55" i="9"/>
  <c r="AE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Q54" i="9"/>
  <c r="BP54" i="9"/>
  <c r="BO54" i="9"/>
  <c r="BN54" i="9"/>
  <c r="BM54" i="9"/>
  <c r="BL54" i="9"/>
  <c r="BK54" i="9"/>
  <c r="BJ54" i="9"/>
  <c r="BI54" i="9"/>
  <c r="BH54" i="9"/>
  <c r="BG54" i="9"/>
  <c r="AW54" i="9"/>
  <c r="AV54" i="9"/>
  <c r="AU54" i="9"/>
  <c r="AT54" i="9"/>
  <c r="AS54" i="9"/>
  <c r="AR54" i="9"/>
  <c r="AQ54" i="9"/>
  <c r="AP54" i="9"/>
  <c r="AO54" i="9"/>
  <c r="AE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P53" i="9"/>
  <c r="BO53" i="9"/>
  <c r="BN53" i="9"/>
  <c r="BM53" i="9"/>
  <c r="BL53" i="9"/>
  <c r="BK53" i="9"/>
  <c r="BJ53" i="9"/>
  <c r="BI53" i="9"/>
  <c r="BH53" i="9"/>
  <c r="BG53" i="9"/>
  <c r="AW53" i="9"/>
  <c r="AV53" i="9"/>
  <c r="AU53" i="9"/>
  <c r="AT53" i="9"/>
  <c r="AS53" i="9"/>
  <c r="AR53" i="9"/>
  <c r="AQ53" i="9"/>
  <c r="AP53" i="9"/>
  <c r="AO53" i="9"/>
  <c r="AE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N52" i="9"/>
  <c r="BM52" i="9"/>
  <c r="BL52" i="9"/>
  <c r="BK52" i="9"/>
  <c r="BJ52" i="9"/>
  <c r="BI52" i="9"/>
  <c r="BH52" i="9"/>
  <c r="BG52" i="9"/>
  <c r="AW52" i="9"/>
  <c r="AV52" i="9"/>
  <c r="AU52" i="9"/>
  <c r="AT52" i="9"/>
  <c r="AS52" i="9"/>
  <c r="AR52" i="9"/>
  <c r="AQ52" i="9"/>
  <c r="AP52" i="9"/>
  <c r="AO52" i="9"/>
  <c r="AE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M51" i="9"/>
  <c r="BL51" i="9"/>
  <c r="BK51" i="9"/>
  <c r="BJ51" i="9"/>
  <c r="BI51" i="9"/>
  <c r="BH51" i="9"/>
  <c r="BG51" i="9"/>
  <c r="AW51" i="9"/>
  <c r="AV51" i="9"/>
  <c r="AU51" i="9"/>
  <c r="AT51" i="9"/>
  <c r="AS51" i="9"/>
  <c r="AR51" i="9"/>
  <c r="AQ51" i="9"/>
  <c r="AP51" i="9"/>
  <c r="AO51" i="9"/>
  <c r="AE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K50" i="9"/>
  <c r="BJ50" i="9"/>
  <c r="BI50" i="9"/>
  <c r="BH50" i="9"/>
  <c r="BG50" i="9"/>
  <c r="AW50" i="9"/>
  <c r="AV50" i="9"/>
  <c r="AU50" i="9"/>
  <c r="AT50" i="9"/>
  <c r="AS50" i="9"/>
  <c r="AR50" i="9"/>
  <c r="AQ50" i="9"/>
  <c r="AP50" i="9"/>
  <c r="AO50" i="9"/>
  <c r="B57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H48" i="9"/>
  <c r="BG48" i="9"/>
  <c r="BF48" i="9"/>
  <c r="BE48" i="9"/>
  <c r="BD48" i="9"/>
  <c r="BC48" i="9"/>
  <c r="BB48" i="9"/>
  <c r="BA48" i="9"/>
  <c r="AZ48" i="9"/>
  <c r="AY48" i="9"/>
  <c r="AX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G47" i="9"/>
  <c r="BF47" i="9"/>
  <c r="BE47" i="9"/>
  <c r="BD47" i="9"/>
  <c r="BC47" i="9"/>
  <c r="BB47" i="9"/>
  <c r="BA47" i="9"/>
  <c r="AZ47" i="9"/>
  <c r="AY47" i="9"/>
  <c r="AX47" i="9"/>
  <c r="AD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D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D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D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D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D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D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D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D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D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D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CX35" i="9"/>
  <c r="CX56" i="9" s="1"/>
  <c r="CW35" i="9"/>
  <c r="CW56" i="9" s="1"/>
  <c r="CV35" i="9"/>
  <c r="CV56" i="9" s="1"/>
  <c r="CU35" i="9"/>
  <c r="CU56" i="9" s="1"/>
  <c r="CT35" i="9"/>
  <c r="CT56" i="9" s="1"/>
  <c r="CS35" i="9"/>
  <c r="CS56" i="9" s="1"/>
  <c r="CR35" i="9"/>
  <c r="CR56" i="9" s="1"/>
  <c r="CQ35" i="9"/>
  <c r="CQ56" i="9" s="1"/>
  <c r="CP35" i="9"/>
  <c r="CP56" i="9" s="1"/>
  <c r="CO35" i="9"/>
  <c r="CO56" i="9" s="1"/>
  <c r="CN35" i="9"/>
  <c r="CN56" i="9" s="1"/>
  <c r="CM35" i="9"/>
  <c r="CM56" i="9" s="1"/>
  <c r="CL35" i="9"/>
  <c r="CL56" i="9" s="1"/>
  <c r="CK35" i="9"/>
  <c r="CK56" i="9" s="1"/>
  <c r="CJ35" i="9"/>
  <c r="CJ56" i="9" s="1"/>
  <c r="CI35" i="9"/>
  <c r="CI56" i="9" s="1"/>
  <c r="CH35" i="9"/>
  <c r="CH56" i="9" s="1"/>
  <c r="CG35" i="9"/>
  <c r="CG56" i="9" s="1"/>
  <c r="CF35" i="9"/>
  <c r="CF56" i="9" s="1"/>
  <c r="CE35" i="9"/>
  <c r="CE56" i="9" s="1"/>
  <c r="CD35" i="9"/>
  <c r="CD56" i="9" s="1"/>
  <c r="CC35" i="9"/>
  <c r="CC56" i="9" s="1"/>
  <c r="CB35" i="9"/>
  <c r="CB56" i="9" s="1"/>
  <c r="CA35" i="9"/>
  <c r="CA56" i="9" s="1"/>
  <c r="BZ35" i="9"/>
  <c r="BZ56" i="9" s="1"/>
  <c r="BY35" i="9"/>
  <c r="BY56" i="9" s="1"/>
  <c r="BX35" i="9"/>
  <c r="BX56" i="9" s="1"/>
  <c r="BW35" i="9"/>
  <c r="BW56" i="9" s="1"/>
  <c r="BV35" i="9"/>
  <c r="BV56" i="9" s="1"/>
  <c r="BU35" i="9"/>
  <c r="BU56" i="9" s="1"/>
  <c r="BT35" i="9"/>
  <c r="BT56" i="9" s="1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G56" i="9" s="1"/>
  <c r="BF35" i="9"/>
  <c r="BF56" i="9" s="1"/>
  <c r="BE35" i="9"/>
  <c r="BE56" i="9" s="1"/>
  <c r="BD35" i="9"/>
  <c r="BD56" i="9" s="1"/>
  <c r="BC35" i="9"/>
  <c r="BC56" i="9" s="1"/>
  <c r="T84" i="9" s="1"/>
  <c r="BB35" i="9"/>
  <c r="BB56" i="9" s="1"/>
  <c r="BA35" i="9"/>
  <c r="BA56" i="9" s="1"/>
  <c r="AZ35" i="9"/>
  <c r="AZ56" i="9" s="1"/>
  <c r="AY35" i="9"/>
  <c r="AY56" i="9" s="1"/>
  <c r="S84" i="9" s="1"/>
  <c r="AX35" i="9"/>
  <c r="AX56" i="9" s="1"/>
  <c r="AW35" i="9"/>
  <c r="AW56" i="9" s="1"/>
  <c r="AV35" i="9"/>
  <c r="AV56" i="9" s="1"/>
  <c r="AU35" i="9"/>
  <c r="AU56" i="9" s="1"/>
  <c r="R84" i="9" s="1"/>
  <c r="AT35" i="9"/>
  <c r="AT56" i="9" s="1"/>
  <c r="AS35" i="9"/>
  <c r="AS56" i="9" s="1"/>
  <c r="AR35" i="9"/>
  <c r="AR56" i="9" s="1"/>
  <c r="AQ35" i="9"/>
  <c r="AQ56" i="9" s="1"/>
  <c r="Q84" i="9" s="1"/>
  <c r="AP35" i="9"/>
  <c r="AP56" i="9" s="1"/>
  <c r="AO35" i="9"/>
  <c r="AO56" i="9" s="1"/>
  <c r="AN35" i="9"/>
  <c r="AN56" i="9" s="1"/>
  <c r="AM35" i="9"/>
  <c r="AM56" i="9" s="1"/>
  <c r="P84" i="9" s="1"/>
  <c r="AL35" i="9"/>
  <c r="AL56" i="9" s="1"/>
  <c r="AK35" i="9"/>
  <c r="AK56" i="9" s="1"/>
  <c r="AJ35" i="9"/>
  <c r="AI35" i="9"/>
  <c r="AH35" i="9"/>
  <c r="AG35" i="9"/>
  <c r="AF35" i="9"/>
  <c r="AF56" i="9" s="1"/>
  <c r="AE35" i="9"/>
  <c r="AD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2" i="9"/>
  <c r="P55" i="9"/>
  <c r="O55" i="9"/>
  <c r="N55" i="9"/>
  <c r="M55" i="9"/>
  <c r="L55" i="9"/>
  <c r="K55" i="9"/>
  <c r="J55" i="9"/>
  <c r="I55" i="9"/>
  <c r="H55" i="9"/>
  <c r="G55" i="9"/>
  <c r="F55" i="9"/>
  <c r="E55" i="9"/>
  <c r="P54" i="9"/>
  <c r="O54" i="9"/>
  <c r="N54" i="9"/>
  <c r="M54" i="9"/>
  <c r="L54" i="9"/>
  <c r="K54" i="9"/>
  <c r="J54" i="9"/>
  <c r="I54" i="9"/>
  <c r="H54" i="9"/>
  <c r="G54" i="9"/>
  <c r="F54" i="9"/>
  <c r="E54" i="9"/>
  <c r="P53" i="9"/>
  <c r="O53" i="9"/>
  <c r="N53" i="9"/>
  <c r="M53" i="9"/>
  <c r="L53" i="9"/>
  <c r="K53" i="9"/>
  <c r="J53" i="9"/>
  <c r="I53" i="9"/>
  <c r="H53" i="9"/>
  <c r="G53" i="9"/>
  <c r="F53" i="9"/>
  <c r="E53" i="9"/>
  <c r="P52" i="9"/>
  <c r="O52" i="9"/>
  <c r="N52" i="9"/>
  <c r="M52" i="9"/>
  <c r="L52" i="9"/>
  <c r="K52" i="9"/>
  <c r="J52" i="9"/>
  <c r="I52" i="9"/>
  <c r="H52" i="9"/>
  <c r="G52" i="9"/>
  <c r="F52" i="9"/>
  <c r="E52" i="9"/>
  <c r="P51" i="9"/>
  <c r="O51" i="9"/>
  <c r="N51" i="9"/>
  <c r="M51" i="9"/>
  <c r="L51" i="9"/>
  <c r="K51" i="9"/>
  <c r="J51" i="9"/>
  <c r="I51" i="9"/>
  <c r="H51" i="9"/>
  <c r="G51" i="9"/>
  <c r="F51" i="9"/>
  <c r="E51" i="9"/>
  <c r="P50" i="9"/>
  <c r="O50" i="9"/>
  <c r="N50" i="9"/>
  <c r="M50" i="9"/>
  <c r="L50" i="9"/>
  <c r="K50" i="9"/>
  <c r="J50" i="9"/>
  <c r="I50" i="9"/>
  <c r="H50" i="9"/>
  <c r="G50" i="9"/>
  <c r="F50" i="9"/>
  <c r="E50" i="9"/>
  <c r="P49" i="9"/>
  <c r="O49" i="9"/>
  <c r="N49" i="9"/>
  <c r="M49" i="9"/>
  <c r="L49" i="9"/>
  <c r="K49" i="9"/>
  <c r="J49" i="9"/>
  <c r="I49" i="9"/>
  <c r="H49" i="9"/>
  <c r="G49" i="9"/>
  <c r="F49" i="9"/>
  <c r="E49" i="9"/>
  <c r="D55" i="9"/>
  <c r="D54" i="9"/>
  <c r="D53" i="9"/>
  <c r="D52" i="9"/>
  <c r="D51" i="9"/>
  <c r="D50" i="9"/>
  <c r="D49" i="9"/>
  <c r="C55" i="9"/>
  <c r="C54" i="9"/>
  <c r="C53" i="9"/>
  <c r="C52" i="9"/>
  <c r="C51" i="9"/>
  <c r="C50" i="9"/>
  <c r="C49" i="9"/>
  <c r="C57" i="9" s="1"/>
  <c r="C34" i="9"/>
  <c r="B67" i="9"/>
  <c r="B66" i="9"/>
  <c r="B65" i="9"/>
  <c r="B64" i="9"/>
  <c r="B63" i="9"/>
  <c r="B62" i="9"/>
  <c r="B61" i="9"/>
  <c r="B60" i="9"/>
  <c r="B59" i="9"/>
  <c r="B58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36" i="9"/>
  <c r="J84" i="9" l="1"/>
  <c r="K84" i="9"/>
  <c r="E56" i="9"/>
  <c r="C56" i="9"/>
  <c r="D56" i="9"/>
  <c r="D57" i="9"/>
  <c r="E57" i="9"/>
  <c r="F57" i="9" s="1"/>
  <c r="G57" i="9" s="1"/>
  <c r="H144" i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CX135" i="1"/>
  <c r="CW135" i="1"/>
  <c r="CW138" i="1" s="1"/>
  <c r="CV135" i="1"/>
  <c r="CV138" i="1" s="1"/>
  <c r="CU135" i="1"/>
  <c r="CU138" i="1" s="1"/>
  <c r="CT135" i="1"/>
  <c r="CS135" i="1"/>
  <c r="CS138" i="1" s="1"/>
  <c r="CR135" i="1"/>
  <c r="CR138" i="1" s="1"/>
  <c r="CQ135" i="1"/>
  <c r="CQ138" i="1" s="1"/>
  <c r="CP135" i="1"/>
  <c r="CP138" i="1" s="1"/>
  <c r="CO135" i="1"/>
  <c r="CN135" i="1"/>
  <c r="CN138" i="1" s="1"/>
  <c r="CM135" i="1"/>
  <c r="CM138" i="1" s="1"/>
  <c r="CL135" i="1"/>
  <c r="CL138" i="1" s="1"/>
  <c r="CK135" i="1"/>
  <c r="CJ135" i="1"/>
  <c r="CJ138" i="1" s="1"/>
  <c r="CI135" i="1"/>
  <c r="CI138" i="1" s="1"/>
  <c r="CH135" i="1"/>
  <c r="CG135" i="1"/>
  <c r="CF135" i="1"/>
  <c r="CE135" i="1"/>
  <c r="CE138" i="1" s="1"/>
  <c r="CD135" i="1"/>
  <c r="CC135" i="1"/>
  <c r="CB135" i="1"/>
  <c r="CA135" i="1"/>
  <c r="CA138" i="1" s="1"/>
  <c r="CD140" i="1" s="1"/>
  <c r="Y145" i="1" s="1"/>
  <c r="BZ135" i="1"/>
  <c r="BY135" i="1"/>
  <c r="BX135" i="1"/>
  <c r="BX138" i="1" s="1"/>
  <c r="BW135" i="1"/>
  <c r="BW138" i="1" s="1"/>
  <c r="BV135" i="1"/>
  <c r="BU135" i="1"/>
  <c r="BT135" i="1"/>
  <c r="BT138" i="1" s="1"/>
  <c r="BS135" i="1"/>
  <c r="BS138" i="1" s="1"/>
  <c r="BR135" i="1"/>
  <c r="BQ135" i="1"/>
  <c r="BP135" i="1"/>
  <c r="BO135" i="1"/>
  <c r="BO138" i="1" s="1"/>
  <c r="BN135" i="1"/>
  <c r="BM135" i="1"/>
  <c r="BM138" i="1" s="1"/>
  <c r="BL135" i="1"/>
  <c r="BL138" i="1" s="1"/>
  <c r="BK135" i="1"/>
  <c r="BK138" i="1" s="1"/>
  <c r="BJ135" i="1"/>
  <c r="BJ138" i="1" s="1"/>
  <c r="BI135" i="1"/>
  <c r="BI138" i="1" s="1"/>
  <c r="BH135" i="1"/>
  <c r="BH138" i="1" s="1"/>
  <c r="BG135" i="1"/>
  <c r="BG138" i="1" s="1"/>
  <c r="BF135" i="1"/>
  <c r="BF138" i="1" s="1"/>
  <c r="BE135" i="1"/>
  <c r="BE138" i="1" s="1"/>
  <c r="BD135" i="1"/>
  <c r="BC135" i="1"/>
  <c r="BC138" i="1" s="1"/>
  <c r="BB135" i="1"/>
  <c r="BA135" i="1"/>
  <c r="AZ135" i="1"/>
  <c r="AY135" i="1"/>
  <c r="AY138" i="1" s="1"/>
  <c r="AX135" i="1"/>
  <c r="AW135" i="1"/>
  <c r="AW138" i="1" s="1"/>
  <c r="AV135" i="1"/>
  <c r="AV138" i="1" s="1"/>
  <c r="AU135" i="1"/>
  <c r="AU138" i="1" s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F138" i="1" s="1"/>
  <c r="AE135" i="1"/>
  <c r="AE138" i="1" s="1"/>
  <c r="AD135" i="1"/>
  <c r="AC135" i="1"/>
  <c r="AC138" i="1" s="1"/>
  <c r="AA135" i="1"/>
  <c r="AA138" i="1" s="1"/>
  <c r="AB135" i="1"/>
  <c r="AB138" i="1" s="1"/>
  <c r="CX138" i="1"/>
  <c r="CT138" i="1"/>
  <c r="CO138" i="1"/>
  <c r="CK138" i="1"/>
  <c r="CH138" i="1"/>
  <c r="CG138" i="1"/>
  <c r="CF138" i="1"/>
  <c r="CD138" i="1"/>
  <c r="CC138" i="1"/>
  <c r="CB138" i="1"/>
  <c r="BZ138" i="1"/>
  <c r="BY138" i="1"/>
  <c r="BV138" i="1"/>
  <c r="BU138" i="1"/>
  <c r="BR138" i="1"/>
  <c r="BQ138" i="1"/>
  <c r="BP138" i="1"/>
  <c r="BN138" i="1"/>
  <c r="BD138" i="1"/>
  <c r="BB138" i="1"/>
  <c r="BA138" i="1"/>
  <c r="AZ138" i="1"/>
  <c r="AX138" i="1"/>
  <c r="AT138" i="1"/>
  <c r="AD138" i="1"/>
  <c r="AF37" i="1"/>
  <c r="AE37" i="1"/>
  <c r="AS136" i="1"/>
  <c r="AR136" i="1"/>
  <c r="AQ136" i="1"/>
  <c r="AP136" i="1"/>
  <c r="AP138" i="1" s="1"/>
  <c r="AO136" i="1"/>
  <c r="AN136" i="1"/>
  <c r="AM136" i="1"/>
  <c r="AL136" i="1"/>
  <c r="AL138" i="1" s="1"/>
  <c r="AK136" i="1"/>
  <c r="AJ136" i="1"/>
  <c r="AI136" i="1"/>
  <c r="AH136" i="1"/>
  <c r="AH138" i="1" s="1"/>
  <c r="AF136" i="1"/>
  <c r="AG136" i="1"/>
  <c r="Z136" i="1"/>
  <c r="Z138" i="1" s="1"/>
  <c r="Y136" i="1"/>
  <c r="Y138" i="1" s="1"/>
  <c r="X136" i="1"/>
  <c r="X138" i="1" s="1"/>
  <c r="W136" i="1"/>
  <c r="W138" i="1" s="1"/>
  <c r="V136" i="1"/>
  <c r="V138" i="1" s="1"/>
  <c r="U136" i="1"/>
  <c r="T136" i="1"/>
  <c r="S136" i="1"/>
  <c r="R136" i="1"/>
  <c r="Q136" i="1"/>
  <c r="P136" i="1"/>
  <c r="O136" i="1"/>
  <c r="N136" i="1"/>
  <c r="M136" i="1"/>
  <c r="L136" i="1"/>
  <c r="L138" i="1" s="1"/>
  <c r="K136" i="1"/>
  <c r="K138" i="1" s="1"/>
  <c r="J136" i="1"/>
  <c r="J138" i="1" s="1"/>
  <c r="I136" i="1"/>
  <c r="I138" i="1" s="1"/>
  <c r="H136" i="1"/>
  <c r="H138" i="1" s="1"/>
  <c r="G136" i="1"/>
  <c r="G138" i="1" s="1"/>
  <c r="S135" i="1"/>
  <c r="S138" i="1" s="1"/>
  <c r="R135" i="1"/>
  <c r="Q135" i="1"/>
  <c r="P135" i="1"/>
  <c r="P138" i="1" s="1"/>
  <c r="O135" i="1"/>
  <c r="O138" i="1" s="1"/>
  <c r="U135" i="1"/>
  <c r="T135" i="1"/>
  <c r="T138" i="1" s="1"/>
  <c r="AI138" i="1" l="1"/>
  <c r="AQ138" i="1"/>
  <c r="AT140" i="1" s="1"/>
  <c r="P145" i="1" s="1"/>
  <c r="BZ140" i="1"/>
  <c r="X145" i="1" s="1"/>
  <c r="AN138" i="1"/>
  <c r="AK138" i="1"/>
  <c r="AO138" i="1"/>
  <c r="AP140" i="1" s="1"/>
  <c r="O145" i="1" s="1"/>
  <c r="AS138" i="1"/>
  <c r="AM138" i="1"/>
  <c r="BB140" i="1"/>
  <c r="R145" i="1" s="1"/>
  <c r="BV140" i="1"/>
  <c r="W145" i="1" s="1"/>
  <c r="CH140" i="1"/>
  <c r="Z145" i="1" s="1"/>
  <c r="AJ138" i="1"/>
  <c r="AR138" i="1"/>
  <c r="R138" i="1"/>
  <c r="Q138" i="1"/>
  <c r="U138" i="1"/>
  <c r="V140" i="1" s="1"/>
  <c r="J145" i="1" s="1"/>
  <c r="G139" i="1"/>
  <c r="H139" i="1" s="1"/>
  <c r="I139" i="1" s="1"/>
  <c r="J139" i="1" s="1"/>
  <c r="K139" i="1" s="1"/>
  <c r="L139" i="1" s="1"/>
  <c r="J140" i="1"/>
  <c r="Z140" i="1"/>
  <c r="K145" i="1" s="1"/>
  <c r="AX140" i="1"/>
  <c r="Q145" i="1" s="1"/>
  <c r="CX140" i="1"/>
  <c r="BR140" i="1"/>
  <c r="V145" i="1" s="1"/>
  <c r="AD140" i="1"/>
  <c r="L145" i="1" s="1"/>
  <c r="AG138" i="1"/>
  <c r="CT140" i="1"/>
  <c r="CP140" i="1"/>
  <c r="CL140" i="1"/>
  <c r="BN140" i="1"/>
  <c r="U145" i="1" s="1"/>
  <c r="BJ140" i="1"/>
  <c r="T145" i="1" s="1"/>
  <c r="BF140" i="1"/>
  <c r="S145" i="1" s="1"/>
  <c r="AH140" i="1"/>
  <c r="M145" i="1" s="1"/>
  <c r="L47" i="5"/>
  <c r="L46" i="5"/>
  <c r="L45" i="5"/>
  <c r="L41" i="5"/>
  <c r="L7" i="5"/>
  <c r="L9" i="5"/>
  <c r="L3" i="5"/>
  <c r="AL140" i="1" l="1"/>
  <c r="N145" i="1" s="1"/>
  <c r="G145" i="1"/>
  <c r="L50" i="5"/>
  <c r="L51" i="5" s="1"/>
  <c r="R115" i="1"/>
  <c r="L53" i="5" l="1"/>
  <c r="O9" i="5"/>
  <c r="CX48" i="7" l="1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AT48" i="7"/>
  <c r="AS48" i="7"/>
  <c r="AR48" i="7"/>
  <c r="AQ48" i="7"/>
  <c r="AP48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CX58" i="7" l="1"/>
  <c r="CW58" i="7"/>
  <c r="CU58" i="7"/>
  <c r="CT58" i="7"/>
  <c r="CS58" i="7"/>
  <c r="CR58" i="7"/>
  <c r="CQ58" i="7"/>
  <c r="CP58" i="7"/>
  <c r="CO58" i="7"/>
  <c r="CL58" i="7"/>
  <c r="CK58" i="7"/>
  <c r="CJ58" i="7"/>
  <c r="CI58" i="7"/>
  <c r="CH58" i="7"/>
  <c r="CG58" i="7"/>
  <c r="CE58" i="7"/>
  <c r="CD58" i="7"/>
  <c r="CC58" i="7"/>
  <c r="CB58" i="7"/>
  <c r="CA58" i="7"/>
  <c r="BZ58" i="7"/>
  <c r="BY58" i="7"/>
  <c r="BX58" i="7"/>
  <c r="BV58" i="7"/>
  <c r="BU58" i="7"/>
  <c r="BT58" i="7"/>
  <c r="BG58" i="7"/>
  <c r="BF58" i="7"/>
  <c r="AT58" i="7"/>
  <c r="AS58" i="7"/>
  <c r="AR58" i="7"/>
  <c r="AQ58" i="7"/>
  <c r="AP58" i="7"/>
  <c r="AO58" i="7"/>
  <c r="AN58" i="7"/>
  <c r="AM58" i="7"/>
  <c r="AL58" i="7"/>
  <c r="AF58" i="7"/>
  <c r="Z58" i="7"/>
  <c r="Z130" i="7" s="1"/>
  <c r="Y58" i="7"/>
  <c r="Y130" i="7" s="1"/>
  <c r="W58" i="7"/>
  <c r="W130" i="7" s="1"/>
  <c r="BC56" i="7"/>
  <c r="BA54" i="7"/>
  <c r="BA58" i="7" s="1"/>
  <c r="AY52" i="7"/>
  <c r="AX52" i="7"/>
  <c r="BE57" i="7"/>
  <c r="BE58" i="7" s="1"/>
  <c r="BD57" i="7"/>
  <c r="BD58" i="7" s="1"/>
  <c r="BC55" i="7"/>
  <c r="BB55" i="7"/>
  <c r="AW51" i="7"/>
  <c r="AW58" i="7" s="1"/>
  <c r="AZ53" i="7"/>
  <c r="AZ58" i="7" s="1"/>
  <c r="AY53" i="7"/>
  <c r="AV50" i="7"/>
  <c r="AV58" i="7" s="1"/>
  <c r="AU50" i="7"/>
  <c r="AU58" i="7" s="1"/>
  <c r="AH54" i="7"/>
  <c r="AE52" i="7"/>
  <c r="AK56" i="7"/>
  <c r="AK58" i="7" s="1"/>
  <c r="AJ56" i="7"/>
  <c r="AJ55" i="7"/>
  <c r="AI55" i="7"/>
  <c r="AG53" i="7"/>
  <c r="AE51" i="7"/>
  <c r="AD51" i="7"/>
  <c r="AD58" i="7" s="1"/>
  <c r="AC50" i="7"/>
  <c r="AC58" i="7" s="1"/>
  <c r="AB49" i="7"/>
  <c r="AB58" i="7" s="1"/>
  <c r="AB130" i="7" s="1"/>
  <c r="AA49" i="7"/>
  <c r="W22" i="7"/>
  <c r="W131" i="7" s="1"/>
  <c r="AC61" i="7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BO64" i="7" s="1"/>
  <c r="BP64" i="7" s="1"/>
  <c r="BQ64" i="7" s="1"/>
  <c r="BR64" i="7" s="1"/>
  <c r="BS64" i="7" s="1"/>
  <c r="BT64" i="7" s="1"/>
  <c r="BU64" i="7" s="1"/>
  <c r="BV64" i="7" s="1"/>
  <c r="BW64" i="7" s="1"/>
  <c r="BX64" i="7" s="1"/>
  <c r="BY64" i="7" s="1"/>
  <c r="BZ64" i="7" s="1"/>
  <c r="CA64" i="7" s="1"/>
  <c r="CB64" i="7" s="1"/>
  <c r="CC64" i="7" s="1"/>
  <c r="CD64" i="7" s="1"/>
  <c r="CE64" i="7" s="1"/>
  <c r="CF64" i="7" s="1"/>
  <c r="CG64" i="7" s="1"/>
  <c r="CH64" i="7" s="1"/>
  <c r="CI64" i="7" s="1"/>
  <c r="CJ64" i="7" s="1"/>
  <c r="CK64" i="7" s="1"/>
  <c r="CL64" i="7" s="1"/>
  <c r="CM64" i="7" s="1"/>
  <c r="CN64" i="7" s="1"/>
  <c r="CO64" i="7" s="1"/>
  <c r="CP64" i="7" s="1"/>
  <c r="CQ64" i="7" s="1"/>
  <c r="CR64" i="7" s="1"/>
  <c r="CS64" i="7" s="1"/>
  <c r="CT64" i="7" s="1"/>
  <c r="CU64" i="7" s="1"/>
  <c r="CV64" i="7" s="1"/>
  <c r="CW64" i="7" s="1"/>
  <c r="CX64" i="7" s="1"/>
  <c r="AC24" i="7"/>
  <c r="AD24" i="7" s="1"/>
  <c r="AE24" i="7" s="1"/>
  <c r="AF24" i="7" s="1"/>
  <c r="CX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J22" i="7"/>
  <c r="BI22" i="7"/>
  <c r="BH22" i="7"/>
  <c r="BG22" i="7"/>
  <c r="BF22" i="7"/>
  <c r="BE22" i="7"/>
  <c r="BD22" i="7"/>
  <c r="BC22" i="7"/>
  <c r="BB22" i="7"/>
  <c r="BA22" i="7"/>
  <c r="AZ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G22" i="7"/>
  <c r="AF22" i="7"/>
  <c r="AE22" i="7"/>
  <c r="AD22" i="7"/>
  <c r="AC22" i="7"/>
  <c r="AB22" i="7"/>
  <c r="AB131" i="7" s="1"/>
  <c r="AA22" i="7"/>
  <c r="AA131" i="7" s="1"/>
  <c r="Z22" i="7"/>
  <c r="Z131" i="7" s="1"/>
  <c r="Y22" i="7"/>
  <c r="Y131" i="7" s="1"/>
  <c r="X22" i="7"/>
  <c r="X131" i="7" s="1"/>
  <c r="AH22" i="7"/>
  <c r="BK22" i="7"/>
  <c r="G1" i="7"/>
  <c r="K1" i="7" s="1"/>
  <c r="O1" i="7" s="1"/>
  <c r="S1" i="7" s="1"/>
  <c r="W1" i="7" s="1"/>
  <c r="AA1" i="7" s="1"/>
  <c r="AE1" i="7" s="1"/>
  <c r="AI1" i="7" s="1"/>
  <c r="AM1" i="7" s="1"/>
  <c r="AQ1" i="7" s="1"/>
  <c r="AU1" i="7" s="1"/>
  <c r="AY1" i="7" s="1"/>
  <c r="BC1" i="7" s="1"/>
  <c r="BG1" i="7" s="1"/>
  <c r="BK1" i="7" s="1"/>
  <c r="BO1" i="7" s="1"/>
  <c r="BS1" i="7" s="1"/>
  <c r="BW1" i="7" s="1"/>
  <c r="CA1" i="7" s="1"/>
  <c r="CE1" i="7" s="1"/>
  <c r="CI1" i="7" s="1"/>
  <c r="CM1" i="7" s="1"/>
  <c r="CQ1" i="7" s="1"/>
  <c r="CU1" i="7" s="1"/>
  <c r="I22" i="7"/>
  <c r="I131" i="7" s="1"/>
  <c r="J22" i="7"/>
  <c r="J131" i="7" s="1"/>
  <c r="K22" i="7"/>
  <c r="K131" i="7" s="1"/>
  <c r="P22" i="7"/>
  <c r="P131" i="7" s="1"/>
  <c r="G21" i="7"/>
  <c r="G22" i="7" s="1"/>
  <c r="G131" i="7" s="1"/>
  <c r="H22" i="7"/>
  <c r="H131" i="7" s="1"/>
  <c r="L22" i="7"/>
  <c r="L131" i="7" s="1"/>
  <c r="M22" i="7"/>
  <c r="M131" i="7" s="1"/>
  <c r="N22" i="7"/>
  <c r="N131" i="7" s="1"/>
  <c r="Q22" i="7"/>
  <c r="Q131" i="7" s="1"/>
  <c r="R22" i="7"/>
  <c r="R131" i="7" s="1"/>
  <c r="S22" i="7"/>
  <c r="S131" i="7" s="1"/>
  <c r="T22" i="7"/>
  <c r="T131" i="7" s="1"/>
  <c r="V22" i="7"/>
  <c r="V131" i="7" s="1"/>
  <c r="CA22" i="7"/>
  <c r="CW22" i="7"/>
  <c r="G34" i="7"/>
  <c r="K34" i="7" s="1"/>
  <c r="O34" i="7" s="1"/>
  <c r="S34" i="7" s="1"/>
  <c r="W34" i="7" s="1"/>
  <c r="AA34" i="7" s="1"/>
  <c r="AE34" i="7" s="1"/>
  <c r="AI34" i="7" s="1"/>
  <c r="AM34" i="7" s="1"/>
  <c r="AQ34" i="7" s="1"/>
  <c r="AU34" i="7" s="1"/>
  <c r="AY34" i="7" s="1"/>
  <c r="BC34" i="7" s="1"/>
  <c r="BG34" i="7" s="1"/>
  <c r="BK34" i="7" s="1"/>
  <c r="BO34" i="7" s="1"/>
  <c r="BS34" i="7" s="1"/>
  <c r="BW34" i="7" s="1"/>
  <c r="CA34" i="7" s="1"/>
  <c r="CE34" i="7" s="1"/>
  <c r="CI34" i="7" s="1"/>
  <c r="CM34" i="7" s="1"/>
  <c r="CQ34" i="7" s="1"/>
  <c r="CU34" i="7" s="1"/>
  <c r="H37" i="7"/>
  <c r="H58" i="7" s="1"/>
  <c r="H130" i="7" s="1"/>
  <c r="I37" i="7"/>
  <c r="M38" i="7"/>
  <c r="M58" i="7" s="1"/>
  <c r="M130" i="7" s="1"/>
  <c r="N38" i="7"/>
  <c r="N58" i="7" s="1"/>
  <c r="N130" i="7" s="1"/>
  <c r="G58" i="7"/>
  <c r="G130" i="7" s="1"/>
  <c r="I58" i="7"/>
  <c r="I130" i="7" s="1"/>
  <c r="J58" i="7"/>
  <c r="J130" i="7" s="1"/>
  <c r="K58" i="7"/>
  <c r="K130" i="7" s="1"/>
  <c r="L58" i="7"/>
  <c r="L130" i="7" s="1"/>
  <c r="O58" i="7"/>
  <c r="O130" i="7" s="1"/>
  <c r="P58" i="7"/>
  <c r="P130" i="7" s="1"/>
  <c r="Q58" i="7"/>
  <c r="Q130" i="7" s="1"/>
  <c r="R58" i="7"/>
  <c r="R130" i="7" s="1"/>
  <c r="S58" i="7"/>
  <c r="S130" i="7" s="1"/>
  <c r="T58" i="7"/>
  <c r="T130" i="7" s="1"/>
  <c r="U58" i="7"/>
  <c r="U130" i="7" s="1"/>
  <c r="V58" i="7"/>
  <c r="V130" i="7" s="1"/>
  <c r="X58" i="7"/>
  <c r="X130" i="7" s="1"/>
  <c r="BW58" i="7"/>
  <c r="CF58" i="7"/>
  <c r="CM58" i="7"/>
  <c r="CN58" i="7"/>
  <c r="CV58" i="7"/>
  <c r="G59" i="7"/>
  <c r="H59" i="7" s="1"/>
  <c r="H71" i="7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BO71" i="7" s="1"/>
  <c r="BP71" i="7" s="1"/>
  <c r="BQ71" i="7" s="1"/>
  <c r="BR71" i="7" s="1"/>
  <c r="BS71" i="7" s="1"/>
  <c r="BT71" i="7" s="1"/>
  <c r="BU71" i="7" s="1"/>
  <c r="BV71" i="7" s="1"/>
  <c r="BW71" i="7" s="1"/>
  <c r="BX71" i="7" s="1"/>
  <c r="BY71" i="7" s="1"/>
  <c r="BZ71" i="7" s="1"/>
  <c r="CA71" i="7" s="1"/>
  <c r="CB71" i="7" s="1"/>
  <c r="CC71" i="7" s="1"/>
  <c r="CD71" i="7" s="1"/>
  <c r="CE71" i="7" s="1"/>
  <c r="G73" i="7"/>
  <c r="G76" i="7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BO66" i="7" s="1"/>
  <c r="BP66" i="7" s="1"/>
  <c r="BQ66" i="7" s="1"/>
  <c r="BR66" i="7" s="1"/>
  <c r="BS66" i="7" s="1"/>
  <c r="BT66" i="7" s="1"/>
  <c r="BU66" i="7" s="1"/>
  <c r="BV66" i="7" s="1"/>
  <c r="BW66" i="7" s="1"/>
  <c r="BX66" i="7" s="1"/>
  <c r="BY66" i="7" s="1"/>
  <c r="BZ66" i="7" s="1"/>
  <c r="CA66" i="7" s="1"/>
  <c r="CB66" i="7" s="1"/>
  <c r="CC66" i="7" s="1"/>
  <c r="CD66" i="7" s="1"/>
  <c r="CE66" i="7" s="1"/>
  <c r="CF66" i="7" s="1"/>
  <c r="CG66" i="7" s="1"/>
  <c r="CH66" i="7" s="1"/>
  <c r="CI66" i="7" s="1"/>
  <c r="CJ66" i="7" s="1"/>
  <c r="CK66" i="7" s="1"/>
  <c r="CL66" i="7" s="1"/>
  <c r="CM66" i="7" s="1"/>
  <c r="CN66" i="7" s="1"/>
  <c r="CO66" i="7" s="1"/>
  <c r="CP66" i="7" s="1"/>
  <c r="CQ66" i="7" s="1"/>
  <c r="CR66" i="7" s="1"/>
  <c r="CS66" i="7" s="1"/>
  <c r="CT66" i="7" s="1"/>
  <c r="CU66" i="7" s="1"/>
  <c r="CV66" i="7" s="1"/>
  <c r="CW66" i="7" s="1"/>
  <c r="CX66" i="7" s="1"/>
  <c r="G77" i="7"/>
  <c r="AC29" i="7" s="1"/>
  <c r="H80" i="7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BO80" i="7" s="1"/>
  <c r="BP80" i="7" s="1"/>
  <c r="BQ80" i="7" s="1"/>
  <c r="BR80" i="7" s="1"/>
  <c r="BS80" i="7" s="1"/>
  <c r="BT80" i="7" s="1"/>
  <c r="BU80" i="7" s="1"/>
  <c r="BV80" i="7" s="1"/>
  <c r="BW80" i="7" s="1"/>
  <c r="BX80" i="7" s="1"/>
  <c r="BY80" i="7" s="1"/>
  <c r="BZ80" i="7" s="1"/>
  <c r="CA80" i="7" s="1"/>
  <c r="CB80" i="7" s="1"/>
  <c r="CC80" i="7" s="1"/>
  <c r="CD80" i="7" s="1"/>
  <c r="CE80" i="7" s="1"/>
  <c r="CF80" i="7" s="1"/>
  <c r="CG80" i="7" s="1"/>
  <c r="CH80" i="7" s="1"/>
  <c r="CI80" i="7" s="1"/>
  <c r="CJ80" i="7" s="1"/>
  <c r="CK80" i="7" s="1"/>
  <c r="CL80" i="7" s="1"/>
  <c r="CM80" i="7" s="1"/>
  <c r="CN80" i="7" s="1"/>
  <c r="CO80" i="7" s="1"/>
  <c r="CP80" i="7" s="1"/>
  <c r="CQ80" i="7" s="1"/>
  <c r="CR80" i="7" s="1"/>
  <c r="CS80" i="7" s="1"/>
  <c r="CT80" i="7" s="1"/>
  <c r="CU80" i="7" s="1"/>
  <c r="CV80" i="7" s="1"/>
  <c r="CW80" i="7" s="1"/>
  <c r="CX80" i="7" s="1"/>
  <c r="J111" i="7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W111" i="7" s="1"/>
  <c r="X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AH111" i="7" s="1"/>
  <c r="AI111" i="7" s="1"/>
  <c r="AJ111" i="7" s="1"/>
  <c r="AK111" i="7" s="1"/>
  <c r="AL111" i="7" s="1"/>
  <c r="AM111" i="7" s="1"/>
  <c r="AN111" i="7" s="1"/>
  <c r="AO111" i="7" s="1"/>
  <c r="AP111" i="7" s="1"/>
  <c r="AQ111" i="7" s="1"/>
  <c r="AR111" i="7" s="1"/>
  <c r="AS111" i="7" s="1"/>
  <c r="AT111" i="7" s="1"/>
  <c r="AU111" i="7" s="1"/>
  <c r="AV111" i="7" s="1"/>
  <c r="AW111" i="7" s="1"/>
  <c r="AX111" i="7" s="1"/>
  <c r="AY111" i="7" s="1"/>
  <c r="AZ111" i="7" s="1"/>
  <c r="BA111" i="7" s="1"/>
  <c r="BB111" i="7" s="1"/>
  <c r="BC111" i="7" s="1"/>
  <c r="BD111" i="7" s="1"/>
  <c r="BE111" i="7" s="1"/>
  <c r="BF111" i="7" s="1"/>
  <c r="BG111" i="7" s="1"/>
  <c r="BH111" i="7" s="1"/>
  <c r="BI111" i="7" s="1"/>
  <c r="BJ111" i="7" s="1"/>
  <c r="BK111" i="7" s="1"/>
  <c r="BL111" i="7" s="1"/>
  <c r="BM111" i="7" s="1"/>
  <c r="BN111" i="7" s="1"/>
  <c r="BO111" i="7" s="1"/>
  <c r="BP111" i="7" s="1"/>
  <c r="BQ111" i="7" s="1"/>
  <c r="BR111" i="7" s="1"/>
  <c r="BS111" i="7" s="1"/>
  <c r="BT111" i="7" s="1"/>
  <c r="BU111" i="7" s="1"/>
  <c r="BV111" i="7" s="1"/>
  <c r="BW111" i="7" s="1"/>
  <c r="BX111" i="7" s="1"/>
  <c r="BY111" i="7" s="1"/>
  <c r="BZ111" i="7" s="1"/>
  <c r="CA111" i="7" s="1"/>
  <c r="CB111" i="7" s="1"/>
  <c r="CC111" i="7" s="1"/>
  <c r="CD111" i="7" s="1"/>
  <c r="CE111" i="7" s="1"/>
  <c r="CF111" i="7" s="1"/>
  <c r="CG111" i="7" s="1"/>
  <c r="CH111" i="7" s="1"/>
  <c r="CI111" i="7" s="1"/>
  <c r="CJ111" i="7" s="1"/>
  <c r="CK111" i="7" s="1"/>
  <c r="CL111" i="7" s="1"/>
  <c r="CM111" i="7" s="1"/>
  <c r="CN111" i="7" s="1"/>
  <c r="CO111" i="7" s="1"/>
  <c r="CP111" i="7" s="1"/>
  <c r="CQ111" i="7" s="1"/>
  <c r="CR111" i="7" s="1"/>
  <c r="CS111" i="7" s="1"/>
  <c r="CT111" i="7" s="1"/>
  <c r="CU111" i="7" s="1"/>
  <c r="CV111" i="7" s="1"/>
  <c r="CW111" i="7" s="1"/>
  <c r="CX111" i="7" s="1"/>
  <c r="CY111" i="7" s="1"/>
  <c r="CZ111" i="7" s="1"/>
  <c r="I112" i="7"/>
  <c r="J112" i="7" s="1"/>
  <c r="K112" i="7" s="1"/>
  <c r="L112" i="7" s="1"/>
  <c r="M112" i="7" s="1"/>
  <c r="N112" i="7" s="1"/>
  <c r="O112" i="7" s="1"/>
  <c r="P112" i="7" s="1"/>
  <c r="Q112" i="7" s="1"/>
  <c r="R112" i="7" s="1"/>
  <c r="S112" i="7" s="1"/>
  <c r="T112" i="7" s="1"/>
  <c r="U112" i="7" s="1"/>
  <c r="V112" i="7" s="1"/>
  <c r="W112" i="7" s="1"/>
  <c r="X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AH112" i="7" s="1"/>
  <c r="AI112" i="7" s="1"/>
  <c r="AJ112" i="7" s="1"/>
  <c r="AK112" i="7" s="1"/>
  <c r="AL112" i="7" s="1"/>
  <c r="AM112" i="7" s="1"/>
  <c r="AN112" i="7" s="1"/>
  <c r="AO112" i="7" s="1"/>
  <c r="AP112" i="7" s="1"/>
  <c r="AQ112" i="7" s="1"/>
  <c r="AR112" i="7" s="1"/>
  <c r="AS112" i="7" s="1"/>
  <c r="AT112" i="7" s="1"/>
  <c r="AU112" i="7" s="1"/>
  <c r="AV112" i="7" s="1"/>
  <c r="AW112" i="7" s="1"/>
  <c r="AX112" i="7" s="1"/>
  <c r="AY112" i="7" s="1"/>
  <c r="AZ112" i="7" s="1"/>
  <c r="BA112" i="7" s="1"/>
  <c r="BB112" i="7" s="1"/>
  <c r="BC112" i="7" s="1"/>
  <c r="BD112" i="7" s="1"/>
  <c r="BE112" i="7" s="1"/>
  <c r="BF112" i="7" s="1"/>
  <c r="BG112" i="7" s="1"/>
  <c r="BH112" i="7" s="1"/>
  <c r="BI112" i="7" s="1"/>
  <c r="BJ112" i="7" s="1"/>
  <c r="BK112" i="7" s="1"/>
  <c r="BL112" i="7" s="1"/>
  <c r="BM112" i="7" s="1"/>
  <c r="BN112" i="7" s="1"/>
  <c r="BO112" i="7" s="1"/>
  <c r="BP112" i="7" s="1"/>
  <c r="BQ112" i="7" s="1"/>
  <c r="BR112" i="7" s="1"/>
  <c r="BS112" i="7" s="1"/>
  <c r="BT112" i="7" s="1"/>
  <c r="BU112" i="7" s="1"/>
  <c r="BV112" i="7" s="1"/>
  <c r="BW112" i="7" s="1"/>
  <c r="BX112" i="7" s="1"/>
  <c r="BY112" i="7" s="1"/>
  <c r="BZ112" i="7" s="1"/>
  <c r="CA112" i="7" s="1"/>
  <c r="CB112" i="7" s="1"/>
  <c r="CC112" i="7" s="1"/>
  <c r="CD112" i="7" s="1"/>
  <c r="CE112" i="7" s="1"/>
  <c r="CF112" i="7" s="1"/>
  <c r="CG112" i="7" s="1"/>
  <c r="CH112" i="7" s="1"/>
  <c r="CI112" i="7" s="1"/>
  <c r="CJ112" i="7" s="1"/>
  <c r="CK112" i="7" s="1"/>
  <c r="CL112" i="7" s="1"/>
  <c r="CM112" i="7" s="1"/>
  <c r="CN112" i="7" s="1"/>
  <c r="CO112" i="7" s="1"/>
  <c r="CP112" i="7" s="1"/>
  <c r="CQ112" i="7" s="1"/>
  <c r="CR112" i="7" s="1"/>
  <c r="CS112" i="7" s="1"/>
  <c r="CT112" i="7" s="1"/>
  <c r="CU112" i="7" s="1"/>
  <c r="CV112" i="7" s="1"/>
  <c r="CW112" i="7" s="1"/>
  <c r="CX112" i="7" s="1"/>
  <c r="CY112" i="7" s="1"/>
  <c r="CZ112" i="7" s="1"/>
  <c r="BU127" i="7"/>
  <c r="BV127" i="7" s="1"/>
  <c r="BW127" i="7" s="1"/>
  <c r="BX127" i="7" s="1"/>
  <c r="BY127" i="7" s="1"/>
  <c r="BZ127" i="7" s="1"/>
  <c r="CA127" i="7" s="1"/>
  <c r="CB127" i="7" s="1"/>
  <c r="CC127" i="7" s="1"/>
  <c r="CD127" i="7" s="1"/>
  <c r="CE127" i="7" s="1"/>
  <c r="CF127" i="7" s="1"/>
  <c r="CG127" i="7" s="1"/>
  <c r="CH127" i="7" s="1"/>
  <c r="CI127" i="7" s="1"/>
  <c r="CJ127" i="7" s="1"/>
  <c r="CK127" i="7" s="1"/>
  <c r="CL127" i="7" s="1"/>
  <c r="CM127" i="7" s="1"/>
  <c r="H132" i="7"/>
  <c r="I132" i="7" s="1"/>
  <c r="J132" i="7" s="1"/>
  <c r="K132" i="7" s="1"/>
  <c r="L132" i="7" s="1"/>
  <c r="M132" i="7" s="1"/>
  <c r="N132" i="7" s="1"/>
  <c r="O132" i="7" s="1"/>
  <c r="P132" i="7" s="1"/>
  <c r="Q132" i="7" s="1"/>
  <c r="R132" i="7" s="1"/>
  <c r="S132" i="7" s="1"/>
  <c r="T132" i="7" s="1"/>
  <c r="U132" i="7" s="1"/>
  <c r="V132" i="7" s="1"/>
  <c r="W132" i="7" s="1"/>
  <c r="X132" i="7" s="1"/>
  <c r="Y132" i="7" s="1"/>
  <c r="Z132" i="7" s="1"/>
  <c r="AA132" i="7" s="1"/>
  <c r="AB132" i="7" s="1"/>
  <c r="AC132" i="7" s="1"/>
  <c r="AD132" i="7" s="1"/>
  <c r="BC58" i="7" l="1"/>
  <c r="AJ58" i="7"/>
  <c r="I59" i="7"/>
  <c r="J59" i="7" s="1"/>
  <c r="K59" i="7" s="1"/>
  <c r="L59" i="7" s="1"/>
  <c r="AY58" i="7"/>
  <c r="H73" i="7"/>
  <c r="I73" i="7" s="1"/>
  <c r="J73" i="7" s="1"/>
  <c r="K73" i="7" s="1"/>
  <c r="L73" i="7" s="1"/>
  <c r="M73" i="7" s="1"/>
  <c r="N73" i="7" s="1"/>
  <c r="H134" i="7"/>
  <c r="G134" i="7"/>
  <c r="G72" i="7"/>
  <c r="BH58" i="7"/>
  <c r="BM58" i="7"/>
  <c r="AG63" i="7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BO63" i="7" s="1"/>
  <c r="BP63" i="7" s="1"/>
  <c r="BQ63" i="7" s="1"/>
  <c r="BR63" i="7" s="1"/>
  <c r="BS63" i="7" s="1"/>
  <c r="BT63" i="7" s="1"/>
  <c r="BU63" i="7" s="1"/>
  <c r="BV63" i="7" s="1"/>
  <c r="BW63" i="7" s="1"/>
  <c r="BX63" i="7" s="1"/>
  <c r="BY63" i="7" s="1"/>
  <c r="BZ63" i="7" s="1"/>
  <c r="CA63" i="7" s="1"/>
  <c r="CB63" i="7" s="1"/>
  <c r="CC63" i="7" s="1"/>
  <c r="CD63" i="7" s="1"/>
  <c r="CE63" i="7" s="1"/>
  <c r="CF63" i="7" s="1"/>
  <c r="CG63" i="7" s="1"/>
  <c r="CH63" i="7" s="1"/>
  <c r="CI63" i="7" s="1"/>
  <c r="CJ63" i="7" s="1"/>
  <c r="CK63" i="7" s="1"/>
  <c r="CL63" i="7" s="1"/>
  <c r="CM63" i="7" s="1"/>
  <c r="CN63" i="7" s="1"/>
  <c r="CO63" i="7" s="1"/>
  <c r="CP63" i="7" s="1"/>
  <c r="CQ63" i="7" s="1"/>
  <c r="CR63" i="7" s="1"/>
  <c r="CS63" i="7" s="1"/>
  <c r="CT63" i="7" s="1"/>
  <c r="CU63" i="7" s="1"/>
  <c r="CV63" i="7" s="1"/>
  <c r="CW63" i="7" s="1"/>
  <c r="CX63" i="7" s="1"/>
  <c r="AD61" i="7"/>
  <c r="AE81" i="7" s="1"/>
  <c r="AG58" i="7"/>
  <c r="AK65" i="7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BO65" i="7" s="1"/>
  <c r="BP65" i="7" s="1"/>
  <c r="BQ65" i="7" s="1"/>
  <c r="BR65" i="7" s="1"/>
  <c r="BS65" i="7" s="1"/>
  <c r="BT65" i="7" s="1"/>
  <c r="BU65" i="7" s="1"/>
  <c r="BV65" i="7" s="1"/>
  <c r="BW65" i="7" s="1"/>
  <c r="BX65" i="7" s="1"/>
  <c r="BY65" i="7" s="1"/>
  <c r="BZ65" i="7" s="1"/>
  <c r="CA65" i="7" s="1"/>
  <c r="CB65" i="7" s="1"/>
  <c r="CC65" i="7" s="1"/>
  <c r="CD65" i="7" s="1"/>
  <c r="CE65" i="7" s="1"/>
  <c r="CF65" i="7" s="1"/>
  <c r="CG65" i="7" s="1"/>
  <c r="CH65" i="7" s="1"/>
  <c r="CI65" i="7" s="1"/>
  <c r="CJ65" i="7" s="1"/>
  <c r="CK65" i="7" s="1"/>
  <c r="CL65" i="7" s="1"/>
  <c r="CM65" i="7" s="1"/>
  <c r="CN65" i="7" s="1"/>
  <c r="CO65" i="7" s="1"/>
  <c r="CP65" i="7" s="1"/>
  <c r="CQ65" i="7" s="1"/>
  <c r="CR65" i="7" s="1"/>
  <c r="CS65" i="7" s="1"/>
  <c r="CT65" i="7" s="1"/>
  <c r="CU65" i="7" s="1"/>
  <c r="CV65" i="7" s="1"/>
  <c r="CW65" i="7" s="1"/>
  <c r="CX65" i="7" s="1"/>
  <c r="AE62" i="7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BO62" i="7" s="1"/>
  <c r="BP62" i="7" s="1"/>
  <c r="BQ62" i="7" s="1"/>
  <c r="BR62" i="7" s="1"/>
  <c r="BS62" i="7" s="1"/>
  <c r="BT62" i="7" s="1"/>
  <c r="BU62" i="7" s="1"/>
  <c r="BV62" i="7" s="1"/>
  <c r="BW62" i="7" s="1"/>
  <c r="BX62" i="7" s="1"/>
  <c r="BY62" i="7" s="1"/>
  <c r="BZ62" i="7" s="1"/>
  <c r="CA62" i="7" s="1"/>
  <c r="CB62" i="7" s="1"/>
  <c r="CC62" i="7" s="1"/>
  <c r="CD62" i="7" s="1"/>
  <c r="CE62" i="7" s="1"/>
  <c r="CF62" i="7" s="1"/>
  <c r="CG62" i="7" s="1"/>
  <c r="CH62" i="7" s="1"/>
  <c r="CI62" i="7" s="1"/>
  <c r="CJ62" i="7" s="1"/>
  <c r="CK62" i="7" s="1"/>
  <c r="CL62" i="7" s="1"/>
  <c r="CM62" i="7" s="1"/>
  <c r="CN62" i="7" s="1"/>
  <c r="CO62" i="7" s="1"/>
  <c r="CP62" i="7" s="1"/>
  <c r="CQ62" i="7" s="1"/>
  <c r="CR62" i="7" s="1"/>
  <c r="CS62" i="7" s="1"/>
  <c r="CT62" i="7" s="1"/>
  <c r="CU62" i="7" s="1"/>
  <c r="CV62" i="7" s="1"/>
  <c r="CW62" i="7" s="1"/>
  <c r="CX62" i="7" s="1"/>
  <c r="AD81" i="7"/>
  <c r="K134" i="7"/>
  <c r="CF71" i="7"/>
  <c r="CG71" i="7" s="1"/>
  <c r="CH71" i="7" s="1"/>
  <c r="CI71" i="7" s="1"/>
  <c r="CJ71" i="7" s="1"/>
  <c r="CK71" i="7" s="1"/>
  <c r="CL71" i="7" s="1"/>
  <c r="CM71" i="7" s="1"/>
  <c r="CN71" i="7" s="1"/>
  <c r="CO71" i="7" s="1"/>
  <c r="CP71" i="7" s="1"/>
  <c r="CQ71" i="7" s="1"/>
  <c r="CR71" i="7" s="1"/>
  <c r="CS71" i="7" s="1"/>
  <c r="CT71" i="7" s="1"/>
  <c r="CU71" i="7" s="1"/>
  <c r="CV71" i="7" s="1"/>
  <c r="CW71" i="7" s="1"/>
  <c r="CX71" i="7" s="1"/>
  <c r="AI58" i="7"/>
  <c r="AH58" i="7"/>
  <c r="AA58" i="7"/>
  <c r="AA130" i="7" s="1"/>
  <c r="AE58" i="7"/>
  <c r="BQ58" i="7"/>
  <c r="BB58" i="7"/>
  <c r="AX58" i="7"/>
  <c r="BN58" i="7"/>
  <c r="AG26" i="7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BL26" i="7" s="1"/>
  <c r="BM26" i="7" s="1"/>
  <c r="BN26" i="7" s="1"/>
  <c r="BO26" i="7" s="1"/>
  <c r="BP26" i="7" s="1"/>
  <c r="BQ26" i="7" s="1"/>
  <c r="BR26" i="7" s="1"/>
  <c r="BS26" i="7" s="1"/>
  <c r="BT26" i="7" s="1"/>
  <c r="BU26" i="7" s="1"/>
  <c r="BV26" i="7" s="1"/>
  <c r="BW26" i="7" s="1"/>
  <c r="BX26" i="7" s="1"/>
  <c r="BY26" i="7" s="1"/>
  <c r="BZ26" i="7" s="1"/>
  <c r="CA26" i="7" s="1"/>
  <c r="CB26" i="7" s="1"/>
  <c r="CC26" i="7" s="1"/>
  <c r="CD26" i="7" s="1"/>
  <c r="CE26" i="7" s="1"/>
  <c r="CF26" i="7" s="1"/>
  <c r="CG26" i="7" s="1"/>
  <c r="CH26" i="7" s="1"/>
  <c r="CI26" i="7" s="1"/>
  <c r="CJ26" i="7" s="1"/>
  <c r="CK26" i="7" s="1"/>
  <c r="CL26" i="7" s="1"/>
  <c r="CM26" i="7" s="1"/>
  <c r="CN26" i="7" s="1"/>
  <c r="CO26" i="7" s="1"/>
  <c r="CP26" i="7" s="1"/>
  <c r="CQ26" i="7" s="1"/>
  <c r="CR26" i="7" s="1"/>
  <c r="CS26" i="7" s="1"/>
  <c r="CT26" i="7" s="1"/>
  <c r="CU26" i="7" s="1"/>
  <c r="CV26" i="7" s="1"/>
  <c r="CW26" i="7" s="1"/>
  <c r="CX26" i="7" s="1"/>
  <c r="AE25" i="7"/>
  <c r="AQ82" i="7" s="1"/>
  <c r="AJ27" i="7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AO82" i="7"/>
  <c r="AM28" i="7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BO28" i="7" s="1"/>
  <c r="BP28" i="7" s="1"/>
  <c r="BQ28" i="7" s="1"/>
  <c r="BR28" i="7" s="1"/>
  <c r="BS28" i="7" s="1"/>
  <c r="BT28" i="7" s="1"/>
  <c r="BU28" i="7" s="1"/>
  <c r="BV28" i="7" s="1"/>
  <c r="BW28" i="7" s="1"/>
  <c r="BX28" i="7" s="1"/>
  <c r="BY28" i="7" s="1"/>
  <c r="BZ28" i="7" s="1"/>
  <c r="CA28" i="7" s="1"/>
  <c r="CB28" i="7" s="1"/>
  <c r="CC28" i="7" s="1"/>
  <c r="CD28" i="7" s="1"/>
  <c r="CE28" i="7" s="1"/>
  <c r="CF28" i="7" s="1"/>
  <c r="CG28" i="7" s="1"/>
  <c r="CH28" i="7" s="1"/>
  <c r="CI28" i="7" s="1"/>
  <c r="CJ28" i="7" s="1"/>
  <c r="CK28" i="7" s="1"/>
  <c r="CL28" i="7" s="1"/>
  <c r="CM28" i="7" s="1"/>
  <c r="CN28" i="7" s="1"/>
  <c r="CO28" i="7" s="1"/>
  <c r="CP28" i="7" s="1"/>
  <c r="CQ28" i="7" s="1"/>
  <c r="CR28" i="7" s="1"/>
  <c r="CS28" i="7" s="1"/>
  <c r="CT28" i="7" s="1"/>
  <c r="CU28" i="7" s="1"/>
  <c r="CV28" i="7" s="1"/>
  <c r="CW28" i="7" s="1"/>
  <c r="CX28" i="7" s="1"/>
  <c r="AP82" i="7"/>
  <c r="BR58" i="7"/>
  <c r="J133" i="7"/>
  <c r="H133" i="7"/>
  <c r="K133" i="7"/>
  <c r="I133" i="7"/>
  <c r="G133" i="7"/>
  <c r="H72" i="7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AC67" i="7"/>
  <c r="AC130" i="7" s="1"/>
  <c r="AD29" i="7"/>
  <c r="AC30" i="7"/>
  <c r="BS58" i="7"/>
  <c r="BP58" i="7"/>
  <c r="BO58" i="7"/>
  <c r="BL58" i="7"/>
  <c r="BJ58" i="7"/>
  <c r="BI58" i="7"/>
  <c r="M59" i="7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K58" i="7"/>
  <c r="AG24" i="7"/>
  <c r="AY22" i="7"/>
  <c r="U22" i="7"/>
  <c r="U131" i="7" s="1"/>
  <c r="J134" i="7" s="1"/>
  <c r="O22" i="7"/>
  <c r="O131" i="7" s="1"/>
  <c r="I134" i="7" s="1"/>
  <c r="G23" i="7"/>
  <c r="AE61" i="7" l="1"/>
  <c r="AF81" i="7" s="1"/>
  <c r="AD67" i="7"/>
  <c r="AD130" i="7" s="1"/>
  <c r="AF25" i="7"/>
  <c r="AR82" i="7" s="1"/>
  <c r="AC131" i="7"/>
  <c r="O73" i="7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BU128" i="7"/>
  <c r="BJ59" i="7"/>
  <c r="BK59" i="7" s="1"/>
  <c r="BL59" i="7" s="1"/>
  <c r="BM59" i="7" s="1"/>
  <c r="BN59" i="7" s="1"/>
  <c r="BO59" i="7" s="1"/>
  <c r="BP59" i="7" s="1"/>
  <c r="BQ59" i="7" s="1"/>
  <c r="BR59" i="7" s="1"/>
  <c r="BS59" i="7" s="1"/>
  <c r="BT59" i="7" s="1"/>
  <c r="BU59" i="7" s="1"/>
  <c r="BV59" i="7" s="1"/>
  <c r="BW59" i="7" s="1"/>
  <c r="BX59" i="7" s="1"/>
  <c r="BY59" i="7" s="1"/>
  <c r="BZ59" i="7" s="1"/>
  <c r="CA59" i="7" s="1"/>
  <c r="CB59" i="7" s="1"/>
  <c r="CC59" i="7" s="1"/>
  <c r="CD59" i="7" s="1"/>
  <c r="CE59" i="7" s="1"/>
  <c r="CF59" i="7" s="1"/>
  <c r="CG59" i="7" s="1"/>
  <c r="CH59" i="7" s="1"/>
  <c r="CI59" i="7" s="1"/>
  <c r="CJ59" i="7" s="1"/>
  <c r="CK59" i="7" s="1"/>
  <c r="CL59" i="7" s="1"/>
  <c r="CM59" i="7" s="1"/>
  <c r="CN59" i="7" s="1"/>
  <c r="CO59" i="7" s="1"/>
  <c r="CP59" i="7" s="1"/>
  <c r="CQ59" i="7" s="1"/>
  <c r="CR59" i="7" s="1"/>
  <c r="CS59" i="7" s="1"/>
  <c r="CT59" i="7" s="1"/>
  <c r="CU59" i="7" s="1"/>
  <c r="CV59" i="7" s="1"/>
  <c r="CW59" i="7" s="1"/>
  <c r="CX59" i="7" s="1"/>
  <c r="AH24" i="7"/>
  <c r="AE67" i="7"/>
  <c r="AE130" i="7" s="1"/>
  <c r="AE29" i="7"/>
  <c r="AD30" i="7"/>
  <c r="BV128" i="7"/>
  <c r="S72" i="7"/>
  <c r="T72" i="7" s="1"/>
  <c r="U72" i="7" s="1"/>
  <c r="V72" i="7" s="1"/>
  <c r="H23" i="7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BL23" i="7" s="1"/>
  <c r="BM23" i="7" s="1"/>
  <c r="BN23" i="7" s="1"/>
  <c r="BO23" i="7" s="1"/>
  <c r="BP23" i="7" s="1"/>
  <c r="BQ23" i="7" s="1"/>
  <c r="BR23" i="7" s="1"/>
  <c r="BS23" i="7" s="1"/>
  <c r="BT23" i="7" s="1"/>
  <c r="BU23" i="7" s="1"/>
  <c r="BV23" i="7" s="1"/>
  <c r="BW23" i="7" s="1"/>
  <c r="BX23" i="7" s="1"/>
  <c r="BY23" i="7" s="1"/>
  <c r="BZ23" i="7" s="1"/>
  <c r="CA23" i="7" s="1"/>
  <c r="CB23" i="7" s="1"/>
  <c r="CC23" i="7" s="1"/>
  <c r="CD23" i="7" s="1"/>
  <c r="CE23" i="7" s="1"/>
  <c r="CF23" i="7" s="1"/>
  <c r="CG23" i="7" s="1"/>
  <c r="CH23" i="7" s="1"/>
  <c r="CI23" i="7" s="1"/>
  <c r="CJ23" i="7" s="1"/>
  <c r="CK23" i="7" s="1"/>
  <c r="CL23" i="7" s="1"/>
  <c r="CM23" i="7" s="1"/>
  <c r="CN23" i="7" s="1"/>
  <c r="CO23" i="7" s="1"/>
  <c r="CP23" i="7" s="1"/>
  <c r="CQ23" i="7" s="1"/>
  <c r="CR23" i="7" s="1"/>
  <c r="CS23" i="7" s="1"/>
  <c r="CT23" i="7" s="1"/>
  <c r="CU23" i="7" s="1"/>
  <c r="CV23" i="7" s="1"/>
  <c r="CW23" i="7" s="1"/>
  <c r="CX23" i="7" s="1"/>
  <c r="AF61" i="7" l="1"/>
  <c r="AG81" i="7" s="1"/>
  <c r="AG25" i="7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BU25" i="7" s="1"/>
  <c r="BV25" i="7" s="1"/>
  <c r="BW25" i="7" s="1"/>
  <c r="BX25" i="7" s="1"/>
  <c r="BY25" i="7" s="1"/>
  <c r="BZ25" i="7" s="1"/>
  <c r="CA25" i="7" s="1"/>
  <c r="CB25" i="7" s="1"/>
  <c r="CC25" i="7" s="1"/>
  <c r="CD25" i="7" s="1"/>
  <c r="CE25" i="7" s="1"/>
  <c r="CF25" i="7" s="1"/>
  <c r="CG25" i="7" s="1"/>
  <c r="CH25" i="7" s="1"/>
  <c r="CI25" i="7" s="1"/>
  <c r="CJ25" i="7" s="1"/>
  <c r="CK25" i="7" s="1"/>
  <c r="CL25" i="7" s="1"/>
  <c r="CM25" i="7" s="1"/>
  <c r="CN25" i="7" s="1"/>
  <c r="CO25" i="7" s="1"/>
  <c r="CP25" i="7" s="1"/>
  <c r="CQ25" i="7" s="1"/>
  <c r="CR25" i="7" s="1"/>
  <c r="CS25" i="7" s="1"/>
  <c r="CT25" i="7" s="1"/>
  <c r="CU25" i="7" s="1"/>
  <c r="CV25" i="7" s="1"/>
  <c r="CW25" i="7" s="1"/>
  <c r="CX25" i="7" s="1"/>
  <c r="AD73" i="7"/>
  <c r="AD131" i="7"/>
  <c r="L134" i="7" s="1"/>
  <c r="L133" i="7"/>
  <c r="A37" i="7"/>
  <c r="AI24" i="7"/>
  <c r="A4" i="7"/>
  <c r="AG61" i="7"/>
  <c r="AF67" i="7"/>
  <c r="AF130" i="7" s="1"/>
  <c r="W72" i="7"/>
  <c r="X72" i="7" s="1"/>
  <c r="Y72" i="7" s="1"/>
  <c r="Z72" i="7" s="1"/>
  <c r="BW128" i="7"/>
  <c r="AF29" i="7"/>
  <c r="AE30" i="7"/>
  <c r="AE131" i="7" s="1"/>
  <c r="AT82" i="7" l="1"/>
  <c r="AS82" i="7"/>
  <c r="AE73" i="7"/>
  <c r="CA128" i="7"/>
  <c r="AA72" i="7"/>
  <c r="AB72" i="7" s="1"/>
  <c r="AC72" i="7" s="1"/>
  <c r="AD72" i="7" s="1"/>
  <c r="AE72" i="7" s="1"/>
  <c r="AF72" i="7" s="1"/>
  <c r="AG29" i="7"/>
  <c r="AF30" i="7"/>
  <c r="AF131" i="7" s="1"/>
  <c r="AH61" i="7"/>
  <c r="AH81" i="7"/>
  <c r="AG67" i="7"/>
  <c r="AG130" i="7" s="1"/>
  <c r="AJ24" i="7"/>
  <c r="AU82" i="7"/>
  <c r="AF73" i="7" l="1"/>
  <c r="AH67" i="7"/>
  <c r="AH130" i="7" s="1"/>
  <c r="AI61" i="7"/>
  <c r="AI81" i="7"/>
  <c r="AK24" i="7"/>
  <c r="AV82" i="7"/>
  <c r="AG72" i="7"/>
  <c r="AH29" i="7"/>
  <c r="AG30" i="7"/>
  <c r="AG131" i="7" s="1"/>
  <c r="AG73" i="7" l="1"/>
  <c r="AL24" i="7"/>
  <c r="AW82" i="7"/>
  <c r="AJ61" i="7"/>
  <c r="AI67" i="7"/>
  <c r="AI130" i="7" s="1"/>
  <c r="AJ81" i="7"/>
  <c r="AI29" i="7"/>
  <c r="AH30" i="7"/>
  <c r="AH131" i="7" s="1"/>
  <c r="M134" i="7" s="1"/>
  <c r="AH72" i="7"/>
  <c r="M133" i="7"/>
  <c r="AH73" i="7" l="1"/>
  <c r="AJ29" i="7"/>
  <c r="AI30" i="7"/>
  <c r="AI131" i="7" s="1"/>
  <c r="AI72" i="7"/>
  <c r="AM24" i="7"/>
  <c r="AX82" i="7"/>
  <c r="AK61" i="7"/>
  <c r="AJ67" i="7"/>
  <c r="AJ130" i="7" s="1"/>
  <c r="AK81" i="7"/>
  <c r="AI73" i="7" l="1"/>
  <c r="AN24" i="7"/>
  <c r="AY82" i="7"/>
  <c r="AJ72" i="7"/>
  <c r="AK29" i="7"/>
  <c r="AJ30" i="7"/>
  <c r="AJ131" i="7" s="1"/>
  <c r="AL81" i="7"/>
  <c r="AL61" i="7"/>
  <c r="AK67" i="7"/>
  <c r="AK130" i="7" s="1"/>
  <c r="AJ73" i="7" l="1"/>
  <c r="AL29" i="7"/>
  <c r="AK30" i="7"/>
  <c r="AK131" i="7" s="1"/>
  <c r="AO24" i="7"/>
  <c r="AZ82" i="7"/>
  <c r="AK72" i="7"/>
  <c r="AM61" i="7"/>
  <c r="AL67" i="7"/>
  <c r="AL130" i="7" s="1"/>
  <c r="AM81" i="7"/>
  <c r="CE8" i="6"/>
  <c r="CF8" i="6" s="1"/>
  <c r="CG8" i="6" s="1"/>
  <c r="CH8" i="6" s="1"/>
  <c r="CI8" i="6" s="1"/>
  <c r="CJ8" i="6" s="1"/>
  <c r="AK73" i="7" l="1"/>
  <c r="AN61" i="7"/>
  <c r="AM67" i="7"/>
  <c r="AM130" i="7" s="1"/>
  <c r="AN81" i="7"/>
  <c r="AP24" i="7"/>
  <c r="BA82" i="7"/>
  <c r="AL72" i="7"/>
  <c r="N133" i="7"/>
  <c r="AM29" i="7"/>
  <c r="AL30" i="7"/>
  <c r="AL131" i="7" s="1"/>
  <c r="N134" i="7" s="1"/>
  <c r="BZ18" i="1"/>
  <c r="BY18" i="1"/>
  <c r="BX17" i="1"/>
  <c r="BW16" i="1"/>
  <c r="BV16" i="1"/>
  <c r="BU15" i="1"/>
  <c r="BT14" i="1"/>
  <c r="BS14" i="1"/>
  <c r="BR13" i="1"/>
  <c r="BQ12" i="1"/>
  <c r="BP12" i="1"/>
  <c r="BO11" i="1"/>
  <c r="BS54" i="1"/>
  <c r="BS54" i="9" s="1"/>
  <c r="BS56" i="9" s="1"/>
  <c r="BR54" i="1"/>
  <c r="BR54" i="9" s="1"/>
  <c r="BR53" i="1"/>
  <c r="BR53" i="9" s="1"/>
  <c r="BR56" i="9" s="1"/>
  <c r="BQ53" i="1"/>
  <c r="BQ53" i="9" s="1"/>
  <c r="BQ56" i="9" s="1"/>
  <c r="BP52" i="1"/>
  <c r="BP52" i="9" s="1"/>
  <c r="BP56" i="9" s="1"/>
  <c r="BO52" i="1"/>
  <c r="BO52" i="9" s="1"/>
  <c r="BO51" i="1"/>
  <c r="BO51" i="9" s="1"/>
  <c r="BO56" i="9" s="1"/>
  <c r="BN51" i="1"/>
  <c r="BN51" i="9" s="1"/>
  <c r="BN56" i="9" s="1"/>
  <c r="BM50" i="1"/>
  <c r="BM50" i="9" s="1"/>
  <c r="BM56" i="9" s="1"/>
  <c r="BL50" i="1"/>
  <c r="BL50" i="9" s="1"/>
  <c r="BL49" i="1"/>
  <c r="BL49" i="9" s="1"/>
  <c r="BL56" i="9" s="1"/>
  <c r="BK49" i="1"/>
  <c r="BK49" i="9" s="1"/>
  <c r="BK56" i="9" s="1"/>
  <c r="BJ48" i="1"/>
  <c r="BJ48" i="9" s="1"/>
  <c r="BJ56" i="9" s="1"/>
  <c r="BI48" i="1"/>
  <c r="BI48" i="9" s="1"/>
  <c r="BI47" i="1"/>
  <c r="BI47" i="9" s="1"/>
  <c r="BI56" i="9" s="1"/>
  <c r="BH47" i="1"/>
  <c r="BH47" i="9" s="1"/>
  <c r="BH56" i="9" s="1"/>
  <c r="J108" i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I109" i="1"/>
  <c r="Y84" i="9" l="1"/>
  <c r="X84" i="9"/>
  <c r="U84" i="9"/>
  <c r="J109" i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I110" i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AL73" i="7"/>
  <c r="AN29" i="7"/>
  <c r="AM30" i="7"/>
  <c r="AM131" i="7" s="1"/>
  <c r="AM72" i="7"/>
  <c r="AQ24" i="7"/>
  <c r="BB82" i="7"/>
  <c r="AO61" i="7"/>
  <c r="AN67" i="7"/>
  <c r="AN130" i="7" s="1"/>
  <c r="AO81" i="7"/>
  <c r="AC58" i="1"/>
  <c r="AK62" i="1" s="1"/>
  <c r="AO23" i="1"/>
  <c r="AS25" i="1" s="1"/>
  <c r="AM73" i="7" l="1"/>
  <c r="AN72" i="7"/>
  <c r="AR24" i="7"/>
  <c r="BC82" i="7"/>
  <c r="AO29" i="7"/>
  <c r="AN30" i="7"/>
  <c r="AN131" i="7" s="1"/>
  <c r="AP61" i="7"/>
  <c r="AP81" i="7"/>
  <c r="AO67" i="7"/>
  <c r="AO130" i="7" s="1"/>
  <c r="AV26" i="1"/>
  <c r="AQ24" i="1"/>
  <c r="AI61" i="1"/>
  <c r="AE59" i="1"/>
  <c r="AY27" i="1"/>
  <c r="AG60" i="1"/>
  <c r="AN73" i="7" l="1"/>
  <c r="AO72" i="7"/>
  <c r="AP29" i="7"/>
  <c r="AO30" i="7"/>
  <c r="AO131" i="7" s="1"/>
  <c r="AS24" i="7"/>
  <c r="BD82" i="7"/>
  <c r="AP67" i="7"/>
  <c r="AP130" i="7" s="1"/>
  <c r="AQ61" i="7"/>
  <c r="AQ81" i="7"/>
  <c r="N9" i="5"/>
  <c r="N7" i="5"/>
  <c r="N11" i="5"/>
  <c r="N10" i="5"/>
  <c r="N6" i="5"/>
  <c r="N5" i="5"/>
  <c r="N4" i="5"/>
  <c r="N3" i="5"/>
  <c r="AO73" i="7" l="1"/>
  <c r="AQ29" i="7"/>
  <c r="AP30" i="7"/>
  <c r="AP131" i="7" s="1"/>
  <c r="O134" i="7" s="1"/>
  <c r="AP72" i="7"/>
  <c r="O133" i="7"/>
  <c r="AR61" i="7"/>
  <c r="AQ67" i="7"/>
  <c r="AQ130" i="7" s="1"/>
  <c r="AR81" i="7"/>
  <c r="AT24" i="7"/>
  <c r="BE82" i="7"/>
  <c r="O5" i="1"/>
  <c r="AP73" i="7" l="1"/>
  <c r="AQ72" i="7"/>
  <c r="AS61" i="7"/>
  <c r="AR67" i="7"/>
  <c r="AR130" i="7" s="1"/>
  <c r="AS81" i="7"/>
  <c r="AU24" i="7"/>
  <c r="BF82" i="7"/>
  <c r="AR29" i="7"/>
  <c r="AQ30" i="7"/>
  <c r="AQ131" i="7" s="1"/>
  <c r="P5" i="1"/>
  <c r="K4" i="1"/>
  <c r="J4" i="1"/>
  <c r="AU48" i="1"/>
  <c r="AU56" i="1" s="1"/>
  <c r="AW49" i="1"/>
  <c r="AX50" i="1"/>
  <c r="AX56" i="1" s="1"/>
  <c r="AY51" i="1"/>
  <c r="AY56" i="1" s="1"/>
  <c r="BA52" i="1"/>
  <c r="BA56" i="1" s="1"/>
  <c r="BB53" i="1"/>
  <c r="BB56" i="1" s="1"/>
  <c r="BC54" i="1"/>
  <c r="BC56" i="1" s="1"/>
  <c r="BD55" i="1"/>
  <c r="BD56" i="1" s="1"/>
  <c r="AK56" i="1"/>
  <c r="AN56" i="1"/>
  <c r="AO56" i="1"/>
  <c r="AZ56" i="1"/>
  <c r="AT56" i="1"/>
  <c r="AP56" i="1"/>
  <c r="AM56" i="1"/>
  <c r="AL56" i="1"/>
  <c r="AF56" i="1"/>
  <c r="AJ54" i="1"/>
  <c r="AI53" i="1"/>
  <c r="AI53" i="9" s="1"/>
  <c r="AI56" i="9" s="1"/>
  <c r="AH52" i="1"/>
  <c r="AG51" i="1"/>
  <c r="AG51" i="9" s="1"/>
  <c r="AG56" i="9" s="1"/>
  <c r="BE56" i="1"/>
  <c r="AW56" i="1"/>
  <c r="AV56" i="1"/>
  <c r="AS56" i="1"/>
  <c r="AR56" i="1"/>
  <c r="AQ56" i="1"/>
  <c r="G74" i="1"/>
  <c r="AO28" i="1" s="1"/>
  <c r="AO29" i="1" s="1"/>
  <c r="AH56" i="1" l="1"/>
  <c r="AH52" i="9"/>
  <c r="AH56" i="9" s="1"/>
  <c r="O84" i="9"/>
  <c r="AJ56" i="1"/>
  <c r="AJ54" i="9"/>
  <c r="AJ56" i="9" s="1"/>
  <c r="AQ73" i="7"/>
  <c r="AV24" i="7"/>
  <c r="BG82" i="7"/>
  <c r="AS29" i="7"/>
  <c r="AR30" i="7"/>
  <c r="AR131" i="7" s="1"/>
  <c r="AR72" i="7"/>
  <c r="AT61" i="7"/>
  <c r="AT81" i="7"/>
  <c r="AS67" i="7"/>
  <c r="AS130" i="7" s="1"/>
  <c r="AP28" i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AG56" i="1"/>
  <c r="AI56" i="1"/>
  <c r="AR73" i="7" l="1"/>
  <c r="AS72" i="7"/>
  <c r="AW24" i="7"/>
  <c r="BH82" i="7"/>
  <c r="AT67" i="7"/>
  <c r="AT130" i="7" s="1"/>
  <c r="AU61" i="7"/>
  <c r="AU81" i="7"/>
  <c r="AT29" i="7"/>
  <c r="AS30" i="7"/>
  <c r="AS131" i="7" s="1"/>
  <c r="BM19" i="1"/>
  <c r="BL18" i="1"/>
  <c r="BK18" i="1"/>
  <c r="BJ17" i="1"/>
  <c r="BI16" i="1"/>
  <c r="BH16" i="1"/>
  <c r="AS73" i="7" l="1"/>
  <c r="AV61" i="7"/>
  <c r="AU67" i="7"/>
  <c r="AU130" i="7" s="1"/>
  <c r="AV81" i="7"/>
  <c r="AU29" i="7"/>
  <c r="AT30" i="7"/>
  <c r="AT131" i="7" s="1"/>
  <c r="P134" i="7" s="1"/>
  <c r="AX24" i="7"/>
  <c r="BI82" i="7"/>
  <c r="AT72" i="7"/>
  <c r="P133" i="7"/>
  <c r="BG16" i="1"/>
  <c r="BF15" i="1"/>
  <c r="BE15" i="1"/>
  <c r="BD14" i="1"/>
  <c r="BC13" i="1"/>
  <c r="BB13" i="1"/>
  <c r="BA12" i="1"/>
  <c r="AZ11" i="1"/>
  <c r="AY11" i="1"/>
  <c r="AT73" i="7" l="1"/>
  <c r="AY24" i="7"/>
  <c r="BJ82" i="7"/>
  <c r="AU72" i="7"/>
  <c r="AW61" i="7"/>
  <c r="AV67" i="7"/>
  <c r="AV130" i="7" s="1"/>
  <c r="AW81" i="7"/>
  <c r="AV29" i="7"/>
  <c r="AU30" i="7"/>
  <c r="AU131" i="7" s="1"/>
  <c r="AJ61" i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L62" i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F59" i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D58" i="1"/>
  <c r="AU73" i="7" l="1"/>
  <c r="AV72" i="7"/>
  <c r="AX61" i="7"/>
  <c r="AX81" i="7"/>
  <c r="AW67" i="7"/>
  <c r="AW130" i="7" s="1"/>
  <c r="AZ24" i="7"/>
  <c r="BK82" i="7"/>
  <c r="AW29" i="7"/>
  <c r="AV30" i="7"/>
  <c r="AV131" i="7" s="1"/>
  <c r="AE58" i="1"/>
  <c r="BG62" i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AX61" i="1"/>
  <c r="AY61" i="1" s="1"/>
  <c r="AZ61" i="1" s="1"/>
  <c r="BA61" i="1" s="1"/>
  <c r="AU60" i="1"/>
  <c r="AV60" i="1" s="1"/>
  <c r="AW60" i="1" s="1"/>
  <c r="AX60" i="1" s="1"/>
  <c r="AY59" i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BU124" i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AV73" i="7" l="1"/>
  <c r="AX67" i="7"/>
  <c r="AX130" i="7" s="1"/>
  <c r="AY61" i="7"/>
  <c r="AY81" i="7"/>
  <c r="BA24" i="7"/>
  <c r="BL82" i="7"/>
  <c r="AX29" i="7"/>
  <c r="AW30" i="7"/>
  <c r="AW131" i="7" s="1"/>
  <c r="AW72" i="7"/>
  <c r="BN59" i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AF58" i="1"/>
  <c r="AY60" i="1"/>
  <c r="BB61" i="1"/>
  <c r="AW73" i="7" l="1"/>
  <c r="AY29" i="7"/>
  <c r="AX30" i="7"/>
  <c r="AX131" i="7" s="1"/>
  <c r="Q134" i="7" s="1"/>
  <c r="AZ61" i="7"/>
  <c r="AY67" i="7"/>
  <c r="AY130" i="7" s="1"/>
  <c r="AZ81" i="7"/>
  <c r="AX72" i="7"/>
  <c r="Q133" i="7"/>
  <c r="BB24" i="7"/>
  <c r="BM82" i="7"/>
  <c r="BC61" i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AZ60" i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AG58" i="1"/>
  <c r="G73" i="1"/>
  <c r="AC63" i="1" s="1"/>
  <c r="AX73" i="7" l="1"/>
  <c r="BA61" i="7"/>
  <c r="AZ67" i="7"/>
  <c r="AZ130" i="7" s="1"/>
  <c r="BA81" i="7"/>
  <c r="AZ29" i="7"/>
  <c r="AY30" i="7"/>
  <c r="AY131" i="7" s="1"/>
  <c r="BC24" i="7"/>
  <c r="BN82" i="7"/>
  <c r="AY72" i="7"/>
  <c r="BQ60" i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AC64" i="1"/>
  <c r="AD63" i="1"/>
  <c r="AH58" i="1"/>
  <c r="AD78" i="1"/>
  <c r="AO79" i="1"/>
  <c r="H77" i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G57" i="1"/>
  <c r="AB56" i="1"/>
  <c r="AB127" i="1" s="1"/>
  <c r="Z56" i="1"/>
  <c r="Z127" i="1" s="1"/>
  <c r="Y56" i="1"/>
  <c r="Y127" i="1" s="1"/>
  <c r="X56" i="1"/>
  <c r="X127" i="1" s="1"/>
  <c r="W56" i="1"/>
  <c r="W127" i="1" s="1"/>
  <c r="V56" i="1"/>
  <c r="V127" i="1" s="1"/>
  <c r="U56" i="1"/>
  <c r="U127" i="1" s="1"/>
  <c r="T56" i="1"/>
  <c r="T127" i="1" s="1"/>
  <c r="S56" i="1"/>
  <c r="S127" i="1" s="1"/>
  <c r="R56" i="1"/>
  <c r="R127" i="1" s="1"/>
  <c r="Q56" i="1"/>
  <c r="Q127" i="1" s="1"/>
  <c r="P56" i="1"/>
  <c r="P127" i="1" s="1"/>
  <c r="O56" i="1"/>
  <c r="O127" i="1" s="1"/>
  <c r="L56" i="1"/>
  <c r="L127" i="1" s="1"/>
  <c r="K56" i="1"/>
  <c r="K127" i="1" s="1"/>
  <c r="J56" i="1"/>
  <c r="J127" i="1" s="1"/>
  <c r="G56" i="1"/>
  <c r="AE50" i="1"/>
  <c r="AD49" i="1"/>
  <c r="AC48" i="1"/>
  <c r="AA47" i="1"/>
  <c r="N37" i="1"/>
  <c r="N37" i="9" s="1"/>
  <c r="N56" i="9" s="1"/>
  <c r="M37" i="1"/>
  <c r="M37" i="9" s="1"/>
  <c r="M56" i="9" s="1"/>
  <c r="I84" i="9" s="1"/>
  <c r="I36" i="1"/>
  <c r="H36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Q21" i="1"/>
  <c r="P21" i="1"/>
  <c r="O21" i="1"/>
  <c r="L21" i="1"/>
  <c r="K21" i="1"/>
  <c r="J21" i="1"/>
  <c r="AZ27" i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AW26" i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AT25" i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AP23" i="1"/>
  <c r="AP29" i="1" s="1"/>
  <c r="H68" i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AK11" i="1"/>
  <c r="AK21" i="1" s="1"/>
  <c r="AR14" i="1"/>
  <c r="AR21" i="1" s="1"/>
  <c r="AN12" i="1"/>
  <c r="AN21" i="1" s="1"/>
  <c r="AP13" i="1"/>
  <c r="AP21" i="1" s="1"/>
  <c r="AS15" i="1"/>
  <c r="AS21" i="1" s="1"/>
  <c r="AV17" i="1"/>
  <c r="AV21" i="1" s="1"/>
  <c r="AX18" i="1"/>
  <c r="AX21" i="1" s="1"/>
  <c r="AW17" i="1"/>
  <c r="AW21" i="1" s="1"/>
  <c r="AU16" i="1"/>
  <c r="AU21" i="1" s="1"/>
  <c r="AT15" i="1"/>
  <c r="AT21" i="1" s="1"/>
  <c r="AQ13" i="1"/>
  <c r="AQ21" i="1" s="1"/>
  <c r="AO12" i="1"/>
  <c r="AO21" i="1" s="1"/>
  <c r="AM11" i="1"/>
  <c r="AM21" i="1" s="1"/>
  <c r="AL11" i="1"/>
  <c r="AL21" i="1" s="1"/>
  <c r="S6" i="1"/>
  <c r="S21" i="1" s="1"/>
  <c r="R6" i="1"/>
  <c r="R21" i="1" s="1"/>
  <c r="N5" i="1"/>
  <c r="N21" i="1" s="1"/>
  <c r="M5" i="1"/>
  <c r="M21" i="1" s="1"/>
  <c r="I4" i="1"/>
  <c r="I21" i="1" s="1"/>
  <c r="H4" i="1"/>
  <c r="H21" i="1" s="1"/>
  <c r="U8" i="1"/>
  <c r="U21" i="1" s="1"/>
  <c r="L29" i="5"/>
  <c r="L27" i="5"/>
  <c r="M27" i="5" s="1"/>
  <c r="L26" i="5"/>
  <c r="G9" i="5"/>
  <c r="G7" i="5"/>
  <c r="G8" i="5"/>
  <c r="G20" i="1"/>
  <c r="G21" i="1" s="1"/>
  <c r="G70" i="1" s="1"/>
  <c r="H56" i="1" l="1"/>
  <c r="H127" i="1" s="1"/>
  <c r="H36" i="9"/>
  <c r="AA56" i="1"/>
  <c r="AA127" i="1" s="1"/>
  <c r="AA47" i="9"/>
  <c r="AA56" i="9" s="1"/>
  <c r="AD56" i="1"/>
  <c r="AD49" i="9"/>
  <c r="AD56" i="9" s="1"/>
  <c r="AE56" i="1"/>
  <c r="AE50" i="9"/>
  <c r="AE56" i="9" s="1"/>
  <c r="N84" i="9" s="1"/>
  <c r="I56" i="1"/>
  <c r="I127" i="1" s="1"/>
  <c r="I36" i="9"/>
  <c r="I56" i="9" s="1"/>
  <c r="AC56" i="1"/>
  <c r="AC48" i="9"/>
  <c r="AC56" i="9" s="1"/>
  <c r="M56" i="1"/>
  <c r="M127" i="1" s="1"/>
  <c r="M135" i="1"/>
  <c r="M138" i="1" s="1"/>
  <c r="N56" i="1"/>
  <c r="N127" i="1" s="1"/>
  <c r="N135" i="1"/>
  <c r="N138" i="1" s="1"/>
  <c r="AY73" i="7"/>
  <c r="BA29" i="7"/>
  <c r="AZ30" i="7"/>
  <c r="AZ131" i="7" s="1"/>
  <c r="BD24" i="7"/>
  <c r="BO82" i="7"/>
  <c r="AZ72" i="7"/>
  <c r="BB81" i="7"/>
  <c r="BB61" i="7"/>
  <c r="BA67" i="7"/>
  <c r="BA130" i="7" s="1"/>
  <c r="AC127" i="1"/>
  <c r="AE63" i="1"/>
  <c r="AD64" i="1"/>
  <c r="AD127" i="1" s="1"/>
  <c r="AI58" i="1"/>
  <c r="AC77" i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G69" i="1"/>
  <c r="H69" i="1" s="1"/>
  <c r="I69" i="1" s="1"/>
  <c r="J69" i="1" s="1"/>
  <c r="K69" i="1" s="1"/>
  <c r="L69" i="1" s="1"/>
  <c r="M69" i="1" s="1"/>
  <c r="N69" i="1" s="1"/>
  <c r="G127" i="1"/>
  <c r="G130" i="1" s="1"/>
  <c r="I130" i="1"/>
  <c r="J130" i="1"/>
  <c r="K130" i="1"/>
  <c r="H130" i="1"/>
  <c r="BO27" i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BL26" i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BI25" i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AQ23" i="1"/>
  <c r="AQ29" i="1" s="1"/>
  <c r="AE78" i="1"/>
  <c r="AP79" i="1"/>
  <c r="H70" i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R24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M84" i="9" l="1"/>
  <c r="L84" i="9"/>
  <c r="H56" i="9"/>
  <c r="H84" i="9" s="1"/>
  <c r="H57" i="9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AT57" i="9" s="1"/>
  <c r="AU57" i="9" s="1"/>
  <c r="AV57" i="9" s="1"/>
  <c r="AW57" i="9" s="1"/>
  <c r="AX57" i="9" s="1"/>
  <c r="AY57" i="9" s="1"/>
  <c r="AZ57" i="9" s="1"/>
  <c r="BA57" i="9" s="1"/>
  <c r="BB57" i="9" s="1"/>
  <c r="BC57" i="9" s="1"/>
  <c r="BD57" i="9" s="1"/>
  <c r="BE57" i="9" s="1"/>
  <c r="BF57" i="9" s="1"/>
  <c r="BG57" i="9" s="1"/>
  <c r="BH57" i="9" s="1"/>
  <c r="BI57" i="9" s="1"/>
  <c r="BJ57" i="9" s="1"/>
  <c r="BK57" i="9" s="1"/>
  <c r="BL57" i="9" s="1"/>
  <c r="BM57" i="9" s="1"/>
  <c r="BN57" i="9" s="1"/>
  <c r="BO57" i="9" s="1"/>
  <c r="BP57" i="9" s="1"/>
  <c r="BQ57" i="9" s="1"/>
  <c r="BR57" i="9" s="1"/>
  <c r="BS57" i="9" s="1"/>
  <c r="BT57" i="9" s="1"/>
  <c r="BU57" i="9" s="1"/>
  <c r="BV57" i="9" s="1"/>
  <c r="BW57" i="9" s="1"/>
  <c r="BX57" i="9" s="1"/>
  <c r="BY57" i="9" s="1"/>
  <c r="BZ57" i="9" s="1"/>
  <c r="CA57" i="9" s="1"/>
  <c r="CB57" i="9" s="1"/>
  <c r="CC57" i="9" s="1"/>
  <c r="CD57" i="9" s="1"/>
  <c r="CE57" i="9" s="1"/>
  <c r="CF57" i="9" s="1"/>
  <c r="CG57" i="9" s="1"/>
  <c r="CH57" i="9" s="1"/>
  <c r="CI57" i="9" s="1"/>
  <c r="CJ57" i="9" s="1"/>
  <c r="CK57" i="9" s="1"/>
  <c r="CL57" i="9" s="1"/>
  <c r="CM57" i="9" s="1"/>
  <c r="CN57" i="9" s="1"/>
  <c r="CO57" i="9" s="1"/>
  <c r="CP57" i="9" s="1"/>
  <c r="CQ57" i="9" s="1"/>
  <c r="CR57" i="9" s="1"/>
  <c r="CS57" i="9" s="1"/>
  <c r="CT57" i="9" s="1"/>
  <c r="CU57" i="9" s="1"/>
  <c r="CV57" i="9" s="1"/>
  <c r="CW57" i="9" s="1"/>
  <c r="CX57" i="9" s="1"/>
  <c r="AQ79" i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N140" i="1"/>
  <c r="AZ73" i="7"/>
  <c r="BE24" i="7"/>
  <c r="BP82" i="7"/>
  <c r="BA72" i="7"/>
  <c r="BC61" i="7"/>
  <c r="BB67" i="7"/>
  <c r="BB130" i="7" s="1"/>
  <c r="BC81" i="7"/>
  <c r="BB29" i="7"/>
  <c r="BA30" i="7"/>
  <c r="BA131" i="7" s="1"/>
  <c r="BX25" i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L130" i="1"/>
  <c r="AF63" i="1"/>
  <c r="AE64" i="1"/>
  <c r="AE127" i="1" s="1"/>
  <c r="AJ58" i="1"/>
  <c r="AS24" i="1"/>
  <c r="O69" i="1"/>
  <c r="P69" i="1" s="1"/>
  <c r="Q69" i="1" s="1"/>
  <c r="R69" i="1" s="1"/>
  <c r="BU125" i="1"/>
  <c r="AR23" i="1"/>
  <c r="AR79" i="1" s="1"/>
  <c r="AF78" i="1"/>
  <c r="AP70" i="1"/>
  <c r="A36" i="1"/>
  <c r="A36" i="9" s="1"/>
  <c r="L28" i="5"/>
  <c r="H145" i="1" l="1"/>
  <c r="R140" i="1"/>
  <c r="I145" i="1" s="1"/>
  <c r="DC140" i="1"/>
  <c r="DE140" i="1"/>
  <c r="BA73" i="7"/>
  <c r="BB72" i="7"/>
  <c r="R133" i="7"/>
  <c r="BD61" i="7"/>
  <c r="BC67" i="7"/>
  <c r="BC130" i="7" s="1"/>
  <c r="BD81" i="7"/>
  <c r="BC29" i="7"/>
  <c r="BB30" i="7"/>
  <c r="BB131" i="7" s="1"/>
  <c r="R134" i="7" s="1"/>
  <c r="BF24" i="7"/>
  <c r="BQ82" i="7"/>
  <c r="AG63" i="1"/>
  <c r="AF64" i="1"/>
  <c r="AF127" i="1" s="1"/>
  <c r="AK58" i="1"/>
  <c r="AR29" i="1"/>
  <c r="AT24" i="1"/>
  <c r="L25" i="5"/>
  <c r="M26" i="5" s="1"/>
  <c r="S69" i="1"/>
  <c r="T69" i="1" s="1"/>
  <c r="U69" i="1" s="1"/>
  <c r="V69" i="1" s="1"/>
  <c r="BV125" i="1"/>
  <c r="AQ70" i="1"/>
  <c r="AS23" i="1"/>
  <c r="AS29" i="1" s="1"/>
  <c r="AG78" i="1"/>
  <c r="Y5" i="5"/>
  <c r="Y4" i="5"/>
  <c r="AC145" i="1" l="1"/>
  <c r="AB145" i="1"/>
  <c r="BB73" i="7"/>
  <c r="BE61" i="7"/>
  <c r="BD67" i="7"/>
  <c r="BD130" i="7" s="1"/>
  <c r="BE81" i="7"/>
  <c r="BD29" i="7"/>
  <c r="BC30" i="7"/>
  <c r="BC131" i="7" s="1"/>
  <c r="BG24" i="7"/>
  <c r="BR82" i="7"/>
  <c r="BC72" i="7"/>
  <c r="AH63" i="1"/>
  <c r="AG64" i="1"/>
  <c r="AG127" i="1" s="1"/>
  <c r="AL58" i="1"/>
  <c r="AU24" i="1"/>
  <c r="W69" i="1"/>
  <c r="X69" i="1" s="1"/>
  <c r="Y69" i="1" s="1"/>
  <c r="Z69" i="1" s="1"/>
  <c r="BW125" i="1"/>
  <c r="AR70" i="1"/>
  <c r="AT23" i="1"/>
  <c r="AT29" i="1" s="1"/>
  <c r="AS79" i="1"/>
  <c r="AH78" i="1"/>
  <c r="B7" i="5"/>
  <c r="Q7" i="5" s="1"/>
  <c r="L8" i="5"/>
  <c r="N8" i="5" s="1"/>
  <c r="Q11" i="5"/>
  <c r="O11" i="5"/>
  <c r="Q10" i="5"/>
  <c r="O10" i="5"/>
  <c r="O8" i="5"/>
  <c r="O7" i="5"/>
  <c r="O28" i="5" s="1"/>
  <c r="Q6" i="5"/>
  <c r="O6" i="5"/>
  <c r="O26" i="5" s="1"/>
  <c r="Q5" i="5"/>
  <c r="O5" i="5"/>
  <c r="Q4" i="5"/>
  <c r="O4" i="5"/>
  <c r="Q3" i="5"/>
  <c r="O3" i="5"/>
  <c r="AA4" i="5" l="1"/>
  <c r="O29" i="5"/>
  <c r="P29" i="5" s="1"/>
  <c r="BC73" i="7"/>
  <c r="BE29" i="7"/>
  <c r="BD30" i="7"/>
  <c r="BD131" i="7" s="1"/>
  <c r="BH24" i="7"/>
  <c r="BS82" i="7"/>
  <c r="BD72" i="7"/>
  <c r="BF61" i="7"/>
  <c r="BF81" i="7"/>
  <c r="BE67" i="7"/>
  <c r="BE130" i="7" s="1"/>
  <c r="AI63" i="1"/>
  <c r="AH64" i="1"/>
  <c r="AH127" i="1" s="1"/>
  <c r="M130" i="1" s="1"/>
  <c r="AM58" i="1"/>
  <c r="AV24" i="1"/>
  <c r="O25" i="5"/>
  <c r="P26" i="5" s="1"/>
  <c r="AA69" i="1"/>
  <c r="AB69" i="1" s="1"/>
  <c r="CA125" i="1"/>
  <c r="AT79" i="1"/>
  <c r="AU23" i="1"/>
  <c r="AU29" i="1" s="1"/>
  <c r="AS70" i="1"/>
  <c r="AI78" i="1"/>
  <c r="L17" i="5"/>
  <c r="L30" i="5"/>
  <c r="L18" i="5"/>
  <c r="L23" i="5" s="1"/>
  <c r="Y3" i="5"/>
  <c r="O27" i="5"/>
  <c r="Z5" i="5"/>
  <c r="Z3" i="5"/>
  <c r="O18" i="5"/>
  <c r="O23" i="5" s="1"/>
  <c r="O17" i="5"/>
  <c r="O30" i="5"/>
  <c r="AA5" i="5"/>
  <c r="Z4" i="5"/>
  <c r="L12" i="5"/>
  <c r="N12" i="5" s="1"/>
  <c r="B9" i="5"/>
  <c r="Q9" i="5" s="1"/>
  <c r="B8" i="5"/>
  <c r="Q8" i="5" s="1"/>
  <c r="AA3" i="5" l="1"/>
  <c r="BD73" i="7"/>
  <c r="BI24" i="7"/>
  <c r="BT82" i="7"/>
  <c r="BE72" i="7"/>
  <c r="BF67" i="7"/>
  <c r="BF130" i="7" s="1"/>
  <c r="BG81" i="7"/>
  <c r="BG61" i="7"/>
  <c r="BF29" i="7"/>
  <c r="BE30" i="7"/>
  <c r="BE131" i="7" s="1"/>
  <c r="AJ63" i="1"/>
  <c r="AI64" i="1"/>
  <c r="AI127" i="1" s="1"/>
  <c r="AN58" i="1"/>
  <c r="AW24" i="1"/>
  <c r="M12" i="5"/>
  <c r="AU79" i="1"/>
  <c r="AV23" i="1"/>
  <c r="AV29" i="1" s="1"/>
  <c r="AT70" i="1"/>
  <c r="AJ78" i="1"/>
  <c r="L22" i="5"/>
  <c r="L20" i="5"/>
  <c r="O22" i="5"/>
  <c r="O20" i="5"/>
  <c r="L13" i="5"/>
  <c r="N13" i="5" s="1"/>
  <c r="N15" i="5" s="1"/>
  <c r="G12" i="5"/>
  <c r="O12" i="5" s="1"/>
  <c r="P12" i="5" s="1"/>
  <c r="B12" i="5"/>
  <c r="BE73" i="7" l="1"/>
  <c r="BF72" i="7"/>
  <c r="S133" i="7"/>
  <c r="BG29" i="7"/>
  <c r="BF30" i="7"/>
  <c r="BF131" i="7" s="1"/>
  <c r="S134" i="7" s="1"/>
  <c r="BJ24" i="7"/>
  <c r="BU82" i="7"/>
  <c r="BH61" i="7"/>
  <c r="BG67" i="7"/>
  <c r="BG130" i="7" s="1"/>
  <c r="BH81" i="7"/>
  <c r="AK63" i="1"/>
  <c r="AJ64" i="1"/>
  <c r="AJ127" i="1" s="1"/>
  <c r="AO58" i="1"/>
  <c r="AX24" i="1"/>
  <c r="Y2" i="5"/>
  <c r="Y8" i="5" s="1"/>
  <c r="M13" i="5"/>
  <c r="H23" i="5"/>
  <c r="AW23" i="1"/>
  <c r="AW29" i="1" s="1"/>
  <c r="AV79" i="1"/>
  <c r="AU70" i="1"/>
  <c r="AK78" i="1"/>
  <c r="B13" i="5"/>
  <c r="Q12" i="5"/>
  <c r="L31" i="5"/>
  <c r="L32" i="5" s="1"/>
  <c r="L15" i="5"/>
  <c r="G13" i="5"/>
  <c r="BF73" i="7" l="1"/>
  <c r="BH29" i="7"/>
  <c r="BG30" i="7"/>
  <c r="BG131" i="7" s="1"/>
  <c r="BK24" i="7"/>
  <c r="BV82" i="7"/>
  <c r="BG72" i="7"/>
  <c r="BI61" i="7"/>
  <c r="BH67" i="7"/>
  <c r="BH130" i="7" s="1"/>
  <c r="BI81" i="7"/>
  <c r="AL63" i="1"/>
  <c r="AK64" i="1"/>
  <c r="AK127" i="1" s="1"/>
  <c r="AP58" i="1"/>
  <c r="AY24" i="1"/>
  <c r="AX23" i="1"/>
  <c r="AX29" i="1" s="1"/>
  <c r="AW79" i="1"/>
  <c r="AV70" i="1"/>
  <c r="AL78" i="1"/>
  <c r="B15" i="5"/>
  <c r="Q13" i="5"/>
  <c r="AA2" i="5" s="1"/>
  <c r="AA8" i="5" s="1"/>
  <c r="G15" i="5"/>
  <c r="O13" i="5"/>
  <c r="BG73" i="7" l="1"/>
  <c r="BJ81" i="7"/>
  <c r="BJ61" i="7"/>
  <c r="BI67" i="7"/>
  <c r="BI130" i="7" s="1"/>
  <c r="BL24" i="7"/>
  <c r="BW82" i="7"/>
  <c r="BH72" i="7"/>
  <c r="BI29" i="7"/>
  <c r="BH30" i="7"/>
  <c r="BH131" i="7" s="1"/>
  <c r="AM63" i="1"/>
  <c r="AL64" i="1"/>
  <c r="AL127" i="1" s="1"/>
  <c r="N130" i="1" s="1"/>
  <c r="AQ58" i="1"/>
  <c r="AZ24" i="1"/>
  <c r="O31" i="5"/>
  <c r="O32" i="5" s="1"/>
  <c r="P13" i="5"/>
  <c r="AY23" i="1"/>
  <c r="AY29" i="1" s="1"/>
  <c r="AX79" i="1"/>
  <c r="AW70" i="1"/>
  <c r="AM78" i="1"/>
  <c r="Q15" i="5"/>
  <c r="O15" i="5"/>
  <c r="Z2" i="5"/>
  <c r="Z8" i="5" s="1"/>
  <c r="BH73" i="7" l="1"/>
  <c r="BI72" i="7"/>
  <c r="BJ67" i="7"/>
  <c r="BJ130" i="7" s="1"/>
  <c r="BK61" i="7"/>
  <c r="BK81" i="7"/>
  <c r="BJ29" i="7"/>
  <c r="BI30" i="7"/>
  <c r="BI131" i="7" s="1"/>
  <c r="BM24" i="7"/>
  <c r="BX82" i="7"/>
  <c r="AN63" i="1"/>
  <c r="AM64" i="1"/>
  <c r="AM127" i="1" s="1"/>
  <c r="AR58" i="1"/>
  <c r="BA24" i="1"/>
  <c r="AX70" i="1"/>
  <c r="AZ23" i="1"/>
  <c r="AZ29" i="1" s="1"/>
  <c r="AY79" i="1"/>
  <c r="AN78" i="1"/>
  <c r="BI73" i="7" l="1"/>
  <c r="T133" i="7"/>
  <c r="BJ72" i="7"/>
  <c r="BK29" i="7"/>
  <c r="BJ30" i="7"/>
  <c r="BJ131" i="7" s="1"/>
  <c r="T134" i="7" s="1"/>
  <c r="BN24" i="7"/>
  <c r="BY82" i="7"/>
  <c r="BK67" i="7"/>
  <c r="BK130" i="7" s="1"/>
  <c r="BL81" i="7"/>
  <c r="BL61" i="7"/>
  <c r="AO63" i="1"/>
  <c r="AN64" i="1"/>
  <c r="AN127" i="1" s="1"/>
  <c r="AS58" i="1"/>
  <c r="BB24" i="1"/>
  <c r="AY70" i="1"/>
  <c r="BA23" i="1"/>
  <c r="BB23" i="1" s="1"/>
  <c r="AZ79" i="1"/>
  <c r="AO78" i="1"/>
  <c r="BJ73" i="7" l="1"/>
  <c r="BK72" i="7"/>
  <c r="BL29" i="7"/>
  <c r="BK30" i="7"/>
  <c r="BK131" i="7" s="1"/>
  <c r="BM61" i="7"/>
  <c r="BL67" i="7"/>
  <c r="BL130" i="7" s="1"/>
  <c r="BM81" i="7"/>
  <c r="BO24" i="7"/>
  <c r="BZ82" i="7"/>
  <c r="AP63" i="1"/>
  <c r="AO64" i="1"/>
  <c r="AO127" i="1" s="1"/>
  <c r="AT58" i="1"/>
  <c r="BA29" i="1"/>
  <c r="BC24" i="1"/>
  <c r="BB29" i="1"/>
  <c r="AZ70" i="1"/>
  <c r="BA79" i="1"/>
  <c r="AP78" i="1"/>
  <c r="BK73" i="7" l="1"/>
  <c r="BM29" i="7"/>
  <c r="BL30" i="7"/>
  <c r="BL131" i="7" s="1"/>
  <c r="BL72" i="7"/>
  <c r="BP24" i="7"/>
  <c r="CA82" i="7"/>
  <c r="BN61" i="7"/>
  <c r="BN81" i="7"/>
  <c r="BM67" i="7"/>
  <c r="BM130" i="7" s="1"/>
  <c r="AQ63" i="1"/>
  <c r="AP64" i="1"/>
  <c r="AP127" i="1" s="1"/>
  <c r="O130" i="1" s="1"/>
  <c r="AU58" i="1"/>
  <c r="AV58" i="1" s="1"/>
  <c r="BD24" i="1"/>
  <c r="BE24" i="1" s="1"/>
  <c r="BA70" i="1"/>
  <c r="BC23" i="1"/>
  <c r="BC29" i="1" s="1"/>
  <c r="BB79" i="1"/>
  <c r="AQ78" i="1"/>
  <c r="BL73" i="7" l="1"/>
  <c r="BM72" i="7"/>
  <c r="BQ24" i="7"/>
  <c r="CB82" i="7"/>
  <c r="BN67" i="7"/>
  <c r="BN130" i="7" s="1"/>
  <c r="BO61" i="7"/>
  <c r="BO81" i="7"/>
  <c r="BN29" i="7"/>
  <c r="BM30" i="7"/>
  <c r="BM131" i="7" s="1"/>
  <c r="AR63" i="1"/>
  <c r="AQ64" i="1"/>
  <c r="AQ127" i="1" s="1"/>
  <c r="BB70" i="1"/>
  <c r="BD23" i="1"/>
  <c r="BD29" i="1" s="1"/>
  <c r="BC79" i="1"/>
  <c r="AR78" i="1"/>
  <c r="BM73" i="7" l="1"/>
  <c r="BP61" i="7"/>
  <c r="BO67" i="7"/>
  <c r="BO130" i="7" s="1"/>
  <c r="BP81" i="7"/>
  <c r="BR24" i="7"/>
  <c r="CC82" i="7"/>
  <c r="BN72" i="7"/>
  <c r="U133" i="7"/>
  <c r="BO29" i="7"/>
  <c r="BN30" i="7"/>
  <c r="BN131" i="7" s="1"/>
  <c r="U134" i="7" s="1"/>
  <c r="AS63" i="1"/>
  <c r="AR64" i="1"/>
  <c r="AR127" i="1" s="1"/>
  <c r="AW58" i="1"/>
  <c r="BF24" i="1"/>
  <c r="BC70" i="1"/>
  <c r="BD79" i="1"/>
  <c r="BE23" i="1"/>
  <c r="BE29" i="1" s="1"/>
  <c r="AS78" i="1"/>
  <c r="BN73" i="7" l="1"/>
  <c r="BO72" i="7"/>
  <c r="BQ61" i="7"/>
  <c r="BP67" i="7"/>
  <c r="BP130" i="7" s="1"/>
  <c r="BQ81" i="7"/>
  <c r="BP29" i="7"/>
  <c r="BO30" i="7"/>
  <c r="BO131" i="7" s="1"/>
  <c r="BS24" i="7"/>
  <c r="CD82" i="7"/>
  <c r="AT63" i="1"/>
  <c r="AS64" i="1"/>
  <c r="AS127" i="1" s="1"/>
  <c r="AX58" i="1"/>
  <c r="BG24" i="1"/>
  <c r="BF23" i="1"/>
  <c r="BF29" i="1" s="1"/>
  <c r="BE79" i="1"/>
  <c r="AT78" i="1"/>
  <c r="G22" i="1"/>
  <c r="H22" i="1" s="1"/>
  <c r="G33" i="1"/>
  <c r="K33" i="1" s="1"/>
  <c r="O33" i="1" s="1"/>
  <c r="S33" i="1" s="1"/>
  <c r="W33" i="1" s="1"/>
  <c r="AA33" i="1" s="1"/>
  <c r="AE33" i="1" s="1"/>
  <c r="AI33" i="1" s="1"/>
  <c r="AM33" i="1" s="1"/>
  <c r="AQ33" i="1" s="1"/>
  <c r="AU33" i="1" s="1"/>
  <c r="AY33" i="1" s="1"/>
  <c r="BC33" i="1" s="1"/>
  <c r="BG33" i="1" s="1"/>
  <c r="BK33" i="1" s="1"/>
  <c r="BO33" i="1" s="1"/>
  <c r="BS33" i="1" s="1"/>
  <c r="BW33" i="1" s="1"/>
  <c r="CA33" i="1" s="1"/>
  <c r="CE33" i="1" s="1"/>
  <c r="CI33" i="1" s="1"/>
  <c r="CM33" i="1" s="1"/>
  <c r="CQ33" i="1" s="1"/>
  <c r="CU33" i="1" s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CU1" i="1" s="1"/>
  <c r="BO73" i="7" l="1"/>
  <c r="BT24" i="7"/>
  <c r="CE82" i="7"/>
  <c r="BP72" i="7"/>
  <c r="BR81" i="7"/>
  <c r="BR61" i="7"/>
  <c r="BQ67" i="7"/>
  <c r="BQ130" i="7" s="1"/>
  <c r="BQ29" i="7"/>
  <c r="BP30" i="7"/>
  <c r="BP131" i="7" s="1"/>
  <c r="AU63" i="1"/>
  <c r="AT64" i="1"/>
  <c r="AT127" i="1" s="1"/>
  <c r="P130" i="1" s="1"/>
  <c r="AY58" i="1"/>
  <c r="BH24" i="1"/>
  <c r="BG23" i="1"/>
  <c r="BG29" i="1" s="1"/>
  <c r="BF79" i="1"/>
  <c r="AU78" i="1"/>
  <c r="I22" i="1"/>
  <c r="BP73" i="7" l="1"/>
  <c r="BQ72" i="7"/>
  <c r="BS61" i="7"/>
  <c r="BR67" i="7"/>
  <c r="BR130" i="7" s="1"/>
  <c r="BS81" i="7"/>
  <c r="BR29" i="7"/>
  <c r="BQ30" i="7"/>
  <c r="BQ131" i="7" s="1"/>
  <c r="BU24" i="7"/>
  <c r="CF82" i="7"/>
  <c r="AV63" i="1"/>
  <c r="AU64" i="1"/>
  <c r="AU127" i="1" s="1"/>
  <c r="AZ58" i="1"/>
  <c r="BI24" i="1"/>
  <c r="BG79" i="1"/>
  <c r="BH23" i="1"/>
  <c r="BH29" i="1" s="1"/>
  <c r="AV78" i="1"/>
  <c r="J22" i="1"/>
  <c r="BD70" i="1"/>
  <c r="BQ73" i="7" l="1"/>
  <c r="BR72" i="7"/>
  <c r="V133" i="7"/>
  <c r="BV24" i="7"/>
  <c r="CG82" i="7"/>
  <c r="BT61" i="7"/>
  <c r="BS67" i="7"/>
  <c r="BS130" i="7" s="1"/>
  <c r="BT81" i="7"/>
  <c r="BS29" i="7"/>
  <c r="BR30" i="7"/>
  <c r="BR131" i="7" s="1"/>
  <c r="V134" i="7" s="1"/>
  <c r="AW63" i="1"/>
  <c r="AV64" i="1"/>
  <c r="AV127" i="1" s="1"/>
  <c r="BA58" i="1"/>
  <c r="BJ24" i="1"/>
  <c r="BI23" i="1"/>
  <c r="BI29" i="1" s="1"/>
  <c r="BH79" i="1"/>
  <c r="AW78" i="1"/>
  <c r="BE70" i="1"/>
  <c r="BF70" i="1" s="1"/>
  <c r="BG70" i="1" s="1"/>
  <c r="K22" i="1"/>
  <c r="BR73" i="7" l="1"/>
  <c r="BT29" i="7"/>
  <c r="BS30" i="7"/>
  <c r="BS131" i="7" s="1"/>
  <c r="BS72" i="7"/>
  <c r="BU61" i="7"/>
  <c r="BT67" i="7"/>
  <c r="BT130" i="7" s="1"/>
  <c r="BU81" i="7"/>
  <c r="BW24" i="7"/>
  <c r="CH82" i="7"/>
  <c r="AX63" i="1"/>
  <c r="AW64" i="1"/>
  <c r="AW127" i="1" s="1"/>
  <c r="BB58" i="1"/>
  <c r="BK24" i="1"/>
  <c r="BH70" i="1"/>
  <c r="BI79" i="1"/>
  <c r="BJ23" i="1"/>
  <c r="BJ29" i="1" s="1"/>
  <c r="AX78" i="1"/>
  <c r="L22" i="1"/>
  <c r="BS73" i="7" l="1"/>
  <c r="BT72" i="7"/>
  <c r="BX24" i="7"/>
  <c r="CI82" i="7"/>
  <c r="BV61" i="7"/>
  <c r="BV81" i="7"/>
  <c r="BU67" i="7"/>
  <c r="BU130" i="7" s="1"/>
  <c r="BU29" i="7"/>
  <c r="BT30" i="7"/>
  <c r="BT131" i="7" s="1"/>
  <c r="AY63" i="1"/>
  <c r="AX64" i="1"/>
  <c r="AX127" i="1" s="1"/>
  <c r="Q130" i="1" s="1"/>
  <c r="BC58" i="1"/>
  <c r="BL24" i="1"/>
  <c r="BI70" i="1"/>
  <c r="BJ79" i="1"/>
  <c r="BK23" i="1"/>
  <c r="BK29" i="1" s="1"/>
  <c r="AY78" i="1"/>
  <c r="M22" i="1"/>
  <c r="BT73" i="7" l="1"/>
  <c r="BV67" i="7"/>
  <c r="BV130" i="7" s="1"/>
  <c r="BW61" i="7"/>
  <c r="BW81" i="7"/>
  <c r="BV29" i="7"/>
  <c r="BU30" i="7"/>
  <c r="BU131" i="7" s="1"/>
  <c r="BU72" i="7"/>
  <c r="BY24" i="7"/>
  <c r="CJ82" i="7"/>
  <c r="AZ63" i="1"/>
  <c r="AY64" i="1"/>
  <c r="AY127" i="1" s="1"/>
  <c r="BD58" i="1"/>
  <c r="BM24" i="1"/>
  <c r="BJ70" i="1"/>
  <c r="BL23" i="1"/>
  <c r="BL29" i="1" s="1"/>
  <c r="BK79" i="1"/>
  <c r="AZ78" i="1"/>
  <c r="N22" i="1"/>
  <c r="BU73" i="7" l="1"/>
  <c r="BV72" i="7"/>
  <c r="W133" i="7"/>
  <c r="BX61" i="7"/>
  <c r="BW67" i="7"/>
  <c r="BW130" i="7" s="1"/>
  <c r="BX81" i="7"/>
  <c r="BZ24" i="7"/>
  <c r="CK82" i="7"/>
  <c r="BW29" i="7"/>
  <c r="BV30" i="7"/>
  <c r="BV131" i="7" s="1"/>
  <c r="W134" i="7" s="1"/>
  <c r="BA63" i="1"/>
  <c r="AZ64" i="1"/>
  <c r="AZ127" i="1" s="1"/>
  <c r="BE58" i="1"/>
  <c r="BN24" i="1"/>
  <c r="BK70" i="1"/>
  <c r="BM23" i="1"/>
  <c r="BM29" i="1" s="1"/>
  <c r="BL79" i="1"/>
  <c r="BA78" i="1"/>
  <c r="O22" i="1"/>
  <c r="BV73" i="7" l="1"/>
  <c r="BY61" i="7"/>
  <c r="BX67" i="7"/>
  <c r="BX130" i="7" s="1"/>
  <c r="BY81" i="7"/>
  <c r="BX29" i="7"/>
  <c r="BW30" i="7"/>
  <c r="BW131" i="7" s="1"/>
  <c r="CA24" i="7"/>
  <c r="CL82" i="7"/>
  <c r="BW72" i="7"/>
  <c r="BB63" i="1"/>
  <c r="BA64" i="1"/>
  <c r="BA127" i="1" s="1"/>
  <c r="BF58" i="1"/>
  <c r="BO24" i="1"/>
  <c r="BL70" i="1"/>
  <c r="BM79" i="1"/>
  <c r="BN23" i="1"/>
  <c r="BN29" i="1" s="1"/>
  <c r="BB78" i="1"/>
  <c r="P22" i="1"/>
  <c r="BW73" i="7" l="1"/>
  <c r="CB24" i="7"/>
  <c r="CM82" i="7"/>
  <c r="BX72" i="7"/>
  <c r="BY29" i="7"/>
  <c r="BX30" i="7"/>
  <c r="BX131" i="7" s="1"/>
  <c r="BZ61" i="7"/>
  <c r="BZ81" i="7"/>
  <c r="BY67" i="7"/>
  <c r="BY130" i="7" s="1"/>
  <c r="BC63" i="1"/>
  <c r="BB64" i="1"/>
  <c r="BB127" i="1" s="1"/>
  <c r="R130" i="1" s="1"/>
  <c r="BG58" i="1"/>
  <c r="BP24" i="1"/>
  <c r="BM70" i="1"/>
  <c r="BO23" i="1"/>
  <c r="BO29" i="1" s="1"/>
  <c r="BN79" i="1"/>
  <c r="BC78" i="1"/>
  <c r="Q22" i="1"/>
  <c r="BX73" i="7" l="1"/>
  <c r="CC24" i="7"/>
  <c r="CN82" i="7"/>
  <c r="BY72" i="7"/>
  <c r="BZ29" i="7"/>
  <c r="BY30" i="7"/>
  <c r="BY131" i="7" s="1"/>
  <c r="BZ67" i="7"/>
  <c r="BZ130" i="7" s="1"/>
  <c r="CA61" i="7"/>
  <c r="CA81" i="7"/>
  <c r="BD63" i="1"/>
  <c r="BC64" i="1"/>
  <c r="BC127" i="1" s="1"/>
  <c r="BH58" i="1"/>
  <c r="BQ24" i="1"/>
  <c r="BN70" i="1"/>
  <c r="BP23" i="1"/>
  <c r="BP29" i="1" s="1"/>
  <c r="BO79" i="1"/>
  <c r="BD78" i="1"/>
  <c r="R22" i="1"/>
  <c r="BY73" i="7" l="1"/>
  <c r="CD24" i="7"/>
  <c r="CO82" i="7"/>
  <c r="CA29" i="7"/>
  <c r="BZ30" i="7"/>
  <c r="BZ131" i="7" s="1"/>
  <c r="X134" i="7" s="1"/>
  <c r="CA67" i="7"/>
  <c r="CA130" i="7" s="1"/>
  <c r="CB81" i="7"/>
  <c r="CB61" i="7"/>
  <c r="BZ72" i="7"/>
  <c r="X133" i="7"/>
  <c r="BE63" i="1"/>
  <c r="BD64" i="1"/>
  <c r="BD127" i="1" s="1"/>
  <c r="BI58" i="1"/>
  <c r="BR24" i="1"/>
  <c r="BO70" i="1"/>
  <c r="BQ23" i="1"/>
  <c r="BP79" i="1"/>
  <c r="BE78" i="1"/>
  <c r="S22" i="1"/>
  <c r="BZ73" i="7" l="1"/>
  <c r="CE24" i="7"/>
  <c r="CP82" i="7"/>
  <c r="CA72" i="7"/>
  <c r="CC61" i="7"/>
  <c r="CB67" i="7"/>
  <c r="CB130" i="7" s="1"/>
  <c r="CC81" i="7"/>
  <c r="CB29" i="7"/>
  <c r="CA30" i="7"/>
  <c r="CA131" i="7" s="1"/>
  <c r="BQ29" i="1"/>
  <c r="BR23" i="1"/>
  <c r="BR29" i="1" s="1"/>
  <c r="BF63" i="1"/>
  <c r="BE64" i="1"/>
  <c r="BE127" i="1" s="1"/>
  <c r="BJ58" i="1"/>
  <c r="BK58" i="1" s="1"/>
  <c r="BS24" i="1"/>
  <c r="BP70" i="1"/>
  <c r="BQ79" i="1"/>
  <c r="BF78" i="1"/>
  <c r="T22" i="1"/>
  <c r="CA73" i="7" l="1"/>
  <c r="CB72" i="7"/>
  <c r="CD61" i="7"/>
  <c r="CC67" i="7"/>
  <c r="CC130" i="7" s="1"/>
  <c r="CD81" i="7"/>
  <c r="CF24" i="7"/>
  <c r="CQ82" i="7"/>
  <c r="CC29" i="7"/>
  <c r="CB30" i="7"/>
  <c r="CB131" i="7" s="1"/>
  <c r="BG63" i="1"/>
  <c r="BF64" i="1"/>
  <c r="BF127" i="1" s="1"/>
  <c r="S130" i="1" s="1"/>
  <c r="BT24" i="1"/>
  <c r="BU24" i="1" s="1"/>
  <c r="BQ70" i="1"/>
  <c r="BS23" i="1"/>
  <c r="BS29" i="1" s="1"/>
  <c r="BR79" i="1"/>
  <c r="BG78" i="1"/>
  <c r="U22" i="1"/>
  <c r="CB73" i="7" l="1"/>
  <c r="CC72" i="7"/>
  <c r="CD67" i="7"/>
  <c r="CD130" i="7" s="1"/>
  <c r="CE61" i="7"/>
  <c r="CE81" i="7"/>
  <c r="CG24" i="7"/>
  <c r="CR82" i="7"/>
  <c r="CD29" i="7"/>
  <c r="CC30" i="7"/>
  <c r="CC131" i="7" s="1"/>
  <c r="BH63" i="1"/>
  <c r="BG64" i="1"/>
  <c r="BG127" i="1" s="1"/>
  <c r="BL58" i="1"/>
  <c r="BR70" i="1"/>
  <c r="BT23" i="1"/>
  <c r="BT29" i="1" s="1"/>
  <c r="BS79" i="1"/>
  <c r="BH78" i="1"/>
  <c r="V22" i="1"/>
  <c r="CC73" i="7" l="1"/>
  <c r="CF61" i="7"/>
  <c r="CE67" i="7"/>
  <c r="CE130" i="7" s="1"/>
  <c r="CF81" i="7"/>
  <c r="CD72" i="7"/>
  <c r="Y133" i="7"/>
  <c r="CH24" i="7"/>
  <c r="CS82" i="7"/>
  <c r="CE29" i="7"/>
  <c r="CD30" i="7"/>
  <c r="CD131" i="7" s="1"/>
  <c r="Y134" i="7" s="1"/>
  <c r="BI63" i="1"/>
  <c r="BH64" i="1"/>
  <c r="BH127" i="1" s="1"/>
  <c r="BM58" i="1"/>
  <c r="BV24" i="1"/>
  <c r="BS70" i="1"/>
  <c r="BU23" i="1"/>
  <c r="BU29" i="1" s="1"/>
  <c r="BT79" i="1"/>
  <c r="BI78" i="1"/>
  <c r="W22" i="1"/>
  <c r="CD73" i="7" l="1"/>
  <c r="CE72" i="7"/>
  <c r="CF29" i="7"/>
  <c r="CE30" i="7"/>
  <c r="CE131" i="7" s="1"/>
  <c r="CI24" i="7"/>
  <c r="CT82" i="7"/>
  <c r="CG61" i="7"/>
  <c r="CF67" i="7"/>
  <c r="CF130" i="7" s="1"/>
  <c r="CG81" i="7"/>
  <c r="BJ63" i="1"/>
  <c r="BI64" i="1"/>
  <c r="BI127" i="1" s="1"/>
  <c r="BN58" i="1"/>
  <c r="BW24" i="1"/>
  <c r="BT70" i="1"/>
  <c r="BV23" i="1"/>
  <c r="BV29" i="1" s="1"/>
  <c r="BU79" i="1"/>
  <c r="BJ78" i="1"/>
  <c r="X22" i="1"/>
  <c r="CE73" i="7" l="1"/>
  <c r="CG29" i="7"/>
  <c r="CF30" i="7"/>
  <c r="CF131" i="7" s="1"/>
  <c r="CH61" i="7"/>
  <c r="CH81" i="7"/>
  <c r="CG67" i="7"/>
  <c r="CG130" i="7" s="1"/>
  <c r="CJ24" i="7"/>
  <c r="CU82" i="7"/>
  <c r="CF72" i="7"/>
  <c r="BK63" i="1"/>
  <c r="BJ64" i="1"/>
  <c r="BJ127" i="1" s="1"/>
  <c r="T130" i="1" s="1"/>
  <c r="BO58" i="1"/>
  <c r="BX24" i="1"/>
  <c r="BU70" i="1"/>
  <c r="BW23" i="1"/>
  <c r="BW29" i="1" s="1"/>
  <c r="BV79" i="1"/>
  <c r="BK78" i="1"/>
  <c r="Y22" i="1"/>
  <c r="CF73" i="7" l="1"/>
  <c r="CI61" i="7"/>
  <c r="CH67" i="7"/>
  <c r="CH130" i="7" s="1"/>
  <c r="CI81" i="7"/>
  <c r="CK24" i="7"/>
  <c r="CV82" i="7"/>
  <c r="CG72" i="7"/>
  <c r="CH29" i="7"/>
  <c r="CG30" i="7"/>
  <c r="CG131" i="7" s="1"/>
  <c r="BL63" i="1"/>
  <c r="BK64" i="1"/>
  <c r="BK127" i="1" s="1"/>
  <c r="BP58" i="1"/>
  <c r="BY24" i="1"/>
  <c r="BV70" i="1"/>
  <c r="BX23" i="1"/>
  <c r="BX29" i="1" s="1"/>
  <c r="BW79" i="1"/>
  <c r="BL78" i="1"/>
  <c r="Z22" i="1"/>
  <c r="CG73" i="7" l="1"/>
  <c r="CJ61" i="7"/>
  <c r="CI67" i="7"/>
  <c r="CI130" i="7" s="1"/>
  <c r="CJ81" i="7"/>
  <c r="CH72" i="7"/>
  <c r="Z133" i="7"/>
  <c r="CI29" i="7"/>
  <c r="CH30" i="7"/>
  <c r="CH131" i="7" s="1"/>
  <c r="Z134" i="7" s="1"/>
  <c r="CL24" i="7"/>
  <c r="CM24" i="7" s="1"/>
  <c r="CN24" i="7" s="1"/>
  <c r="CO24" i="7" s="1"/>
  <c r="CP24" i="7" s="1"/>
  <c r="CQ24" i="7" s="1"/>
  <c r="CR24" i="7" s="1"/>
  <c r="CS24" i="7" s="1"/>
  <c r="CT24" i="7" s="1"/>
  <c r="CU24" i="7" s="1"/>
  <c r="CV24" i="7" s="1"/>
  <c r="CW24" i="7" s="1"/>
  <c r="CX24" i="7" s="1"/>
  <c r="CW82" i="7"/>
  <c r="BM63" i="1"/>
  <c r="BL64" i="1"/>
  <c r="BL127" i="1" s="1"/>
  <c r="BQ58" i="1"/>
  <c r="BZ24" i="1"/>
  <c r="BW70" i="1"/>
  <c r="BX79" i="1"/>
  <c r="BY23" i="1"/>
  <c r="BY29" i="1" s="1"/>
  <c r="BM78" i="1"/>
  <c r="AA22" i="1"/>
  <c r="CH73" i="7" l="1"/>
  <c r="CI72" i="7"/>
  <c r="CK61" i="7"/>
  <c r="CJ67" i="7"/>
  <c r="CJ130" i="7" s="1"/>
  <c r="CK81" i="7"/>
  <c r="CJ29" i="7"/>
  <c r="CI30" i="7"/>
  <c r="CI131" i="7" s="1"/>
  <c r="CX82" i="7"/>
  <c r="BN63" i="1"/>
  <c r="BM64" i="1"/>
  <c r="BM127" i="1" s="1"/>
  <c r="BR58" i="1"/>
  <c r="CA24" i="1"/>
  <c r="BX70" i="1"/>
  <c r="BZ23" i="1"/>
  <c r="BZ29" i="1" s="1"/>
  <c r="BY79" i="1"/>
  <c r="BN78" i="1"/>
  <c r="AB22" i="1"/>
  <c r="CI73" i="7" l="1"/>
  <c r="CJ72" i="7"/>
  <c r="CL61" i="7"/>
  <c r="CK67" i="7"/>
  <c r="CK130" i="7" s="1"/>
  <c r="CL81" i="7"/>
  <c r="CK29" i="7"/>
  <c r="CJ30" i="7"/>
  <c r="CJ131" i="7" s="1"/>
  <c r="BO63" i="1"/>
  <c r="BN64" i="1"/>
  <c r="BN127" i="1" s="1"/>
  <c r="U130" i="1" s="1"/>
  <c r="BS58" i="1"/>
  <c r="CB24" i="1"/>
  <c r="BY70" i="1"/>
  <c r="CA23" i="1"/>
  <c r="CA29" i="1" s="1"/>
  <c r="BZ79" i="1"/>
  <c r="BO78" i="1"/>
  <c r="AC22" i="1"/>
  <c r="CJ73" i="7" l="1"/>
  <c r="CL67" i="7"/>
  <c r="CL130" i="7" s="1"/>
  <c r="CM61" i="7"/>
  <c r="CM81" i="7"/>
  <c r="CL29" i="7"/>
  <c r="CK30" i="7"/>
  <c r="CK131" i="7" s="1"/>
  <c r="CK72" i="7"/>
  <c r="BP63" i="1"/>
  <c r="BO64" i="1"/>
  <c r="BO127" i="1" s="1"/>
  <c r="BT58" i="1"/>
  <c r="CC24" i="1"/>
  <c r="BZ70" i="1"/>
  <c r="CB23" i="1"/>
  <c r="CB29" i="1" s="1"/>
  <c r="CA79" i="1"/>
  <c r="BP78" i="1"/>
  <c r="AD22" i="1"/>
  <c r="CK73" i="7" l="1"/>
  <c r="CL30" i="7"/>
  <c r="CL131" i="7" s="1"/>
  <c r="AA134" i="7" s="1"/>
  <c r="CM29" i="7"/>
  <c r="CN61" i="7"/>
  <c r="CM67" i="7"/>
  <c r="CM130" i="7" s="1"/>
  <c r="CN81" i="7"/>
  <c r="CL72" i="7"/>
  <c r="AA133" i="7"/>
  <c r="BQ63" i="1"/>
  <c r="BP64" i="1"/>
  <c r="BP127" i="1" s="1"/>
  <c r="BU58" i="1"/>
  <c r="CD24" i="1"/>
  <c r="CA70" i="1"/>
  <c r="CC23" i="1"/>
  <c r="CC29" i="1" s="1"/>
  <c r="CB79" i="1"/>
  <c r="BQ78" i="1"/>
  <c r="AE22" i="1"/>
  <c r="CN29" i="7" l="1"/>
  <c r="CM30" i="7"/>
  <c r="CM131" i="7" s="1"/>
  <c r="CL73" i="7"/>
  <c r="CM72" i="7"/>
  <c r="CO61" i="7"/>
  <c r="CN67" i="7"/>
  <c r="CN130" i="7" s="1"/>
  <c r="CO81" i="7"/>
  <c r="BR63" i="1"/>
  <c r="BQ64" i="1"/>
  <c r="BQ127" i="1" s="1"/>
  <c r="BV58" i="1"/>
  <c r="CE24" i="1"/>
  <c r="CB70" i="1"/>
  <c r="CD23" i="1"/>
  <c r="CD29" i="1" s="1"/>
  <c r="CC79" i="1"/>
  <c r="BR78" i="1"/>
  <c r="AF22" i="1"/>
  <c r="CM73" i="7" l="1"/>
  <c r="CN30" i="7"/>
  <c r="CN131" i="7" s="1"/>
  <c r="CO29" i="7"/>
  <c r="CN72" i="7"/>
  <c r="CP61" i="7"/>
  <c r="CP81" i="7"/>
  <c r="CO67" i="7"/>
  <c r="CO130" i="7" s="1"/>
  <c r="BS63" i="1"/>
  <c r="BR64" i="1"/>
  <c r="BR127" i="1" s="1"/>
  <c r="V130" i="1" s="1"/>
  <c r="BW58" i="1"/>
  <c r="CF24" i="1"/>
  <c r="CC70" i="1"/>
  <c r="CE23" i="1"/>
  <c r="CE29" i="1" s="1"/>
  <c r="CD79" i="1"/>
  <c r="BS78" i="1"/>
  <c r="AG22" i="1"/>
  <c r="CP29" i="7" l="1"/>
  <c r="CO30" i="7"/>
  <c r="CO131" i="7" s="1"/>
  <c r="CN73" i="7"/>
  <c r="CP67" i="7"/>
  <c r="CP130" i="7" s="1"/>
  <c r="CQ61" i="7"/>
  <c r="CQ81" i="7"/>
  <c r="CO72" i="7"/>
  <c r="BT63" i="1"/>
  <c r="BS64" i="1"/>
  <c r="BS127" i="1" s="1"/>
  <c r="BX58" i="1"/>
  <c r="CG24" i="1"/>
  <c r="CD70" i="1"/>
  <c r="CF23" i="1"/>
  <c r="CF29" i="1" s="1"/>
  <c r="CE79" i="1"/>
  <c r="BT78" i="1"/>
  <c r="AH22" i="1"/>
  <c r="CO73" i="7" l="1"/>
  <c r="CP30" i="7"/>
  <c r="CP131" i="7" s="1"/>
  <c r="AB134" i="7" s="1"/>
  <c r="CQ29" i="7"/>
  <c r="CQ67" i="7"/>
  <c r="CQ130" i="7" s="1"/>
  <c r="CR81" i="7"/>
  <c r="CR61" i="7"/>
  <c r="AB133" i="7"/>
  <c r="CP72" i="7"/>
  <c r="BU63" i="1"/>
  <c r="BT64" i="1"/>
  <c r="BT127" i="1" s="1"/>
  <c r="BY58" i="1"/>
  <c r="CH24" i="1"/>
  <c r="CE70" i="1"/>
  <c r="CG23" i="1"/>
  <c r="CG29" i="1" s="1"/>
  <c r="CF79" i="1"/>
  <c r="BU78" i="1"/>
  <c r="AI22" i="1"/>
  <c r="CR29" i="7" l="1"/>
  <c r="CQ30" i="7"/>
  <c r="CQ131" i="7" s="1"/>
  <c r="CP73" i="7"/>
  <c r="CS61" i="7"/>
  <c r="CR67" i="7"/>
  <c r="CR130" i="7" s="1"/>
  <c r="CS81" i="7"/>
  <c r="CQ72" i="7"/>
  <c r="BV63" i="1"/>
  <c r="BU64" i="1"/>
  <c r="BU127" i="1" s="1"/>
  <c r="BZ58" i="1"/>
  <c r="CI24" i="1"/>
  <c r="CF70" i="1"/>
  <c r="CH23" i="1"/>
  <c r="CH29" i="1" s="1"/>
  <c r="CG79" i="1"/>
  <c r="BV78" i="1"/>
  <c r="AJ22" i="1"/>
  <c r="CQ73" i="7" l="1"/>
  <c r="CS29" i="7"/>
  <c r="CR30" i="7"/>
  <c r="CR131" i="7" s="1"/>
  <c r="CR72" i="7"/>
  <c r="CT61" i="7"/>
  <c r="CS67" i="7"/>
  <c r="CS130" i="7" s="1"/>
  <c r="CT81" i="7"/>
  <c r="BW63" i="1"/>
  <c r="BV64" i="1"/>
  <c r="BV127" i="1" s="1"/>
  <c r="W130" i="1" s="1"/>
  <c r="CA58" i="1"/>
  <c r="CJ24" i="1"/>
  <c r="CG70" i="1"/>
  <c r="CI23" i="1"/>
  <c r="CI29" i="1" s="1"/>
  <c r="CH79" i="1"/>
  <c r="BW78" i="1"/>
  <c r="AK22" i="1"/>
  <c r="CT29" i="7" l="1"/>
  <c r="CS30" i="7"/>
  <c r="CS131" i="7" s="1"/>
  <c r="CR73" i="7"/>
  <c r="CT67" i="7"/>
  <c r="CT130" i="7" s="1"/>
  <c r="CU61" i="7"/>
  <c r="CU81" i="7"/>
  <c r="CS72" i="7"/>
  <c r="BX63" i="1"/>
  <c r="BW64" i="1"/>
  <c r="BW127" i="1" s="1"/>
  <c r="CB58" i="1"/>
  <c r="CK24" i="1"/>
  <c r="CH70" i="1"/>
  <c r="CJ23" i="1"/>
  <c r="CJ29" i="1" s="1"/>
  <c r="CI79" i="1"/>
  <c r="BX78" i="1"/>
  <c r="AL22" i="1"/>
  <c r="CS73" i="7" l="1"/>
  <c r="CU29" i="7"/>
  <c r="CT30" i="7"/>
  <c r="CT131" i="7" s="1"/>
  <c r="AC134" i="7" s="1"/>
  <c r="CV61" i="7"/>
  <c r="CU67" i="7"/>
  <c r="CU130" i="7" s="1"/>
  <c r="CV81" i="7"/>
  <c r="AC133" i="7"/>
  <c r="CT72" i="7"/>
  <c r="BY63" i="1"/>
  <c r="BX64" i="1"/>
  <c r="BX127" i="1" s="1"/>
  <c r="CC58" i="1"/>
  <c r="CL24" i="1"/>
  <c r="CI70" i="1"/>
  <c r="CK23" i="1"/>
  <c r="CK29" i="1" s="1"/>
  <c r="CJ79" i="1"/>
  <c r="BY78" i="1"/>
  <c r="AM22" i="1"/>
  <c r="CU30" i="7" l="1"/>
  <c r="CU131" i="7" s="1"/>
  <c r="CV29" i="7"/>
  <c r="CT73" i="7"/>
  <c r="CU73" i="7" s="1"/>
  <c r="CU72" i="7"/>
  <c r="CW61" i="7"/>
  <c r="CV67" i="7"/>
  <c r="CV130" i="7" s="1"/>
  <c r="CW81" i="7"/>
  <c r="BZ63" i="1"/>
  <c r="BY64" i="1"/>
  <c r="BY127" i="1" s="1"/>
  <c r="CD58" i="1"/>
  <c r="CM24" i="1"/>
  <c r="CJ70" i="1"/>
  <c r="CL23" i="1"/>
  <c r="CL29" i="1" s="1"/>
  <c r="CK79" i="1"/>
  <c r="BZ78" i="1"/>
  <c r="AN22" i="1"/>
  <c r="CV30" i="7" l="1"/>
  <c r="CV131" i="7" s="1"/>
  <c r="CW29" i="7"/>
  <c r="CV72" i="7"/>
  <c r="CX81" i="7"/>
  <c r="CX61" i="7"/>
  <c r="CX67" i="7" s="1"/>
  <c r="CX130" i="7" s="1"/>
  <c r="CW67" i="7"/>
  <c r="CW130" i="7" s="1"/>
  <c r="CA63" i="1"/>
  <c r="BZ64" i="1"/>
  <c r="BZ127" i="1" s="1"/>
  <c r="X130" i="1" s="1"/>
  <c r="CE58" i="1"/>
  <c r="CN24" i="1"/>
  <c r="CK70" i="1"/>
  <c r="CM23" i="1"/>
  <c r="CM29" i="1" s="1"/>
  <c r="CL79" i="1"/>
  <c r="CA78" i="1"/>
  <c r="AO22" i="1"/>
  <c r="CX29" i="7" l="1"/>
  <c r="CX30" i="7" s="1"/>
  <c r="CX131" i="7" s="1"/>
  <c r="CW30" i="7"/>
  <c r="CW131" i="7" s="1"/>
  <c r="CV73" i="7"/>
  <c r="CW72" i="7"/>
  <c r="CX72" i="7" s="1"/>
  <c r="CB63" i="1"/>
  <c r="CA64" i="1"/>
  <c r="CA127" i="1" s="1"/>
  <c r="CF58" i="1"/>
  <c r="CO24" i="1"/>
  <c r="CL70" i="1"/>
  <c r="CN23" i="1"/>
  <c r="CN29" i="1" s="1"/>
  <c r="CM79" i="1"/>
  <c r="CB78" i="1"/>
  <c r="AP22" i="1"/>
  <c r="AD134" i="7" l="1"/>
  <c r="CW73" i="7"/>
  <c r="CX73" i="7" s="1"/>
  <c r="G89" i="7"/>
  <c r="J89" i="7"/>
  <c r="AD133" i="7"/>
  <c r="J88" i="7" s="1"/>
  <c r="CC63" i="1"/>
  <c r="CB64" i="1"/>
  <c r="CB127" i="1" s="1"/>
  <c r="CG58" i="1"/>
  <c r="CP24" i="1"/>
  <c r="CM70" i="1"/>
  <c r="CO23" i="1"/>
  <c r="CO29" i="1" s="1"/>
  <c r="CN79" i="1"/>
  <c r="CC78" i="1"/>
  <c r="AQ22" i="1"/>
  <c r="G88" i="7" l="1"/>
  <c r="CD63" i="1"/>
  <c r="CC64" i="1"/>
  <c r="CC127" i="1" s="1"/>
  <c r="CH58" i="1"/>
  <c r="CQ24" i="1"/>
  <c r="CN70" i="1"/>
  <c r="CP23" i="1"/>
  <c r="CP29" i="1" s="1"/>
  <c r="CO79" i="1"/>
  <c r="CD78" i="1"/>
  <c r="AR22" i="1"/>
  <c r="CE63" i="1" l="1"/>
  <c r="CD64" i="1"/>
  <c r="CD127" i="1" s="1"/>
  <c r="Y130" i="1" s="1"/>
  <c r="CI58" i="1"/>
  <c r="CR24" i="1"/>
  <c r="CO70" i="1"/>
  <c r="CQ23" i="1"/>
  <c r="CQ29" i="1" s="1"/>
  <c r="CP79" i="1"/>
  <c r="CE78" i="1"/>
  <c r="AS22" i="1"/>
  <c r="CF63" i="1" l="1"/>
  <c r="CE64" i="1"/>
  <c r="CE127" i="1" s="1"/>
  <c r="CJ58" i="1"/>
  <c r="CS24" i="1"/>
  <c r="CP70" i="1"/>
  <c r="CR23" i="1"/>
  <c r="CR29" i="1" s="1"/>
  <c r="CQ79" i="1"/>
  <c r="CF78" i="1"/>
  <c r="AT22" i="1"/>
  <c r="CG63" i="1" l="1"/>
  <c r="CF64" i="1"/>
  <c r="CF127" i="1" s="1"/>
  <c r="CK58" i="1"/>
  <c r="CT24" i="1"/>
  <c r="CQ70" i="1"/>
  <c r="CR79" i="1"/>
  <c r="CS23" i="1"/>
  <c r="CS29" i="1" s="1"/>
  <c r="CG78" i="1"/>
  <c r="AU22" i="1"/>
  <c r="CH63" i="1" l="1"/>
  <c r="CG64" i="1"/>
  <c r="CG127" i="1" s="1"/>
  <c r="CL58" i="1"/>
  <c r="CU24" i="1"/>
  <c r="CR70" i="1"/>
  <c r="CT23" i="1"/>
  <c r="CT29" i="1" s="1"/>
  <c r="CS79" i="1"/>
  <c r="CH78" i="1"/>
  <c r="AV22" i="1"/>
  <c r="CI63" i="1" l="1"/>
  <c r="CH64" i="1"/>
  <c r="CH127" i="1" s="1"/>
  <c r="Z130" i="1" s="1"/>
  <c r="CM58" i="1"/>
  <c r="CV24" i="1"/>
  <c r="CS70" i="1"/>
  <c r="CT79" i="1"/>
  <c r="CU23" i="1"/>
  <c r="CU29" i="1" s="1"/>
  <c r="CI78" i="1"/>
  <c r="AW22" i="1"/>
  <c r="CJ63" i="1" l="1"/>
  <c r="CI64" i="1"/>
  <c r="CI127" i="1" s="1"/>
  <c r="CN58" i="1"/>
  <c r="CW24" i="1"/>
  <c r="CT70" i="1"/>
  <c r="CU79" i="1"/>
  <c r="CV23" i="1"/>
  <c r="CV29" i="1" s="1"/>
  <c r="CJ78" i="1"/>
  <c r="AX22" i="1"/>
  <c r="CK63" i="1" l="1"/>
  <c r="CJ64" i="1"/>
  <c r="CJ127" i="1" s="1"/>
  <c r="CO58" i="1"/>
  <c r="CX24" i="1"/>
  <c r="CU70" i="1"/>
  <c r="CW23" i="1"/>
  <c r="CW29" i="1" s="1"/>
  <c r="CV79" i="1"/>
  <c r="CK78" i="1"/>
  <c r="AY22" i="1"/>
  <c r="CL63" i="1" l="1"/>
  <c r="CK64" i="1"/>
  <c r="CK127" i="1" s="1"/>
  <c r="CP58" i="1"/>
  <c r="CV70" i="1"/>
  <c r="CW79" i="1"/>
  <c r="CX23" i="1"/>
  <c r="CX29" i="1" s="1"/>
  <c r="CL78" i="1"/>
  <c r="AZ22" i="1"/>
  <c r="CM63" i="1" l="1"/>
  <c r="CL64" i="1"/>
  <c r="CL127" i="1" s="1"/>
  <c r="AA130" i="1" s="1"/>
  <c r="CQ58" i="1"/>
  <c r="CW70" i="1"/>
  <c r="CX79" i="1"/>
  <c r="CM78" i="1"/>
  <c r="BA22" i="1"/>
  <c r="CN63" i="1" l="1"/>
  <c r="CM64" i="1"/>
  <c r="CM127" i="1" s="1"/>
  <c r="CR58" i="1"/>
  <c r="CX70" i="1"/>
  <c r="CN78" i="1"/>
  <c r="BB22" i="1"/>
  <c r="CO63" i="1" l="1"/>
  <c r="CN64" i="1"/>
  <c r="CN127" i="1" s="1"/>
  <c r="CS58" i="1"/>
  <c r="CO78" i="1"/>
  <c r="BC22" i="1"/>
  <c r="CP63" i="1" l="1"/>
  <c r="CO64" i="1"/>
  <c r="CO127" i="1" s="1"/>
  <c r="CT58" i="1"/>
  <c r="CP78" i="1"/>
  <c r="BD22" i="1"/>
  <c r="CQ63" i="1" l="1"/>
  <c r="CP64" i="1"/>
  <c r="CP127" i="1" s="1"/>
  <c r="AB130" i="1" s="1"/>
  <c r="CU58" i="1"/>
  <c r="CQ78" i="1"/>
  <c r="BE22" i="1"/>
  <c r="CR63" i="1" l="1"/>
  <c r="CQ64" i="1"/>
  <c r="CQ127" i="1" s="1"/>
  <c r="CV58" i="1"/>
  <c r="CR78" i="1"/>
  <c r="BF22" i="1"/>
  <c r="CS63" i="1" l="1"/>
  <c r="CR64" i="1"/>
  <c r="CR127" i="1" s="1"/>
  <c r="CW58" i="1"/>
  <c r="CS78" i="1"/>
  <c r="BG22" i="1"/>
  <c r="CT63" i="1" l="1"/>
  <c r="CS64" i="1"/>
  <c r="CS127" i="1" s="1"/>
  <c r="CX58" i="1"/>
  <c r="CT78" i="1"/>
  <c r="BH22" i="1"/>
  <c r="CU63" i="1" l="1"/>
  <c r="CT64" i="1"/>
  <c r="CT127" i="1" s="1"/>
  <c r="AC130" i="1" s="1"/>
  <c r="CU78" i="1"/>
  <c r="BI22" i="1"/>
  <c r="CV63" i="1" l="1"/>
  <c r="CU64" i="1"/>
  <c r="CV78" i="1"/>
  <c r="CU127" i="1"/>
  <c r="BJ22" i="1"/>
  <c r="CW63" i="1" l="1"/>
  <c r="CV64" i="1"/>
  <c r="CW78" i="1"/>
  <c r="CV127" i="1"/>
  <c r="BK22" i="1"/>
  <c r="CX63" i="1" l="1"/>
  <c r="CX64" i="1" s="1"/>
  <c r="CW64" i="1"/>
  <c r="CW127" i="1" s="1"/>
  <c r="CX78" i="1"/>
  <c r="BL22" i="1"/>
  <c r="CX127" i="1" l="1"/>
  <c r="AD130" i="1" s="1"/>
  <c r="BM22" i="1"/>
  <c r="G86" i="1" l="1"/>
  <c r="G85" i="1"/>
  <c r="BN22" i="1"/>
  <c r="BO22" i="1" l="1"/>
  <c r="BP22" i="1" l="1"/>
  <c r="BQ22" i="1" l="1"/>
  <c r="BR22" i="1" l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A4" i="1" l="1"/>
  <c r="AC69" i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LuisMendoza</author>
    <author>Roy Shilling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LuisMendoza:</t>
        </r>
        <r>
          <rPr>
            <sz val="9"/>
            <color indexed="81"/>
            <rFont val="Tahoma"/>
            <charset val="1"/>
          </rPr>
          <t xml:space="preserve">
Do not include in the economics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N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O5" authorId="1" shapeId="0" xr:uid="{432306BA-A909-4E13-8159-365FBB35B158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P5" authorId="1" shapeId="0" xr:uid="{26D4D4CA-F02C-418B-9829-7547AFBACC07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M3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N3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O3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AE37" authorId="1" shapeId="0" xr:uid="{A2297B31-CDAD-4A3B-A114-829F7AAAF949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AF37" authorId="1" shapeId="0" xr:uid="{98A6539F-374F-4DD1-ABEE-17634E4A96BF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AG37" authorId="1" shapeId="0" xr:uid="{199F90C2-FAC8-4668-AFD8-61F06683F915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LuisMendoza</author>
    <author>Roy Shilling</author>
  </authors>
  <commentList>
    <comment ref="C3" authorId="0" shapeId="0" xr:uid="{B7861BBC-F241-453C-98F8-4AF2ED7F5903}">
      <text>
        <r>
          <rPr>
            <b/>
            <sz val="9"/>
            <color indexed="81"/>
            <rFont val="Tahoma"/>
            <charset val="1"/>
          </rPr>
          <t>LuisMendoza:</t>
        </r>
        <r>
          <rPr>
            <sz val="9"/>
            <color indexed="81"/>
            <rFont val="Tahoma"/>
            <charset val="1"/>
          </rPr>
          <t xml:space="preserve">
Do not include in the economics</t>
        </r>
      </text>
    </comment>
    <comment ref="M5" authorId="1" shapeId="0" xr:uid="{96A21990-C4FC-4BBC-94CC-B5B668EB7880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N5" authorId="1" shapeId="0" xr:uid="{C0207407-C4F6-4964-A6A4-431316A058A2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O5" authorId="1" shapeId="0" xr:uid="{7BEC830D-F8A6-48D2-A307-2E2C0F8CFC0F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P5" authorId="1" shapeId="0" xr:uid="{A87FB20C-264B-469A-AC7A-0500CCF7AA25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M38" authorId="1" shapeId="0" xr:uid="{73BD36A7-2ED3-4A10-95E5-395D5D4E28EF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N38" authorId="1" shapeId="0" xr:uid="{228A6D43-6744-4F22-BFA5-3A6FBF331205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  <comment ref="O38" authorId="1" shapeId="0" xr:uid="{7595AC8D-5ADA-4E4C-8321-19738DD00D37}">
      <text>
        <r>
          <rPr>
            <b/>
            <sz val="9"/>
            <color indexed="81"/>
            <rFont val="Tahoma"/>
            <family val="2"/>
          </rPr>
          <t>Roy Shilling:</t>
        </r>
        <r>
          <rPr>
            <sz val="9"/>
            <color indexed="81"/>
            <rFont val="Tahoma"/>
            <family val="2"/>
          </rPr>
          <t xml:space="preserve">
90 days x 1MM for 15K MODU</t>
        </r>
      </text>
    </comment>
  </commentList>
</comments>
</file>

<file path=xl/sharedStrings.xml><?xml version="1.0" encoding="utf-8"?>
<sst xmlns="http://schemas.openxmlformats.org/spreadsheetml/2006/main" count="255" uniqueCount="109">
  <si>
    <t>Activity</t>
  </si>
  <si>
    <t>Year ---&gt;</t>
  </si>
  <si>
    <t>Case</t>
  </si>
  <si>
    <t>SOP</t>
  </si>
  <si>
    <t>3rd Appraisal Well</t>
  </si>
  <si>
    <t>Detailed Engineering, Procurement, Fabrication and Delivery</t>
  </si>
  <si>
    <t>Install, Commission Facility</t>
  </si>
  <si>
    <t>Complete 1st Keeper</t>
  </si>
  <si>
    <t>Complete 2nd Keeper</t>
  </si>
  <si>
    <t>Drill 3rd Well</t>
  </si>
  <si>
    <t xml:space="preserve">Complete 3rd Well </t>
  </si>
  <si>
    <t xml:space="preserve">Drill 4th Well </t>
  </si>
  <si>
    <t>Complete 4th Well</t>
  </si>
  <si>
    <t>APS</t>
  </si>
  <si>
    <t>Pre-FEED and FEED</t>
  </si>
  <si>
    <t>20K Subsea</t>
  </si>
  <si>
    <t>15K Dry Tree</t>
  </si>
  <si>
    <t>FID</t>
  </si>
  <si>
    <t>FID (for APS deployment)</t>
  </si>
  <si>
    <t>FEED Eng'g &amp; 20K Technology Qual</t>
  </si>
  <si>
    <t>Cum Total</t>
  </si>
  <si>
    <t>Millions</t>
  </si>
  <si>
    <t>APS License</t>
  </si>
  <si>
    <t>Detailed Engineering, Procure, Fab and Delivery</t>
  </si>
  <si>
    <t>Installation</t>
  </si>
  <si>
    <t>HUC</t>
  </si>
  <si>
    <t>1st and 2nd Appraisal</t>
  </si>
  <si>
    <t>3rd Appraisal</t>
  </si>
  <si>
    <t>1st Keeper Well (4th Appraisal Well)</t>
  </si>
  <si>
    <t>1st and 2nd Appraisal Wells</t>
  </si>
  <si>
    <t>2nd Keeper Well  (5th Appraisal Well)</t>
  </si>
  <si>
    <t>Export Risers</t>
  </si>
  <si>
    <t>Export Pipelines - 2 x 12" x 60 miles</t>
  </si>
  <si>
    <t>Months from Start</t>
  </si>
  <si>
    <t>Semi Subsea</t>
  </si>
  <si>
    <t>Oil Price - OP Cost APS ($6/bbl)</t>
  </si>
  <si>
    <t>Total</t>
  </si>
  <si>
    <t>Hull and Topsides</t>
  </si>
  <si>
    <t>Mooring System</t>
  </si>
  <si>
    <t>Well Construction</t>
  </si>
  <si>
    <t>Drilling/Completion Tangibles</t>
  </si>
  <si>
    <t>Contingency @15%</t>
  </si>
  <si>
    <t>Engineering &amp; Prj Mgt @ 4%</t>
  </si>
  <si>
    <t>Subsea (24 wells)</t>
  </si>
  <si>
    <t>Subsea (5 wells)</t>
  </si>
  <si>
    <t>Mad Dog 2</t>
  </si>
  <si>
    <t xml:space="preserve"> </t>
  </si>
  <si>
    <t>Project Category</t>
  </si>
  <si>
    <t>Facilites</t>
  </si>
  <si>
    <t>Drilling and Completion</t>
  </si>
  <si>
    <t>Export</t>
  </si>
  <si>
    <t>Installation and HUC</t>
  </si>
  <si>
    <t>MD2</t>
  </si>
  <si>
    <t>Well Systems/Subsea</t>
  </si>
  <si>
    <t>Frontier APS - 5 Wells</t>
  </si>
  <si>
    <t>Mad Dog 2 - 20 Wells</t>
  </si>
  <si>
    <t>Total ---&gt;</t>
  </si>
  <si>
    <t>Export Pipelines  2 x 60 miles</t>
  </si>
  <si>
    <t>20K Subsea - 5 Wells</t>
  </si>
  <si>
    <t>Well Cost Drilling</t>
  </si>
  <si>
    <t>Well Cost Completion</t>
  </si>
  <si>
    <t>Drilling Cost Per Quarter</t>
  </si>
  <si>
    <t>Completion Cost Per Quarter</t>
  </si>
  <si>
    <t>Installation and Hook up</t>
  </si>
  <si>
    <t>Well Systems and Subsea</t>
  </si>
  <si>
    <t>Export System</t>
  </si>
  <si>
    <t>Engineering Management and Contingency</t>
  </si>
  <si>
    <t>Drill 5th Well</t>
  </si>
  <si>
    <t>Complete 5th Well</t>
  </si>
  <si>
    <t>Produce</t>
  </si>
  <si>
    <t>Drill 3rd Well to 14" Casing</t>
  </si>
  <si>
    <t>Drill 4th Well to 14" Casing</t>
  </si>
  <si>
    <t>Drill 5th Well to 14" Casing</t>
  </si>
  <si>
    <t xml:space="preserve">Drill 5th Well </t>
  </si>
  <si>
    <t>Years</t>
  </si>
  <si>
    <t>Oil Price</t>
  </si>
  <si>
    <t>Oil Price - OP Cost SOP ($12/bbl)</t>
  </si>
  <si>
    <t>IRR</t>
  </si>
  <si>
    <t>NPV (M$)</t>
  </si>
  <si>
    <t>Initial Well Rate (bpd)</t>
  </si>
  <si>
    <t>Redrill Well Rate (bpd)</t>
  </si>
  <si>
    <t>Time (Years)</t>
  </si>
  <si>
    <t>Well Rate (bpd)</t>
  </si>
  <si>
    <t>APS - $30 per bbl</t>
  </si>
  <si>
    <t>APS - $50 per bbl</t>
  </si>
  <si>
    <t>APS - $75 per bbl</t>
  </si>
  <si>
    <t>Frontier</t>
  </si>
  <si>
    <t>20K -$50 per bbl</t>
  </si>
  <si>
    <t>SLB</t>
  </si>
  <si>
    <t>Operator</t>
  </si>
  <si>
    <t>Lease Rate</t>
  </si>
  <si>
    <t>Drilling Contractor Services</t>
  </si>
  <si>
    <t>O</t>
  </si>
  <si>
    <t>Dry Tree</t>
  </si>
  <si>
    <t>Subsea</t>
  </si>
  <si>
    <t>FEED</t>
  </si>
  <si>
    <t>Detailed Engineering</t>
  </si>
  <si>
    <t>Procure, Fab and Delivery</t>
  </si>
  <si>
    <t>Frontier Production System</t>
  </si>
  <si>
    <t>Purpose Built Semi and 20K Subsea</t>
  </si>
  <si>
    <t>FrPS</t>
  </si>
  <si>
    <t>DQ</t>
  </si>
  <si>
    <t>Ensco Revenue</t>
  </si>
  <si>
    <t>Dril-Quip Revenue</t>
  </si>
  <si>
    <t>Ensco Expense</t>
  </si>
  <si>
    <t>Ensco Net Revenue</t>
  </si>
  <si>
    <t>Ensco Cum Net Revenue</t>
  </si>
  <si>
    <t>NPV</t>
  </si>
  <si>
    <t>.6*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</si>
</sst>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_);_(&quot;$&quot;* \(#,##0\);_(&quot;$&quot;* &quot;-&quot;?_);_(@_)"/>
    <numFmt numFmtId="166" formatCode="0.0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64" fontId="1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1" fillId="10" borderId="0" xfId="0" applyFont="1" applyFill="1"/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8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1" fillId="2" borderId="2" xfId="0" applyFont="1" applyFill="1" applyBorder="1" applyAlignment="1">
      <alignment horizontal="center"/>
    </xf>
    <xf numFmtId="164" fontId="1" fillId="0" borderId="0" xfId="0" applyNumberFormat="1" applyFont="1"/>
    <xf numFmtId="164" fontId="9" fillId="0" borderId="0" xfId="0" applyNumberFormat="1" applyFont="1"/>
    <xf numFmtId="164" fontId="9" fillId="0" borderId="1" xfId="0" applyNumberFormat="1" applyFont="1" applyBorder="1"/>
    <xf numFmtId="0" fontId="10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3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44" fontId="0" fillId="0" borderId="0" xfId="0" applyNumberFormat="1"/>
    <xf numFmtId="165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167" fontId="0" fillId="0" borderId="0" xfId="2" applyNumberFormat="1" applyFont="1"/>
    <xf numFmtId="0" fontId="0" fillId="0" borderId="0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4" fontId="1" fillId="0" borderId="1" xfId="0" applyNumberFormat="1" applyFont="1" applyFill="1" applyBorder="1" applyAlignment="1">
      <alignment horizontal="center"/>
    </xf>
    <xf numFmtId="167" fontId="1" fillId="0" borderId="0" xfId="2" applyNumberFormat="1" applyFont="1"/>
    <xf numFmtId="167" fontId="0" fillId="0" borderId="0" xfId="0" applyNumberFormat="1"/>
    <xf numFmtId="6" fontId="0" fillId="0" borderId="0" xfId="0" applyNumberFormat="1"/>
    <xf numFmtId="9" fontId="0" fillId="0" borderId="0" xfId="0" applyNumberFormat="1"/>
    <xf numFmtId="1" fontId="1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12" borderId="1" xfId="0" applyFont="1" applyFill="1" applyBorder="1" applyAlignment="1">
      <alignment wrapText="1"/>
    </xf>
    <xf numFmtId="0" fontId="13" fillId="1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Border="1"/>
    <xf numFmtId="0" fontId="0" fillId="0" borderId="7" xfId="0" applyBorder="1"/>
    <xf numFmtId="0" fontId="0" fillId="1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8" xfId="0" applyFill="1" applyBorder="1"/>
    <xf numFmtId="0" fontId="14" fillId="6" borderId="8" xfId="0" applyFont="1" applyFill="1" applyBorder="1"/>
    <xf numFmtId="0" fontId="14" fillId="6" borderId="9" xfId="0" applyFont="1" applyFill="1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5" borderId="15" xfId="0" applyFill="1" applyBorder="1"/>
    <xf numFmtId="0" fontId="0" fillId="0" borderId="16" xfId="0" applyBorder="1"/>
    <xf numFmtId="0" fontId="14" fillId="5" borderId="15" xfId="0" applyFont="1" applyFill="1" applyBorder="1"/>
    <xf numFmtId="0" fontId="0" fillId="6" borderId="15" xfId="0" applyFill="1" applyBorder="1"/>
    <xf numFmtId="0" fontId="0" fillId="13" borderId="15" xfId="0" applyFill="1" applyBorder="1"/>
    <xf numFmtId="0" fontId="0" fillId="0" borderId="15" xfId="0" applyFill="1" applyBorder="1"/>
    <xf numFmtId="0" fontId="0" fillId="0" borderId="16" xfId="0" applyFill="1" applyBorder="1"/>
    <xf numFmtId="0" fontId="0" fillId="4" borderId="15" xfId="0" applyFill="1" applyBorder="1"/>
    <xf numFmtId="0" fontId="7" fillId="4" borderId="17" xfId="0" applyFont="1" applyFill="1" applyBorder="1" applyAlignment="1">
      <alignment wrapText="1"/>
    </xf>
    <xf numFmtId="0" fontId="7" fillId="13" borderId="17" xfId="0" applyFont="1" applyFill="1" applyBorder="1" applyAlignment="1">
      <alignment wrapText="1"/>
    </xf>
    <xf numFmtId="0" fontId="7" fillId="5" borderId="17" xfId="0" applyFont="1" applyFill="1" applyBorder="1" applyAlignment="1">
      <alignment wrapText="1"/>
    </xf>
    <xf numFmtId="0" fontId="7" fillId="6" borderId="17" xfId="0" applyFont="1" applyFill="1" applyBorder="1" applyAlignment="1">
      <alignment wrapText="1"/>
    </xf>
    <xf numFmtId="0" fontId="7" fillId="6" borderId="18" xfId="0" applyFont="1" applyFill="1" applyBorder="1" applyAlignment="1">
      <alignment wrapText="1"/>
    </xf>
    <xf numFmtId="0" fontId="14" fillId="6" borderId="16" xfId="0" applyFont="1" applyFill="1" applyBorder="1"/>
    <xf numFmtId="0" fontId="15" fillId="0" borderId="6" xfId="0" applyFont="1" applyBorder="1"/>
    <xf numFmtId="0" fontId="16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FF7C80"/>
      <color rgb="FF006600"/>
      <color rgb="FFAD1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 Tertiary Application of Frontier's APS versus 20K Subsea Wells</a:t>
            </a:r>
          </a:p>
          <a:p>
            <a:pPr>
              <a:defRPr/>
            </a:pPr>
            <a:r>
              <a:rPr lang="en-US"/>
              <a:t>10 Wells </a:t>
            </a:r>
          </a:p>
        </c:rich>
      </c:tx>
      <c:layout>
        <c:manualLayout>
          <c:xMode val="edge"/>
          <c:yMode val="edge"/>
          <c:x val="0.19345964768709586"/>
          <c:y val="2.2754924055853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04859448146934E-2"/>
          <c:y val="0.11850920316283041"/>
          <c:w val="0.86655322397265977"/>
          <c:h val="0.7859867264522471"/>
        </c:manualLayout>
      </c:layout>
      <c:lineChart>
        <c:grouping val="standard"/>
        <c:varyColors val="0"/>
        <c:ser>
          <c:idx val="0"/>
          <c:order val="0"/>
          <c:tx>
            <c:v>Frontier APS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'Gantt Charts'!$G$68:$CX$68</c:f>
              <c:numCache>
                <c:formatCode>General</c:formatCode>
                <c:ptCount val="96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</c:numCache>
            </c:numRef>
          </c:cat>
          <c:val>
            <c:numRef>
              <c:f>'Gantt Charts'!$G$69:$CX$69</c:f>
              <c:numCache>
                <c:formatCode>_("$"* #,##0_);_("$"* \(#,##0\);_("$"* "-"??_);_(@_)</c:formatCode>
                <c:ptCount val="96"/>
                <c:pt idx="0">
                  <c:v>-1</c:v>
                </c:pt>
                <c:pt idx="1">
                  <c:v>-78.5</c:v>
                </c:pt>
                <c:pt idx="2">
                  <c:v>-156</c:v>
                </c:pt>
                <c:pt idx="3">
                  <c:v>-174</c:v>
                </c:pt>
                <c:pt idx="4">
                  <c:v>-192</c:v>
                </c:pt>
                <c:pt idx="5">
                  <c:v>-215</c:v>
                </c:pt>
                <c:pt idx="6">
                  <c:v>-369.5</c:v>
                </c:pt>
                <c:pt idx="7">
                  <c:v>-496</c:v>
                </c:pt>
                <c:pt idx="8">
                  <c:v>-546</c:v>
                </c:pt>
                <c:pt idx="9">
                  <c:v>-596</c:v>
                </c:pt>
                <c:pt idx="10">
                  <c:v>-722.5</c:v>
                </c:pt>
                <c:pt idx="11">
                  <c:v>-849</c:v>
                </c:pt>
                <c:pt idx="12">
                  <c:v>-975.5</c:v>
                </c:pt>
                <c:pt idx="13">
                  <c:v>-1102</c:v>
                </c:pt>
                <c:pt idx="14">
                  <c:v>-1228.5</c:v>
                </c:pt>
                <c:pt idx="15">
                  <c:v>-1278.5</c:v>
                </c:pt>
                <c:pt idx="16">
                  <c:v>-1303.5</c:v>
                </c:pt>
                <c:pt idx="17">
                  <c:v>-1328.5</c:v>
                </c:pt>
                <c:pt idx="18">
                  <c:v>-1353.5</c:v>
                </c:pt>
                <c:pt idx="19">
                  <c:v>-1378.5</c:v>
                </c:pt>
                <c:pt idx="20">
                  <c:v>-1419</c:v>
                </c:pt>
                <c:pt idx="21">
                  <c:v>-1424</c:v>
                </c:pt>
                <c:pt idx="22">
                  <c:v>-1416.2375</c:v>
                </c:pt>
                <c:pt idx="23">
                  <c:v>-1409.6333</c:v>
                </c:pt>
                <c:pt idx="24">
                  <c:v>-1437.3971007999999</c:v>
                </c:pt>
                <c:pt idx="25">
                  <c:v>-1444.9225703807999</c:v>
                </c:pt>
                <c:pt idx="26">
                  <c:v>-1415.3929286916607</c:v>
                </c:pt>
                <c:pt idx="27">
                  <c:v>-1371.1759984030609</c:v>
                </c:pt>
                <c:pt idx="28">
                  <c:v>-1363.4297744413875</c:v>
                </c:pt>
                <c:pt idx="29">
                  <c:v>-1359.9974598547942</c:v>
                </c:pt>
                <c:pt idx="30">
                  <c:v>-1272.0130208182791</c:v>
                </c:pt>
                <c:pt idx="31">
                  <c:v>-1184.2962083186403</c:v>
                </c:pt>
                <c:pt idx="32">
                  <c:v>-1101.720599318993</c:v>
                </c:pt>
                <c:pt idx="33">
                  <c:v>-947.66280493533714</c:v>
                </c:pt>
                <c:pt idx="34">
                  <c:v>-798.50239761688908</c:v>
                </c:pt>
                <c:pt idx="35">
                  <c:v>-654.12184007408382</c:v>
                </c:pt>
                <c:pt idx="36">
                  <c:v>-489.40641591230582</c:v>
                </c:pt>
                <c:pt idx="37">
                  <c:v>-329.24416193041048</c:v>
                </c:pt>
                <c:pt idx="38">
                  <c:v>-173.52580204408068</c:v>
                </c:pt>
                <c:pt idx="39">
                  <c:v>-22.144682795022788</c:v>
                </c:pt>
                <c:pt idx="40">
                  <c:v>109.50328959205774</c:v>
                </c:pt>
                <c:pt idx="41">
                  <c:v>320.78221064184834</c:v>
                </c:pt>
                <c:pt idx="42">
                  <c:v>491.37043758644393</c:v>
                </c:pt>
                <c:pt idx="43">
                  <c:v>705.15504708436924</c:v>
                </c:pt>
                <c:pt idx="44">
                  <c:v>907.83682595434436</c:v>
                </c:pt>
                <c:pt idx="45">
                  <c:v>1193.32474213144</c:v>
                </c:pt>
                <c:pt idx="46">
                  <c:v>1436.3409483202854</c:v>
                </c:pt>
                <c:pt idx="47">
                  <c:v>1672.5527655605983</c:v>
                </c:pt>
                <c:pt idx="48">
                  <c:v>1945.3859991871439</c:v>
                </c:pt>
                <c:pt idx="49">
                  <c:v>2210.5792352066524</c:v>
                </c:pt>
                <c:pt idx="50">
                  <c:v>2508.8158335616927</c:v>
                </c:pt>
                <c:pt idx="51">
                  <c:v>2853.0372535562119</c:v>
                </c:pt>
                <c:pt idx="52">
                  <c:v>3188.9973594708626</c:v>
                </c:pt>
                <c:pt idx="53">
                  <c:v>3516.8944228435621</c:v>
                </c:pt>
                <c:pt idx="54">
                  <c:v>3836.9219566953166</c:v>
                </c:pt>
                <c:pt idx="55">
                  <c:v>4149.2688297346285</c:v>
                </c:pt>
                <c:pt idx="56">
                  <c:v>4454.1193778209972</c:v>
                </c:pt>
                <c:pt idx="57">
                  <c:v>4751.6535127532934</c:v>
                </c:pt>
                <c:pt idx="58">
                  <c:v>5042.0468284472145</c:v>
                </c:pt>
                <c:pt idx="59">
                  <c:v>5325.4707045644809</c:v>
                </c:pt>
                <c:pt idx="60">
                  <c:v>5602.0924076549336</c:v>
                </c:pt>
                <c:pt idx="61">
                  <c:v>5872.0751898712151</c:v>
                </c:pt>
                <c:pt idx="62">
                  <c:v>6135.5783853143057</c:v>
                </c:pt>
                <c:pt idx="63">
                  <c:v>6392.7575040667625</c:v>
                </c:pt>
                <c:pt idx="64">
                  <c:v>6643.7643239691597</c:v>
                </c:pt>
                <c:pt idx="65">
                  <c:v>6888.7469801938996</c:v>
                </c:pt>
                <c:pt idx="66">
                  <c:v>7127.850052669246</c:v>
                </c:pt>
                <c:pt idx="67">
                  <c:v>7361.2146514051838</c:v>
                </c:pt>
                <c:pt idx="68">
                  <c:v>7588.9784997714587</c:v>
                </c:pt>
                <c:pt idx="69">
                  <c:v>7811.2760157769435</c:v>
                </c:pt>
                <c:pt idx="70">
                  <c:v>8028.2383913982967</c:v>
                </c:pt>
                <c:pt idx="71">
                  <c:v>8239.9936700047365</c:v>
                </c:pt>
                <c:pt idx="72">
                  <c:v>8446.6668219246221</c:v>
                </c:pt>
                <c:pt idx="73">
                  <c:v>8648.3798181984312</c:v>
                </c:pt>
                <c:pt idx="74">
                  <c:v>8845.2517025616689</c:v>
                </c:pt>
                <c:pt idx="75">
                  <c:v>9037.3986617001883</c:v>
                </c:pt>
                <c:pt idx="76">
                  <c:v>9224.9340938193836</c:v>
                </c:pt>
                <c:pt idx="77">
                  <c:v>9407.9686755677176</c:v>
                </c:pt>
                <c:pt idx="78">
                  <c:v>9586.6104273540914</c:v>
                </c:pt>
                <c:pt idx="79">
                  <c:v>9760.9647770975935</c:v>
                </c:pt>
                <c:pt idx="80">
                  <c:v>9931.1346224472509</c:v>
                </c:pt>
                <c:pt idx="81">
                  <c:v>10097.220391508516</c:v>
                </c:pt>
                <c:pt idx="82">
                  <c:v>10259.320102112311</c:v>
                </c:pt>
                <c:pt idx="83">
                  <c:v>10417.529419661616</c:v>
                </c:pt>
                <c:pt idx="84">
                  <c:v>10571.941713589737</c:v>
                </c:pt>
                <c:pt idx="85">
                  <c:v>10722.648112463583</c:v>
                </c:pt>
                <c:pt idx="86">
                  <c:v>10869.737557764456</c:v>
                </c:pt>
                <c:pt idx="87">
                  <c:v>11013.296856378109</c:v>
                </c:pt>
                <c:pt idx="88">
                  <c:v>11153.410731825034</c:v>
                </c:pt>
                <c:pt idx="89">
                  <c:v>11290.161874261232</c:v>
                </c:pt>
                <c:pt idx="90">
                  <c:v>11423.630989278961</c:v>
                </c:pt>
                <c:pt idx="91">
                  <c:v>11553.896845536266</c:v>
                </c:pt>
                <c:pt idx="92">
                  <c:v>11681.036321243395</c:v>
                </c:pt>
                <c:pt idx="93">
                  <c:v>11805.124449533552</c:v>
                </c:pt>
                <c:pt idx="94">
                  <c:v>11926.234462744747</c:v>
                </c:pt>
                <c:pt idx="95">
                  <c:v>12044.437835638873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23E-A4DD-B1617463BD88}"/>
            </c:ext>
          </c:extLst>
        </c:ser>
        <c:ser>
          <c:idx val="1"/>
          <c:order val="1"/>
          <c:tx>
            <c:v>Purpose Built Semi and 20K Subsea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'Gantt Charts'!$G$68:$CX$68</c:f>
              <c:numCache>
                <c:formatCode>General</c:formatCode>
                <c:ptCount val="96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</c:numCache>
            </c:numRef>
          </c:cat>
          <c:val>
            <c:numRef>
              <c:f>'Gantt Charts'!$G$70:$CX$70</c:f>
              <c:numCache>
                <c:formatCode>_("$"* #,##0_);_("$"* \(#,##0\);_("$"* "-"??_);_(@_)</c:formatCode>
                <c:ptCount val="96"/>
                <c:pt idx="0">
                  <c:v>-3</c:v>
                </c:pt>
                <c:pt idx="1">
                  <c:v>-80.5</c:v>
                </c:pt>
                <c:pt idx="2">
                  <c:v>-158</c:v>
                </c:pt>
                <c:pt idx="3">
                  <c:v>-235.5</c:v>
                </c:pt>
                <c:pt idx="4">
                  <c:v>-313</c:v>
                </c:pt>
                <c:pt idx="5">
                  <c:v>-318</c:v>
                </c:pt>
                <c:pt idx="6">
                  <c:v>-399.5</c:v>
                </c:pt>
                <c:pt idx="7">
                  <c:v>-481</c:v>
                </c:pt>
                <c:pt idx="8">
                  <c:v>-576.5</c:v>
                </c:pt>
                <c:pt idx="9">
                  <c:v>-672</c:v>
                </c:pt>
                <c:pt idx="10">
                  <c:v>-691</c:v>
                </c:pt>
                <c:pt idx="11">
                  <c:v>-786.5</c:v>
                </c:pt>
                <c:pt idx="12">
                  <c:v>-882</c:v>
                </c:pt>
                <c:pt idx="13">
                  <c:v>-920</c:v>
                </c:pt>
                <c:pt idx="14">
                  <c:v>-1069.375</c:v>
                </c:pt>
                <c:pt idx="15">
                  <c:v>-1199.375</c:v>
                </c:pt>
                <c:pt idx="16">
                  <c:v>-1329.375</c:v>
                </c:pt>
                <c:pt idx="17">
                  <c:v>-1459.375</c:v>
                </c:pt>
                <c:pt idx="18">
                  <c:v>-1589.375</c:v>
                </c:pt>
                <c:pt idx="19">
                  <c:v>-1719.375</c:v>
                </c:pt>
                <c:pt idx="20">
                  <c:v>-1849.375</c:v>
                </c:pt>
                <c:pt idx="21">
                  <c:v>-1979.375</c:v>
                </c:pt>
                <c:pt idx="22">
                  <c:v>-2109.375</c:v>
                </c:pt>
                <c:pt idx="23">
                  <c:v>-2239.375</c:v>
                </c:pt>
                <c:pt idx="24">
                  <c:v>-2369.375</c:v>
                </c:pt>
                <c:pt idx="25">
                  <c:v>-2499.375</c:v>
                </c:pt>
                <c:pt idx="26">
                  <c:v>-2629.375</c:v>
                </c:pt>
                <c:pt idx="27">
                  <c:v>-2759.375</c:v>
                </c:pt>
                <c:pt idx="28">
                  <c:v>-3069.375</c:v>
                </c:pt>
                <c:pt idx="29">
                  <c:v>-3249.375</c:v>
                </c:pt>
                <c:pt idx="30">
                  <c:v>-3569.375</c:v>
                </c:pt>
                <c:pt idx="31">
                  <c:v>-3889.375</c:v>
                </c:pt>
                <c:pt idx="32">
                  <c:v>-4029.375</c:v>
                </c:pt>
                <c:pt idx="33">
                  <c:v>-4169.375</c:v>
                </c:pt>
                <c:pt idx="34">
                  <c:v>-4267.6937500000004</c:v>
                </c:pt>
                <c:pt idx="35">
                  <c:v>-4367.2629375000006</c:v>
                </c:pt>
                <c:pt idx="36">
                  <c:v>-4426.3637993750008</c:v>
                </c:pt>
                <c:pt idx="37">
                  <c:v>-4487.8916353937511</c:v>
                </c:pt>
                <c:pt idx="38">
                  <c:v>-4510.0923863319385</c:v>
                </c:pt>
                <c:pt idx="39">
                  <c:v>-4535.82711474198</c:v>
                </c:pt>
                <c:pt idx="40">
                  <c:v>-4564.989801299721</c:v>
                </c:pt>
                <c:pt idx="41">
                  <c:v>-4555.7963572607296</c:v>
                </c:pt>
                <c:pt idx="42">
                  <c:v>-4551.0787165429074</c:v>
                </c:pt>
                <c:pt idx="43">
                  <c:v>-4550.7026050466202</c:v>
                </c:pt>
                <c:pt idx="44">
                  <c:v>-4512.8565268952216</c:v>
                </c:pt>
                <c:pt idx="45">
                  <c:v>-4480.3458310883652</c:v>
                </c:pt>
                <c:pt idx="46">
                  <c:v>-4453.0104561557146</c:v>
                </c:pt>
                <c:pt idx="47">
                  <c:v>-4389.0138924710436</c:v>
                </c:pt>
                <c:pt idx="48">
                  <c:v>-4331.1372256969125</c:v>
                </c:pt>
                <c:pt idx="49">
                  <c:v>-4279.196858926005</c:v>
                </c:pt>
                <c:pt idx="50">
                  <c:v>-4191.333453158225</c:v>
                </c:pt>
                <c:pt idx="51">
                  <c:v>-4110.305949563478</c:v>
                </c:pt>
                <c:pt idx="52">
                  <c:v>-4035.9092710765735</c:v>
                </c:pt>
                <c:pt idx="53">
                  <c:v>-3926.2632429442765</c:v>
                </c:pt>
                <c:pt idx="54">
                  <c:v>-3824.1065956559482</c:v>
                </c:pt>
                <c:pt idx="55">
                  <c:v>-3729.2146477862698</c:v>
                </c:pt>
                <c:pt idx="56">
                  <c:v>-3599.6882083526816</c:v>
                </c:pt>
                <c:pt idx="57">
                  <c:v>-3478.2475621021013</c:v>
                </c:pt>
                <c:pt idx="58">
                  <c:v>-3364.6501352390383</c:v>
                </c:pt>
                <c:pt idx="59">
                  <c:v>-3076.9793811818672</c:v>
                </c:pt>
                <c:pt idx="60">
                  <c:v>-2797.9387497464113</c:v>
                </c:pt>
                <c:pt idx="61">
                  <c:v>-2527.2693372540189</c:v>
                </c:pt>
                <c:pt idx="62">
                  <c:v>-2264.7200071363986</c:v>
                </c:pt>
                <c:pt idx="63">
                  <c:v>-2010.0471569223068</c:v>
                </c:pt>
                <c:pt idx="64">
                  <c:v>-1763.0144922146378</c:v>
                </c:pt>
                <c:pt idx="65">
                  <c:v>-1523.3928074481987</c:v>
                </c:pt>
                <c:pt idx="66">
                  <c:v>-1290.959773224753</c:v>
                </c:pt>
                <c:pt idx="67">
                  <c:v>-1065.4997300280106</c:v>
                </c:pt>
                <c:pt idx="68">
                  <c:v>-846.80348812717045</c:v>
                </c:pt>
                <c:pt idx="69">
                  <c:v>-634.66813348335552</c:v>
                </c:pt>
                <c:pt idx="70">
                  <c:v>-428.89683947885504</c:v>
                </c:pt>
                <c:pt idx="71">
                  <c:v>-229.29868429448956</c:v>
                </c:pt>
                <c:pt idx="72">
                  <c:v>-35.688473765655061</c:v>
                </c:pt>
                <c:pt idx="73">
                  <c:v>152.11343044731439</c:v>
                </c:pt>
                <c:pt idx="74">
                  <c:v>334.28127753389475</c:v>
                </c:pt>
                <c:pt idx="75">
                  <c:v>510.98408920787767</c:v>
                </c:pt>
                <c:pt idx="76">
                  <c:v>682.38581653164113</c:v>
                </c:pt>
                <c:pt idx="77">
                  <c:v>848.64549203569163</c:v>
                </c:pt>
                <c:pt idx="78">
                  <c:v>1009.9173772746207</c:v>
                </c:pt>
                <c:pt idx="79">
                  <c:v>1166.3511059563818</c:v>
                </c:pt>
                <c:pt idx="80">
                  <c:v>1318.0918227776901</c:v>
                </c:pt>
                <c:pt idx="81">
                  <c:v>1465.2803180943592</c:v>
                </c:pt>
                <c:pt idx="82">
                  <c:v>1608.0531585515282</c:v>
                </c:pt>
                <c:pt idx="83">
                  <c:v>1746.5428137949821</c:v>
                </c:pt>
                <c:pt idx="84">
                  <c:v>1880.8777793811323</c:v>
                </c:pt>
                <c:pt idx="85">
                  <c:v>2011.1826959996981</c:v>
                </c:pt>
                <c:pt idx="86">
                  <c:v>2137.5784651197068</c:v>
                </c:pt>
                <c:pt idx="87">
                  <c:v>2260.1823611661152</c:v>
                </c:pt>
                <c:pt idx="88">
                  <c:v>2379.1081403311314</c:v>
                </c:pt>
                <c:pt idx="89">
                  <c:v>2494.4661461211972</c:v>
                </c:pt>
                <c:pt idx="90">
                  <c:v>2606.3634117375609</c:v>
                </c:pt>
                <c:pt idx="91">
                  <c:v>2714.9037593854337</c:v>
                </c:pt>
                <c:pt idx="92">
                  <c:v>2820.1878966038703</c:v>
                </c:pt>
                <c:pt idx="93">
                  <c:v>2922.3135097057539</c:v>
                </c:pt>
                <c:pt idx="94">
                  <c:v>3021.3753544145811</c:v>
                </c:pt>
                <c:pt idx="95">
                  <c:v>3117.4653437821435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23E-A4DD-B1617463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95128"/>
        <c:axId val="458184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'Gantt Charts'!$G$68:$CX$68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-1.25</c:v>
                      </c:pt>
                      <c:pt idx="1">
                        <c:v>-1</c:v>
                      </c:pt>
                      <c:pt idx="2">
                        <c:v>-0.75</c:v>
                      </c:pt>
                      <c:pt idx="3">
                        <c:v>-0.5</c:v>
                      </c:pt>
                      <c:pt idx="4">
                        <c:v>-0.25</c:v>
                      </c:pt>
                      <c:pt idx="5">
                        <c:v>0</c:v>
                      </c:pt>
                      <c:pt idx="6">
                        <c:v>0.25</c:v>
                      </c:pt>
                      <c:pt idx="7">
                        <c:v>0.5</c:v>
                      </c:pt>
                      <c:pt idx="8">
                        <c:v>0.75</c:v>
                      </c:pt>
                      <c:pt idx="9">
                        <c:v>1</c:v>
                      </c:pt>
                      <c:pt idx="10">
                        <c:v>1.25</c:v>
                      </c:pt>
                      <c:pt idx="11">
                        <c:v>1.5</c:v>
                      </c:pt>
                      <c:pt idx="12">
                        <c:v>1.75</c:v>
                      </c:pt>
                      <c:pt idx="13">
                        <c:v>2</c:v>
                      </c:pt>
                      <c:pt idx="14">
                        <c:v>2.25</c:v>
                      </c:pt>
                      <c:pt idx="15">
                        <c:v>2.5</c:v>
                      </c:pt>
                      <c:pt idx="16">
                        <c:v>2.75</c:v>
                      </c:pt>
                      <c:pt idx="17">
                        <c:v>3</c:v>
                      </c:pt>
                      <c:pt idx="18">
                        <c:v>3.25</c:v>
                      </c:pt>
                      <c:pt idx="19">
                        <c:v>3.5</c:v>
                      </c:pt>
                      <c:pt idx="20">
                        <c:v>3.75</c:v>
                      </c:pt>
                      <c:pt idx="21">
                        <c:v>4</c:v>
                      </c:pt>
                      <c:pt idx="22">
                        <c:v>4.25</c:v>
                      </c:pt>
                      <c:pt idx="23">
                        <c:v>4.5</c:v>
                      </c:pt>
                      <c:pt idx="24">
                        <c:v>4.75</c:v>
                      </c:pt>
                      <c:pt idx="25">
                        <c:v>5</c:v>
                      </c:pt>
                      <c:pt idx="26">
                        <c:v>5.25</c:v>
                      </c:pt>
                      <c:pt idx="27">
                        <c:v>5.5</c:v>
                      </c:pt>
                      <c:pt idx="28">
                        <c:v>5.75</c:v>
                      </c:pt>
                      <c:pt idx="29">
                        <c:v>6</c:v>
                      </c:pt>
                      <c:pt idx="30">
                        <c:v>6.25</c:v>
                      </c:pt>
                      <c:pt idx="31">
                        <c:v>6.5</c:v>
                      </c:pt>
                      <c:pt idx="32">
                        <c:v>6.75</c:v>
                      </c:pt>
                      <c:pt idx="33">
                        <c:v>7</c:v>
                      </c:pt>
                      <c:pt idx="34">
                        <c:v>7.25</c:v>
                      </c:pt>
                      <c:pt idx="35">
                        <c:v>7.5</c:v>
                      </c:pt>
                      <c:pt idx="36">
                        <c:v>7.75</c:v>
                      </c:pt>
                      <c:pt idx="37">
                        <c:v>8</c:v>
                      </c:pt>
                      <c:pt idx="38">
                        <c:v>8.25</c:v>
                      </c:pt>
                      <c:pt idx="39">
                        <c:v>8.5</c:v>
                      </c:pt>
                      <c:pt idx="40">
                        <c:v>8.75</c:v>
                      </c:pt>
                      <c:pt idx="41">
                        <c:v>9</c:v>
                      </c:pt>
                      <c:pt idx="42">
                        <c:v>9.25</c:v>
                      </c:pt>
                      <c:pt idx="43">
                        <c:v>9.5</c:v>
                      </c:pt>
                      <c:pt idx="44">
                        <c:v>9.75</c:v>
                      </c:pt>
                      <c:pt idx="45">
                        <c:v>10</c:v>
                      </c:pt>
                      <c:pt idx="46">
                        <c:v>10.25</c:v>
                      </c:pt>
                      <c:pt idx="47">
                        <c:v>10.5</c:v>
                      </c:pt>
                      <c:pt idx="48">
                        <c:v>10.75</c:v>
                      </c:pt>
                      <c:pt idx="49">
                        <c:v>11</c:v>
                      </c:pt>
                      <c:pt idx="50">
                        <c:v>11.25</c:v>
                      </c:pt>
                      <c:pt idx="51">
                        <c:v>11.5</c:v>
                      </c:pt>
                      <c:pt idx="52">
                        <c:v>11.75</c:v>
                      </c:pt>
                      <c:pt idx="53">
                        <c:v>12</c:v>
                      </c:pt>
                      <c:pt idx="54">
                        <c:v>12.25</c:v>
                      </c:pt>
                      <c:pt idx="55">
                        <c:v>12.5</c:v>
                      </c:pt>
                      <c:pt idx="56">
                        <c:v>12.75</c:v>
                      </c:pt>
                      <c:pt idx="57">
                        <c:v>13</c:v>
                      </c:pt>
                      <c:pt idx="58">
                        <c:v>13.25</c:v>
                      </c:pt>
                      <c:pt idx="59">
                        <c:v>13.5</c:v>
                      </c:pt>
                      <c:pt idx="60">
                        <c:v>13.75</c:v>
                      </c:pt>
                      <c:pt idx="61">
                        <c:v>14</c:v>
                      </c:pt>
                      <c:pt idx="62">
                        <c:v>14.25</c:v>
                      </c:pt>
                      <c:pt idx="63">
                        <c:v>14.5</c:v>
                      </c:pt>
                      <c:pt idx="64">
                        <c:v>14.75</c:v>
                      </c:pt>
                      <c:pt idx="65">
                        <c:v>15</c:v>
                      </c:pt>
                      <c:pt idx="66">
                        <c:v>15.25</c:v>
                      </c:pt>
                      <c:pt idx="67">
                        <c:v>15.5</c:v>
                      </c:pt>
                      <c:pt idx="68">
                        <c:v>15.75</c:v>
                      </c:pt>
                      <c:pt idx="69">
                        <c:v>16</c:v>
                      </c:pt>
                      <c:pt idx="70">
                        <c:v>16.25</c:v>
                      </c:pt>
                      <c:pt idx="71">
                        <c:v>16.5</c:v>
                      </c:pt>
                      <c:pt idx="72">
                        <c:v>16.75</c:v>
                      </c:pt>
                      <c:pt idx="73">
                        <c:v>17</c:v>
                      </c:pt>
                      <c:pt idx="74">
                        <c:v>17.25</c:v>
                      </c:pt>
                      <c:pt idx="75">
                        <c:v>17.5</c:v>
                      </c:pt>
                      <c:pt idx="76">
                        <c:v>17.75</c:v>
                      </c:pt>
                      <c:pt idx="77">
                        <c:v>18</c:v>
                      </c:pt>
                      <c:pt idx="78">
                        <c:v>18.25</c:v>
                      </c:pt>
                      <c:pt idx="79">
                        <c:v>18.5</c:v>
                      </c:pt>
                      <c:pt idx="80">
                        <c:v>18.75</c:v>
                      </c:pt>
                      <c:pt idx="81">
                        <c:v>19</c:v>
                      </c:pt>
                      <c:pt idx="82">
                        <c:v>19.25</c:v>
                      </c:pt>
                      <c:pt idx="83">
                        <c:v>19.5</c:v>
                      </c:pt>
                      <c:pt idx="84">
                        <c:v>19.75</c:v>
                      </c:pt>
                      <c:pt idx="85">
                        <c:v>20</c:v>
                      </c:pt>
                      <c:pt idx="86">
                        <c:v>20.25</c:v>
                      </c:pt>
                      <c:pt idx="87">
                        <c:v>20.5</c:v>
                      </c:pt>
                      <c:pt idx="88">
                        <c:v>20.75</c:v>
                      </c:pt>
                      <c:pt idx="89">
                        <c:v>21</c:v>
                      </c:pt>
                      <c:pt idx="90">
                        <c:v>21.25</c:v>
                      </c:pt>
                      <c:pt idx="91">
                        <c:v>21.5</c:v>
                      </c:pt>
                      <c:pt idx="92">
                        <c:v>21.75</c:v>
                      </c:pt>
                      <c:pt idx="93">
                        <c:v>22</c:v>
                      </c:pt>
                      <c:pt idx="94">
                        <c:v>22.25</c:v>
                      </c:pt>
                      <c:pt idx="95">
                        <c:v>22.5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'Gantt Charts'!$G$86:$H$86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0.21666296210339864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C5-4656-8E0E-5FB7C9930993}"/>
                  </c:ext>
                </c:extLst>
              </c15:ser>
            </c15:filteredLineSeries>
          </c:ext>
        </c:extLst>
      </c:lineChart>
      <c:catAx>
        <c:axId val="4581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2429549033643527"/>
              <c:y val="0.67269000004441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4304"/>
        <c:crosses val="autoZero"/>
        <c:auto val="1"/>
        <c:lblAlgn val="ctr"/>
        <c:lblOffset val="100"/>
        <c:tickLblSkip val="4"/>
        <c:tickMarkSkip val="6"/>
        <c:noMultiLvlLbl val="0"/>
      </c:catAx>
      <c:valAx>
        <c:axId val="458184304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Revenue - Millions $</a:t>
                </a:r>
              </a:p>
            </c:rich>
          </c:tx>
          <c:layout>
            <c:manualLayout>
              <c:xMode val="edge"/>
              <c:yMode val="edge"/>
              <c:x val="5.1851245445350164E-2"/>
              <c:y val="0.4100824257802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 of 5 Well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Breakdown'!$K$41</c:f>
              <c:strCache>
                <c:ptCount val="1"/>
                <c:pt idx="0">
                  <c:v>Hull and Topsides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Breakdown'!$L$41:$M$41</c:f>
              <c:numCache>
                <c:formatCode>_("$"* #,##0_);_("$"* \(#,##0\);_("$"* "-"??_);_(@_)</c:formatCode>
                <c:ptCount val="2"/>
                <c:pt idx="0">
                  <c:v>355000000</c:v>
                </c:pt>
                <c:pt idx="1">
                  <c:v>1100000000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F64-B477-7B134B73BFC9}"/>
            </c:ext>
          </c:extLst>
        </c:ser>
        <c:ser>
          <c:idx val="1"/>
          <c:order val="1"/>
          <c:tx>
            <c:strRef>
              <c:f>'Cost Breakdown'!$K$42</c:f>
              <c:strCache>
                <c:ptCount val="1"/>
                <c:pt idx="0">
                  <c:v>Installation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Breakdown'!$L$42:$M$42</c:f>
              <c:numCache>
                <c:formatCode>_("$"* #,##0_);_("$"* \(#,##0\);_("$"* "-"??_);_(@_)</c:formatCode>
                <c:ptCount val="2"/>
                <c:pt idx="0">
                  <c:v>110000000</c:v>
                </c:pt>
                <c:pt idx="1">
                  <c:v>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F64-B477-7B134B73BFC9}"/>
            </c:ext>
          </c:extLst>
        </c:ser>
        <c:ser>
          <c:idx val="2"/>
          <c:order val="2"/>
          <c:tx>
            <c:strRef>
              <c:f>'Cost Breakdown'!$K$43</c:f>
              <c:strCache>
                <c:ptCount val="1"/>
                <c:pt idx="0">
                  <c:v>HUC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Breakdown'!$L$43:$M$43</c:f>
              <c:numCache>
                <c:formatCode>_("$"* #,##0_);_("$"* \(#,##0\);_("$"* "-"??_);_(@_)</c:formatCode>
                <c:ptCount val="2"/>
                <c:pt idx="0">
                  <c:v>25000000</c:v>
                </c:pt>
                <c:pt idx="1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F-4F64-B477-7B134B73BFC9}"/>
            </c:ext>
          </c:extLst>
        </c:ser>
        <c:ser>
          <c:idx val="3"/>
          <c:order val="3"/>
          <c:tx>
            <c:strRef>
              <c:f>'Cost Breakdown'!$K$44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Breakdown'!$L$44:$M$44</c:f>
              <c:numCache>
                <c:formatCode>_("$"* #,##0_);_("$"* \(#,##0\);_("$"* "-"??_);_(@_)</c:formatCode>
                <c:ptCount val="2"/>
                <c:pt idx="0">
                  <c:v>150000000</c:v>
                </c:pt>
                <c:pt idx="1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F-4F64-B477-7B134B73BFC9}"/>
            </c:ext>
          </c:extLst>
        </c:ser>
        <c:ser>
          <c:idx val="4"/>
          <c:order val="4"/>
          <c:tx>
            <c:strRef>
              <c:f>'Cost Breakdown'!$K$45</c:f>
              <c:strCache>
                <c:ptCount val="1"/>
                <c:pt idx="0">
                  <c:v>Well Systems/Subsea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Breakdown'!$L$45:$M$45</c:f>
              <c:numCache>
                <c:formatCode>_("$"* #,##0_);_("$"* \(#,##0\);_("$"* "-"??_);_(@_)</c:formatCode>
                <c:ptCount val="2"/>
                <c:pt idx="0">
                  <c:v>180000000</c:v>
                </c:pt>
                <c:pt idx="1">
                  <c:v>550000000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F-4F64-B477-7B134B73BFC9}"/>
            </c:ext>
          </c:extLst>
        </c:ser>
        <c:ser>
          <c:idx val="5"/>
          <c:order val="5"/>
          <c:tx>
            <c:strRef>
              <c:f>'Cost Breakdown'!$K$46</c:f>
              <c:strCache>
                <c:ptCount val="1"/>
                <c:pt idx="0">
                  <c:v>Drilling/Completion Tangibles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Breakdown'!$L$46:$M$46</c:f>
              <c:numCache>
                <c:formatCode>_("$"* #,##0_);_("$"* \(#,##0\);_("$"* "-"??_);_(@_)</c:formatCode>
                <c:ptCount val="2"/>
                <c:pt idx="0">
                  <c:v>150000000</c:v>
                </c:pt>
                <c:pt idx="1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F-4F64-B477-7B134B73BFC9}"/>
            </c:ext>
          </c:extLst>
        </c:ser>
        <c:ser>
          <c:idx val="6"/>
          <c:order val="6"/>
          <c:tx>
            <c:strRef>
              <c:f>'Cost Breakdown'!$K$47</c:f>
              <c:strCache>
                <c:ptCount val="1"/>
                <c:pt idx="0">
                  <c:v>Well Construction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Breakdown'!$L$47:$M$47</c:f>
              <c:numCache>
                <c:formatCode>_("$"* #,##0_);_("$"* \(#,##0\);_("$"* "-"??_);_(@_)</c:formatCode>
                <c:ptCount val="2"/>
                <c:pt idx="0">
                  <c:v>942760000</c:v>
                </c:pt>
                <c:pt idx="1">
                  <c:v>1668200000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F-4F64-B477-7B134B73BFC9}"/>
            </c:ext>
          </c:extLst>
        </c:ser>
        <c:ser>
          <c:idx val="7"/>
          <c:order val="7"/>
          <c:tx>
            <c:strRef>
              <c:f>'Cost Breakdown'!$K$48</c:f>
              <c:strCache>
                <c:ptCount val="1"/>
                <c:pt idx="0">
                  <c:v>Export Pipelines  2 x 60 miles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Breakdown'!$L$48:$M$48</c:f>
              <c:numCache>
                <c:formatCode>_("$"* #,##0_);_("$"* \(#,##0\);_("$"* "-"??_);_(@_)</c:formatCode>
                <c:ptCount val="2"/>
                <c:pt idx="0">
                  <c:v>150000000</c:v>
                </c:pt>
                <c:pt idx="1">
                  <c:v>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F-4F64-B477-7B134B73BFC9}"/>
            </c:ext>
          </c:extLst>
        </c:ser>
        <c:ser>
          <c:idx val="8"/>
          <c:order val="8"/>
          <c:tx>
            <c:strRef>
              <c:f>'Cost Breakdown'!$K$49</c:f>
              <c:strCache>
                <c:ptCount val="1"/>
                <c:pt idx="0">
                  <c:v>Export Risers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Breakdown'!$L$49:$M$49</c:f>
              <c:numCache>
                <c:formatCode>_("$"* #,##0_);_("$"* \(#,##0\);_("$"* "-"??_);_(@_)</c:formatCode>
                <c:ptCount val="2"/>
                <c:pt idx="0">
                  <c:v>30000000</c:v>
                </c:pt>
                <c:pt idx="1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F-4F64-B477-7B134B73BFC9}"/>
            </c:ext>
          </c:extLst>
        </c:ser>
        <c:ser>
          <c:idx val="9"/>
          <c:order val="9"/>
          <c:tx>
            <c:strRef>
              <c:f>'Cost Breakdown'!$K$50</c:f>
              <c:strCache>
                <c:ptCount val="1"/>
                <c:pt idx="0">
                  <c:v>Engineering &amp; Prj Mgt @ 4%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Breakdown'!$L$50:$M$50</c:f>
              <c:numCache>
                <c:formatCode>_("$"* #,##0_);_("$"* \(#,##0\);_("$"* "-"??_);_(@_)</c:formatCode>
                <c:ptCount val="2"/>
                <c:pt idx="0">
                  <c:v>83710400</c:v>
                </c:pt>
                <c:pt idx="1">
                  <c:v>175928000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F-4F64-B477-7B134B73BFC9}"/>
            </c:ext>
          </c:extLst>
        </c:ser>
        <c:ser>
          <c:idx val="10"/>
          <c:order val="10"/>
          <c:tx>
            <c:strRef>
              <c:f>'Cost Breakdown'!$K$51</c:f>
              <c:strCache>
                <c:ptCount val="1"/>
                <c:pt idx="0">
                  <c:v>Contingency @15%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'Cost Breakdown'!$L$40:$M$40</c:f>
              <c:strCache>
                <c:ptCount val="2"/>
                <c:pt idx="0">
                  <c:v>Frontier APS - 5 Wells</c:v>
                </c:pt>
                <c:pt idx="1">
                  <c:v>20K Subsea - 5 Wells</c:v>
                </c:pt>
              </c:strCache>
            </c:strRef>
          </c:cat>
          <c:val>
            <c:numRef>
              <c:f>'Cost Breakdown'!$L$51:$M$51</c:f>
              <c:numCache>
                <c:formatCode>_("$"* #,##0_);_("$"* \(#,##0\);_("$"* "-"??_);_(@_)</c:formatCode>
                <c:ptCount val="2"/>
                <c:pt idx="0">
                  <c:v>326470560</c:v>
                </c:pt>
                <c:pt idx="1">
                  <c:v>686119200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F-4F64-B477-7B134B73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229968"/>
        <c:axId val="580233248"/>
      </c:barChart>
      <c:catAx>
        <c:axId val="5802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3248"/>
        <c:crosses val="autoZero"/>
        <c:auto val="1"/>
        <c:lblAlgn val="ctr"/>
        <c:lblOffset val="100"/>
        <c:noMultiLvlLbl val="0"/>
      </c:catAx>
      <c:valAx>
        <c:axId val="5802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 Comparison of APS and 20K Subsea</a:t>
            </a:r>
          </a:p>
          <a:p>
            <a:pPr>
              <a:defRPr/>
            </a:pPr>
            <a:r>
              <a:rPr lang="en-US"/>
              <a:t>Different</a:t>
            </a:r>
            <a:r>
              <a:rPr lang="en-US" baseline="0"/>
              <a:t> Flat Oil Price and Initial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Figures!$B$9</c:f>
              <c:strCache>
                <c:ptCount val="1"/>
                <c:pt idx="0">
                  <c:v>APS - $30 per bbl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Figures!$C$8:$CD$8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Figures!$C$9:$CD$9</c:f>
              <c:numCache>
                <c:formatCode>General</c:formatCode>
                <c:ptCount val="80"/>
                <c:pt idx="0">
                  <c:v>-1</c:v>
                </c:pt>
                <c:pt idx="1">
                  <c:v>-78.5</c:v>
                </c:pt>
                <c:pt idx="2">
                  <c:v>-156</c:v>
                </c:pt>
                <c:pt idx="3">
                  <c:v>-174</c:v>
                </c:pt>
                <c:pt idx="4">
                  <c:v>-192</c:v>
                </c:pt>
                <c:pt idx="5">
                  <c:v>-228</c:v>
                </c:pt>
                <c:pt idx="6">
                  <c:v>-452.5</c:v>
                </c:pt>
                <c:pt idx="7">
                  <c:v>-649</c:v>
                </c:pt>
                <c:pt idx="8">
                  <c:v>-769</c:v>
                </c:pt>
                <c:pt idx="9">
                  <c:v>-889</c:v>
                </c:pt>
                <c:pt idx="10">
                  <c:v>-1085.5</c:v>
                </c:pt>
                <c:pt idx="11">
                  <c:v>-1282</c:v>
                </c:pt>
                <c:pt idx="12">
                  <c:v>-1478.5</c:v>
                </c:pt>
                <c:pt idx="13">
                  <c:v>-1675</c:v>
                </c:pt>
                <c:pt idx="14">
                  <c:v>-1871.5</c:v>
                </c:pt>
                <c:pt idx="15">
                  <c:v>-1991.5</c:v>
                </c:pt>
                <c:pt idx="16">
                  <c:v>-2016.5</c:v>
                </c:pt>
                <c:pt idx="17">
                  <c:v>-2041.5</c:v>
                </c:pt>
                <c:pt idx="18">
                  <c:v>-2066.5</c:v>
                </c:pt>
                <c:pt idx="19">
                  <c:v>-2091.5</c:v>
                </c:pt>
                <c:pt idx="20">
                  <c:v>-2132</c:v>
                </c:pt>
                <c:pt idx="21">
                  <c:v>-2137</c:v>
                </c:pt>
                <c:pt idx="22">
                  <c:v>-2151.1750000000002</c:v>
                </c:pt>
                <c:pt idx="23">
                  <c:v>-2165.9818</c:v>
                </c:pt>
                <c:pt idx="24">
                  <c:v>-2160.0802368</c:v>
                </c:pt>
                <c:pt idx="25">
                  <c:v>-2132.9123111168001</c:v>
                </c:pt>
                <c:pt idx="26">
                  <c:v>-2196.1234156499968</c:v>
                </c:pt>
                <c:pt idx="27">
                  <c:v>-2243.1414536743969</c:v>
                </c:pt>
                <c:pt idx="28">
                  <c:v>-2270.5980587862114</c:v>
                </c:pt>
                <c:pt idx="29">
                  <c:v>-2300.4077053753422</c:v>
                </c:pt>
                <c:pt idx="30">
                  <c:v>-2265.6889204463341</c:v>
                </c:pt>
                <c:pt idx="31">
                  <c:v>-2228.843386355622</c:v>
                </c:pt>
                <c:pt idx="32">
                  <c:v>-2194.802145083087</c:v>
                </c:pt>
                <c:pt idx="33">
                  <c:v>-2163.497893601093</c:v>
                </c:pt>
                <c:pt idx="34">
                  <c:v>-2134.8649441546668</c:v>
                </c:pt>
                <c:pt idx="35">
                  <c:v>-2108.8391854949546</c:v>
                </c:pt>
                <c:pt idx="36">
                  <c:v>-2030.3580450430757</c:v>
                </c:pt>
                <c:pt idx="37">
                  <c:v>-1954.3604519620419</c:v>
                </c:pt>
                <c:pt idx="38">
                  <c:v>-1880.7868011149528</c:v>
                </c:pt>
                <c:pt idx="39">
                  <c:v>-1809.5789178881939</c:v>
                </c:pt>
                <c:pt idx="40">
                  <c:v>-1756.1800238588773</c:v>
                </c:pt>
                <c:pt idx="41">
                  <c:v>-1643.2097032862644</c:v>
                </c:pt>
                <c:pt idx="42">
                  <c:v>-1568.5706704073941</c:v>
                </c:pt>
                <c:pt idx="43">
                  <c:v>-1470.3699743176167</c:v>
                </c:pt>
                <c:pt idx="44">
                  <c:v>-1380.4980949339938</c:v>
                </c:pt>
                <c:pt idx="45">
                  <c:v>-1227.0501406555779</c:v>
                </c:pt>
                <c:pt idx="46">
                  <c:v>-1112.904937279844</c:v>
                </c:pt>
                <c:pt idx="47">
                  <c:v>-1002.4712187851278</c:v>
                </c:pt>
                <c:pt idx="48">
                  <c:v>-874.33490953428475</c:v>
                </c:pt>
                <c:pt idx="49">
                  <c:v>-750.36587170546193</c:v>
                </c:pt>
                <c:pt idx="50">
                  <c:v>-589.96409078453087</c:v>
                </c:pt>
                <c:pt idx="51">
                  <c:v>-402.20695260570216</c:v>
                </c:pt>
                <c:pt idx="52">
                  <c:v>-218.95598574316534</c:v>
                </c:pt>
                <c:pt idx="53">
                  <c:v>-40.103042085329349</c:v>
                </c:pt>
                <c:pt idx="54">
                  <c:v>134.45743092471852</c:v>
                </c:pt>
                <c:pt idx="55">
                  <c:v>304.82845258252519</c:v>
                </c:pt>
                <c:pt idx="56">
                  <c:v>471.1105697205445</c:v>
                </c:pt>
                <c:pt idx="57">
                  <c:v>633.40191604725135</c:v>
                </c:pt>
                <c:pt idx="58">
                  <c:v>791.79827006211724</c:v>
                </c:pt>
                <c:pt idx="59">
                  <c:v>946.3931115806264</c:v>
                </c:pt>
                <c:pt idx="60">
                  <c:v>1097.2776769026914</c:v>
                </c:pt>
                <c:pt idx="61">
                  <c:v>1244.5410126570266</c:v>
                </c:pt>
                <c:pt idx="62">
                  <c:v>1388.2700283532579</c:v>
                </c:pt>
                <c:pt idx="63">
                  <c:v>1528.5495476727797</c:v>
                </c:pt>
                <c:pt idx="64">
                  <c:v>1665.4623585286329</c:v>
                </c:pt>
                <c:pt idx="65">
                  <c:v>1799.0892619239455</c:v>
                </c:pt>
                <c:pt idx="66">
                  <c:v>1929.5091196377707</c:v>
                </c:pt>
                <c:pt idx="67">
                  <c:v>2056.7989007664642</c:v>
                </c:pt>
                <c:pt idx="68">
                  <c:v>2181.0337271480689</c:v>
                </c:pt>
                <c:pt idx="69">
                  <c:v>2302.286917696515</c:v>
                </c:pt>
                <c:pt idx="70">
                  <c:v>2420.6300316717984</c:v>
                </c:pt>
                <c:pt idx="71">
                  <c:v>2536.132910911675</c:v>
                </c:pt>
                <c:pt idx="72">
                  <c:v>2648.8637210497945</c:v>
                </c:pt>
                <c:pt idx="73">
                  <c:v>2758.8889917445995</c:v>
                </c:pt>
                <c:pt idx="74">
                  <c:v>2866.273655942729</c:v>
                </c:pt>
                <c:pt idx="75">
                  <c:v>2971.0810882001033</c:v>
                </c:pt>
                <c:pt idx="76">
                  <c:v>3073.3731420833005</c:v>
                </c:pt>
                <c:pt idx="77">
                  <c:v>3173.210186673301</c:v>
                </c:pt>
                <c:pt idx="78">
                  <c:v>3270.6511421931418</c:v>
                </c:pt>
                <c:pt idx="79">
                  <c:v>3365.7535147805061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F-42F6-85E9-6B9EA6A8EC64}"/>
            </c:ext>
          </c:extLst>
        </c:ser>
        <c:ser>
          <c:idx val="1"/>
          <c:order val="1"/>
          <c:tx>
            <c:strRef>
              <c:f>Figures!$B$10</c:f>
              <c:strCache>
                <c:ptCount val="1"/>
                <c:pt idx="0">
                  <c:v>20K -$50 per bbl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Figures!$C$8:$CD$8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Figures!$C$10:$CD$10</c:f>
              <c:numCache>
                <c:formatCode>_("$"* #,##0_);_("$"* \(#,##0\);_("$"* "-"??_);_(@_)</c:formatCode>
                <c:ptCount val="80"/>
                <c:pt idx="0">
                  <c:v>-3</c:v>
                </c:pt>
                <c:pt idx="1">
                  <c:v>-80.5</c:v>
                </c:pt>
                <c:pt idx="2">
                  <c:v>-158</c:v>
                </c:pt>
                <c:pt idx="3">
                  <c:v>-235.5</c:v>
                </c:pt>
                <c:pt idx="4">
                  <c:v>-313</c:v>
                </c:pt>
                <c:pt idx="5">
                  <c:v>-318</c:v>
                </c:pt>
                <c:pt idx="6">
                  <c:v>-399.5</c:v>
                </c:pt>
                <c:pt idx="7">
                  <c:v>-481</c:v>
                </c:pt>
                <c:pt idx="8">
                  <c:v>-576.5</c:v>
                </c:pt>
                <c:pt idx="9">
                  <c:v>-672</c:v>
                </c:pt>
                <c:pt idx="10">
                  <c:v>-691</c:v>
                </c:pt>
                <c:pt idx="11">
                  <c:v>-786.5</c:v>
                </c:pt>
                <c:pt idx="12">
                  <c:v>-882</c:v>
                </c:pt>
                <c:pt idx="13">
                  <c:v>-920</c:v>
                </c:pt>
                <c:pt idx="14">
                  <c:v>-1069.375</c:v>
                </c:pt>
                <c:pt idx="15">
                  <c:v>-1199.375</c:v>
                </c:pt>
                <c:pt idx="16">
                  <c:v>-1329.375</c:v>
                </c:pt>
                <c:pt idx="17">
                  <c:v>-1459.375</c:v>
                </c:pt>
                <c:pt idx="18">
                  <c:v>-1589.375</c:v>
                </c:pt>
                <c:pt idx="19">
                  <c:v>-1719.375</c:v>
                </c:pt>
                <c:pt idx="20">
                  <c:v>-1849.375</c:v>
                </c:pt>
                <c:pt idx="21">
                  <c:v>-1979.375</c:v>
                </c:pt>
                <c:pt idx="22">
                  <c:v>-2109.375</c:v>
                </c:pt>
                <c:pt idx="23">
                  <c:v>-2239.375</c:v>
                </c:pt>
                <c:pt idx="24">
                  <c:v>-2369.375</c:v>
                </c:pt>
                <c:pt idx="25">
                  <c:v>-2499.375</c:v>
                </c:pt>
                <c:pt idx="26">
                  <c:v>-2629.375</c:v>
                </c:pt>
                <c:pt idx="27">
                  <c:v>-2759.375</c:v>
                </c:pt>
                <c:pt idx="28">
                  <c:v>-3069.375</c:v>
                </c:pt>
                <c:pt idx="29">
                  <c:v>-3249.375</c:v>
                </c:pt>
                <c:pt idx="30">
                  <c:v>-3569.375</c:v>
                </c:pt>
                <c:pt idx="31">
                  <c:v>-3889.375</c:v>
                </c:pt>
                <c:pt idx="32">
                  <c:v>-4029.375</c:v>
                </c:pt>
                <c:pt idx="33">
                  <c:v>-4169.375</c:v>
                </c:pt>
                <c:pt idx="34">
                  <c:v>-4267.6937500000004</c:v>
                </c:pt>
                <c:pt idx="35">
                  <c:v>-4367.2629375000006</c:v>
                </c:pt>
                <c:pt idx="36">
                  <c:v>-4426.3637993750008</c:v>
                </c:pt>
                <c:pt idx="37">
                  <c:v>-4487.8916353937511</c:v>
                </c:pt>
                <c:pt idx="38">
                  <c:v>-4510.0923863319385</c:v>
                </c:pt>
                <c:pt idx="39">
                  <c:v>-4535.82711474198</c:v>
                </c:pt>
                <c:pt idx="40">
                  <c:v>-4564.989801299721</c:v>
                </c:pt>
                <c:pt idx="41">
                  <c:v>-4555.7963572607296</c:v>
                </c:pt>
                <c:pt idx="42">
                  <c:v>-4551.0787165429074</c:v>
                </c:pt>
                <c:pt idx="43">
                  <c:v>-4550.7026050466202</c:v>
                </c:pt>
                <c:pt idx="44">
                  <c:v>-4512.8565268952216</c:v>
                </c:pt>
                <c:pt idx="45">
                  <c:v>-4480.3458310883652</c:v>
                </c:pt>
                <c:pt idx="46">
                  <c:v>-4453.0104561557146</c:v>
                </c:pt>
                <c:pt idx="47">
                  <c:v>-4389.0138924710436</c:v>
                </c:pt>
                <c:pt idx="48">
                  <c:v>-4331.1372256969125</c:v>
                </c:pt>
                <c:pt idx="49">
                  <c:v>-4279.196858926005</c:v>
                </c:pt>
                <c:pt idx="50">
                  <c:v>-4191.333453158225</c:v>
                </c:pt>
                <c:pt idx="51">
                  <c:v>-4110.305949563478</c:v>
                </c:pt>
                <c:pt idx="52">
                  <c:v>-4035.9092710765735</c:v>
                </c:pt>
                <c:pt idx="53">
                  <c:v>-3926.2632429442765</c:v>
                </c:pt>
                <c:pt idx="54">
                  <c:v>-3824.1065956559482</c:v>
                </c:pt>
                <c:pt idx="55">
                  <c:v>-3729.2146477862698</c:v>
                </c:pt>
                <c:pt idx="56">
                  <c:v>-3599.6882083526816</c:v>
                </c:pt>
                <c:pt idx="57">
                  <c:v>-3478.2475621021013</c:v>
                </c:pt>
                <c:pt idx="58">
                  <c:v>-3364.6501352390383</c:v>
                </c:pt>
                <c:pt idx="59">
                  <c:v>-3076.9793811818672</c:v>
                </c:pt>
                <c:pt idx="60">
                  <c:v>-2797.9387497464113</c:v>
                </c:pt>
                <c:pt idx="61">
                  <c:v>-2527.2693372540189</c:v>
                </c:pt>
                <c:pt idx="62">
                  <c:v>-2264.7200071363986</c:v>
                </c:pt>
                <c:pt idx="63">
                  <c:v>-2010.0471569223068</c:v>
                </c:pt>
                <c:pt idx="64">
                  <c:v>-1763.0144922146378</c:v>
                </c:pt>
                <c:pt idx="65">
                  <c:v>-1523.3928074481987</c:v>
                </c:pt>
                <c:pt idx="66">
                  <c:v>-1290.959773224753</c:v>
                </c:pt>
                <c:pt idx="67">
                  <c:v>-1065.4997300280106</c:v>
                </c:pt>
                <c:pt idx="68">
                  <c:v>-846.80348812717045</c:v>
                </c:pt>
                <c:pt idx="69">
                  <c:v>-634.66813348335552</c:v>
                </c:pt>
                <c:pt idx="70">
                  <c:v>-428.89683947885504</c:v>
                </c:pt>
                <c:pt idx="71">
                  <c:v>-229.29868429448956</c:v>
                </c:pt>
                <c:pt idx="72">
                  <c:v>-35.688473765655061</c:v>
                </c:pt>
                <c:pt idx="73">
                  <c:v>152.11343044731439</c:v>
                </c:pt>
                <c:pt idx="74">
                  <c:v>334.28127753389475</c:v>
                </c:pt>
                <c:pt idx="75">
                  <c:v>510.98408920787767</c:v>
                </c:pt>
                <c:pt idx="76">
                  <c:v>682.38581653164113</c:v>
                </c:pt>
                <c:pt idx="77">
                  <c:v>848.64549203569163</c:v>
                </c:pt>
                <c:pt idx="78">
                  <c:v>1009.9173772746207</c:v>
                </c:pt>
                <c:pt idx="79">
                  <c:v>1166.3511059563818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F-42F6-85E9-6B9EA6A8EC64}"/>
            </c:ext>
          </c:extLst>
        </c:ser>
        <c:ser>
          <c:idx val="2"/>
          <c:order val="2"/>
          <c:tx>
            <c:strRef>
              <c:f>Figures!$B$11</c:f>
              <c:strCache>
                <c:ptCount val="1"/>
                <c:pt idx="0">
                  <c:v>APS - $50 per bbl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Figures!$C$8:$CD$8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Figures!$C$11:$CD$11</c:f>
              <c:numCache>
                <c:formatCode>General</c:formatCode>
                <c:ptCount val="80"/>
                <c:pt idx="0">
                  <c:v>-1</c:v>
                </c:pt>
                <c:pt idx="1">
                  <c:v>-78.5</c:v>
                </c:pt>
                <c:pt idx="2">
                  <c:v>-156</c:v>
                </c:pt>
                <c:pt idx="3">
                  <c:v>-174</c:v>
                </c:pt>
                <c:pt idx="4">
                  <c:v>-192</c:v>
                </c:pt>
                <c:pt idx="5">
                  <c:v>-228</c:v>
                </c:pt>
                <c:pt idx="6">
                  <c:v>-452.5</c:v>
                </c:pt>
                <c:pt idx="7">
                  <c:v>-649</c:v>
                </c:pt>
                <c:pt idx="8">
                  <c:v>-769</c:v>
                </c:pt>
                <c:pt idx="9">
                  <c:v>-889</c:v>
                </c:pt>
                <c:pt idx="10">
                  <c:v>-1085.5</c:v>
                </c:pt>
                <c:pt idx="11">
                  <c:v>-1282</c:v>
                </c:pt>
                <c:pt idx="12">
                  <c:v>-1478.5</c:v>
                </c:pt>
                <c:pt idx="13">
                  <c:v>-1675</c:v>
                </c:pt>
                <c:pt idx="14">
                  <c:v>-1871.5</c:v>
                </c:pt>
                <c:pt idx="15">
                  <c:v>-1991.5</c:v>
                </c:pt>
                <c:pt idx="16">
                  <c:v>-2016.5</c:v>
                </c:pt>
                <c:pt idx="17">
                  <c:v>-2041.5</c:v>
                </c:pt>
                <c:pt idx="18">
                  <c:v>-2066.5</c:v>
                </c:pt>
                <c:pt idx="19">
                  <c:v>-2091.5</c:v>
                </c:pt>
                <c:pt idx="20">
                  <c:v>-2132</c:v>
                </c:pt>
                <c:pt idx="21">
                  <c:v>-2137</c:v>
                </c:pt>
                <c:pt idx="22">
                  <c:v>-2129.2375000000002</c:v>
                </c:pt>
                <c:pt idx="23">
                  <c:v>-2122.6333</c:v>
                </c:pt>
                <c:pt idx="24">
                  <c:v>-2073.8971007999999</c:v>
                </c:pt>
                <c:pt idx="25">
                  <c:v>-2004.9225703807999</c:v>
                </c:pt>
                <c:pt idx="26">
                  <c:v>-2005.3929286916607</c:v>
                </c:pt>
                <c:pt idx="27">
                  <c:v>-1991.1759984030609</c:v>
                </c:pt>
                <c:pt idx="28">
                  <c:v>-1936.9297744413875</c:v>
                </c:pt>
                <c:pt idx="29">
                  <c:v>-1886.9974598547942</c:v>
                </c:pt>
                <c:pt idx="30">
                  <c:v>-1752.5130208182791</c:v>
                </c:pt>
                <c:pt idx="31">
                  <c:v>-1618.2962083186403</c:v>
                </c:pt>
                <c:pt idx="32">
                  <c:v>-1489.220599318993</c:v>
                </c:pt>
                <c:pt idx="33">
                  <c:v>-1365.1628049353371</c:v>
                </c:pt>
                <c:pt idx="34">
                  <c:v>-1246.0023976168891</c:v>
                </c:pt>
                <c:pt idx="35">
                  <c:v>-1131.6218400740838</c:v>
                </c:pt>
                <c:pt idx="36">
                  <c:v>-966.90641591230587</c:v>
                </c:pt>
                <c:pt idx="37">
                  <c:v>-806.74416193041054</c:v>
                </c:pt>
                <c:pt idx="38">
                  <c:v>-651.02580204408071</c:v>
                </c:pt>
                <c:pt idx="39">
                  <c:v>-499.64468279502285</c:v>
                </c:pt>
                <c:pt idx="40">
                  <c:v>-367.99671040794232</c:v>
                </c:pt>
                <c:pt idx="41">
                  <c:v>-156.71778935815175</c:v>
                </c:pt>
                <c:pt idx="42">
                  <c:v>13.87043758644387</c:v>
                </c:pt>
                <c:pt idx="43">
                  <c:v>227.65504708436916</c:v>
                </c:pt>
                <c:pt idx="44">
                  <c:v>430.33682595434425</c:v>
                </c:pt>
                <c:pt idx="45">
                  <c:v>715.82474213143996</c:v>
                </c:pt>
                <c:pt idx="46">
                  <c:v>958.84094832028541</c:v>
                </c:pt>
                <c:pt idx="47">
                  <c:v>1195.0527655605983</c:v>
                </c:pt>
                <c:pt idx="48">
                  <c:v>1467.8859991871439</c:v>
                </c:pt>
                <c:pt idx="49">
                  <c:v>1733.0792352066524</c:v>
                </c:pt>
                <c:pt idx="50">
                  <c:v>2031.3158335616927</c:v>
                </c:pt>
                <c:pt idx="51">
                  <c:v>2375.5372535562119</c:v>
                </c:pt>
                <c:pt idx="52">
                  <c:v>2711.4973594708626</c:v>
                </c:pt>
                <c:pt idx="53">
                  <c:v>3039.3944228435621</c:v>
                </c:pt>
                <c:pt idx="54">
                  <c:v>3359.4219566953166</c:v>
                </c:pt>
                <c:pt idx="55">
                  <c:v>3671.768829734629</c:v>
                </c:pt>
                <c:pt idx="56">
                  <c:v>3976.6193778209977</c:v>
                </c:pt>
                <c:pt idx="57">
                  <c:v>4274.1535127532934</c:v>
                </c:pt>
                <c:pt idx="58">
                  <c:v>4564.5468284472145</c:v>
                </c:pt>
                <c:pt idx="59">
                  <c:v>4847.9707045644809</c:v>
                </c:pt>
                <c:pt idx="60">
                  <c:v>5124.5924076549336</c:v>
                </c:pt>
                <c:pt idx="61">
                  <c:v>5394.5751898712151</c:v>
                </c:pt>
                <c:pt idx="62">
                  <c:v>5658.0783853143057</c:v>
                </c:pt>
                <c:pt idx="63">
                  <c:v>5915.2575040667625</c:v>
                </c:pt>
                <c:pt idx="64">
                  <c:v>6166.2643239691597</c:v>
                </c:pt>
                <c:pt idx="65">
                  <c:v>6411.2469801938996</c:v>
                </c:pt>
                <c:pt idx="66">
                  <c:v>6650.350052669246</c:v>
                </c:pt>
                <c:pt idx="67">
                  <c:v>6883.7146514051838</c:v>
                </c:pt>
                <c:pt idx="68">
                  <c:v>7111.4784997714587</c:v>
                </c:pt>
                <c:pt idx="69">
                  <c:v>7333.7760157769435</c:v>
                </c:pt>
                <c:pt idx="70">
                  <c:v>7550.7383913982967</c:v>
                </c:pt>
                <c:pt idx="71">
                  <c:v>7762.4936700047374</c:v>
                </c:pt>
                <c:pt idx="72">
                  <c:v>7969.166821924623</c:v>
                </c:pt>
                <c:pt idx="73">
                  <c:v>8170.8798181984321</c:v>
                </c:pt>
                <c:pt idx="74">
                  <c:v>8367.7517025616689</c:v>
                </c:pt>
                <c:pt idx="75">
                  <c:v>8559.8986617001883</c:v>
                </c:pt>
                <c:pt idx="76">
                  <c:v>8747.4340938193836</c:v>
                </c:pt>
                <c:pt idx="77">
                  <c:v>8930.4686755677176</c:v>
                </c:pt>
                <c:pt idx="78">
                  <c:v>9109.1104273540914</c:v>
                </c:pt>
                <c:pt idx="79">
                  <c:v>9283.4647770975935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F-42F6-85E9-6B9EA6A8EC64}"/>
            </c:ext>
          </c:extLst>
        </c:ser>
        <c:ser>
          <c:idx val="3"/>
          <c:order val="3"/>
          <c:tx>
            <c:strRef>
              <c:f>Figures!$B$12</c:f>
              <c:strCache>
                <c:ptCount val="1"/>
                <c:pt idx="0">
                  <c:v>APS - $75 per bbl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Figures!$C$8:$CD$8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Figures!$C$12:$CD$12</c:f>
              <c:numCache>
                <c:formatCode>_("$"* #,##0_);_("$"* \(#,##0\);_("$"* "-"??_);_(@_)</c:formatCode>
                <c:ptCount val="80"/>
                <c:pt idx="0">
                  <c:v>-1</c:v>
                </c:pt>
                <c:pt idx="1">
                  <c:v>-78.5</c:v>
                </c:pt>
                <c:pt idx="2">
                  <c:v>-156</c:v>
                </c:pt>
                <c:pt idx="3">
                  <c:v>-174</c:v>
                </c:pt>
                <c:pt idx="4">
                  <c:v>-192</c:v>
                </c:pt>
                <c:pt idx="5">
                  <c:v>-228</c:v>
                </c:pt>
                <c:pt idx="6">
                  <c:v>-452.5</c:v>
                </c:pt>
                <c:pt idx="7">
                  <c:v>-649</c:v>
                </c:pt>
                <c:pt idx="8">
                  <c:v>-769</c:v>
                </c:pt>
                <c:pt idx="9">
                  <c:v>-889</c:v>
                </c:pt>
                <c:pt idx="10">
                  <c:v>-1085.5</c:v>
                </c:pt>
                <c:pt idx="11">
                  <c:v>-1282</c:v>
                </c:pt>
                <c:pt idx="12">
                  <c:v>-1478.5</c:v>
                </c:pt>
                <c:pt idx="13">
                  <c:v>-1675</c:v>
                </c:pt>
                <c:pt idx="14">
                  <c:v>-1871.5</c:v>
                </c:pt>
                <c:pt idx="15">
                  <c:v>-1991.5</c:v>
                </c:pt>
                <c:pt idx="16">
                  <c:v>-2016.5</c:v>
                </c:pt>
                <c:pt idx="17">
                  <c:v>-2041.5</c:v>
                </c:pt>
                <c:pt idx="18">
                  <c:v>-2066.5</c:v>
                </c:pt>
                <c:pt idx="19">
                  <c:v>-2091.5</c:v>
                </c:pt>
                <c:pt idx="20">
                  <c:v>-2132</c:v>
                </c:pt>
                <c:pt idx="21">
                  <c:v>-2137</c:v>
                </c:pt>
                <c:pt idx="22">
                  <c:v>-2114.4296875</c:v>
                </c:pt>
                <c:pt idx="23">
                  <c:v>-2093.3730624999998</c:v>
                </c:pt>
                <c:pt idx="24">
                  <c:v>-2015.7234839999999</c:v>
                </c:pt>
                <c:pt idx="25">
                  <c:v>-1918.5294953839998</c:v>
                </c:pt>
                <c:pt idx="26">
                  <c:v>-1876.6498499947838</c:v>
                </c:pt>
                <c:pt idx="27">
                  <c:v>-1821.099316094909</c:v>
                </c:pt>
                <c:pt idx="28">
                  <c:v>-1711.7036825086311</c:v>
                </c:pt>
                <c:pt idx="29">
                  <c:v>-1607.945544128424</c:v>
                </c:pt>
                <c:pt idx="30">
                  <c:v>-1406.119288569342</c:v>
                </c:pt>
                <c:pt idx="31">
                  <c:v>-1206.1768631436778</c:v>
                </c:pt>
                <c:pt idx="32">
                  <c:v>-1012.9530559282296</c:v>
                </c:pt>
                <c:pt idx="33">
                  <c:v>-826.28662008595211</c:v>
                </c:pt>
                <c:pt idx="34">
                  <c:v>-646.02017870388931</c:v>
                </c:pt>
                <c:pt idx="35">
                  <c:v>-472.00013191499602</c:v>
                </c:pt>
                <c:pt idx="36">
                  <c:v>-249.0765662490362</c:v>
                </c:pt>
                <c:pt idx="37">
                  <c:v>-32.103166159059441</c:v>
                </c:pt>
                <c:pt idx="38">
                  <c:v>179.06287232875789</c:v>
                </c:pt>
                <c:pt idx="39">
                  <c:v>384.56092589286754</c:v>
                </c:pt>
                <c:pt idx="40">
                  <c:v>569.02702617143859</c:v>
                </c:pt>
                <c:pt idx="41">
                  <c:v>846.66425254332398</c:v>
                </c:pt>
                <c:pt idx="42">
                  <c:v>1082.018185482284</c:v>
                </c:pt>
                <c:pt idx="43">
                  <c:v>1373.8219365307091</c:v>
                </c:pt>
                <c:pt idx="44">
                  <c:v>1652.6503975539717</c:v>
                </c:pt>
                <c:pt idx="45">
                  <c:v>2027.2652880126761</c:v>
                </c:pt>
                <c:pt idx="46">
                  <c:v>2357.2694211003718</c:v>
                </c:pt>
                <c:pt idx="47">
                  <c:v>2678.3814549939625</c:v>
                </c:pt>
                <c:pt idx="48">
                  <c:v>3048.8851125741071</c:v>
                </c:pt>
                <c:pt idx="49">
                  <c:v>3409.4046823723284</c:v>
                </c:pt>
                <c:pt idx="50">
                  <c:v>3800.6797824953924</c:v>
                </c:pt>
                <c:pt idx="51">
                  <c:v>4250.5145927155027</c:v>
                </c:pt>
                <c:pt idx="52">
                  <c:v>4689.5533674903309</c:v>
                </c:pt>
                <c:pt idx="53">
                  <c:v>5118.055211670563</c:v>
                </c:pt>
                <c:pt idx="54">
                  <c:v>5536.2730115904697</c:v>
                </c:pt>
                <c:pt idx="55">
                  <c:v>5944.4535843122985</c:v>
                </c:pt>
                <c:pt idx="56">
                  <c:v>6342.8378232888035</c:v>
                </c:pt>
                <c:pt idx="57">
                  <c:v>6731.6608405298721</c:v>
                </c:pt>
                <c:pt idx="58">
                  <c:v>7111.1521053571551</c:v>
                </c:pt>
                <c:pt idx="59">
                  <c:v>7481.5355798285827</c:v>
                </c:pt>
                <c:pt idx="60">
                  <c:v>7843.0298509126969</c:v>
                </c:pt>
                <c:pt idx="61">
                  <c:v>8195.8482594907928</c:v>
                </c:pt>
                <c:pt idx="62">
                  <c:v>8540.1990262630134</c:v>
                </c:pt>
                <c:pt idx="63">
                  <c:v>8876.2853746327</c:v>
                </c:pt>
                <c:pt idx="64">
                  <c:v>9204.3056506415141</c:v>
                </c:pt>
                <c:pt idx="65">
                  <c:v>9524.4534400261182</c:v>
                </c:pt>
                <c:pt idx="66">
                  <c:v>9836.9176824654915</c:v>
                </c:pt>
                <c:pt idx="67">
                  <c:v>10141.882783086319</c:v>
                </c:pt>
                <c:pt idx="68">
                  <c:v>10439.528721292247</c:v>
                </c:pt>
                <c:pt idx="69">
                  <c:v>10730.031156981233</c:v>
                </c:pt>
                <c:pt idx="70">
                  <c:v>11013.561534213683</c:v>
                </c:pt>
                <c:pt idx="71">
                  <c:v>11290.287182392554</c:v>
                </c:pt>
                <c:pt idx="72">
                  <c:v>11560.371415015132</c:v>
                </c:pt>
                <c:pt idx="73">
                  <c:v>11823.973626054769</c:v>
                </c:pt>
                <c:pt idx="74">
                  <c:v>12081.249384029454</c:v>
                </c:pt>
                <c:pt idx="75">
                  <c:v>12332.350523812747</c:v>
                </c:pt>
                <c:pt idx="76">
                  <c:v>12577.425236241241</c:v>
                </c:pt>
                <c:pt idx="77">
                  <c:v>12816.61815557145</c:v>
                </c:pt>
                <c:pt idx="78">
                  <c:v>13050.070444837735</c:v>
                </c:pt>
                <c:pt idx="79">
                  <c:v>13277.919879161629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F-42F6-85E9-6B9EA6A8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053840"/>
        <c:axId val="416050888"/>
      </c:lineChart>
      <c:catAx>
        <c:axId val="41605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0920117533535614"/>
              <c:y val="0.6967753179241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0888"/>
        <c:crosses val="autoZero"/>
        <c:auto val="1"/>
        <c:lblAlgn val="ctr"/>
        <c:lblOffset val="100"/>
        <c:tickLblSkip val="4"/>
        <c:tickMarkSkip val="6"/>
        <c:noMultiLvlLbl val="0"/>
      </c:catAx>
      <c:valAx>
        <c:axId val="416050888"/>
        <c:scaling>
          <c:orientation val="minMax"/>
          <c:max val="14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Revnue - Millions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Lower Tertiary Application of Frontier's APS versus 20K Subsea</a:t>
            </a:r>
          </a:p>
          <a:p>
            <a:pPr>
              <a:defRPr/>
            </a:pPr>
            <a:r>
              <a:rPr lang="en-US" baseline="0"/>
              <a:t>10 - Wells Initial Production 15,000 bpd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4402238243838E-2"/>
          <c:y val="0.13213171577123051"/>
          <c:w val="0.87999186207848679"/>
          <c:h val="0.7193335061886762"/>
        </c:manualLayout>
      </c:layout>
      <c:lineChart>
        <c:grouping val="standard"/>
        <c:varyColors val="0"/>
        <c:ser>
          <c:idx val="0"/>
          <c:order val="0"/>
          <c:tx>
            <c:v>Frontier APS</c:v>
          </c:tx>
          <c:spPr>
            <a:ln w="28575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cat>
            <c:numRef>
              <c:f>'Gantt Charts'!$G$77:$CX$77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'Gantt Charts'!$G$78:$CX$78</c:f>
              <c:numCache>
                <c:formatCode>General</c:formatCode>
                <c:ptCount val="96"/>
                <c:pt idx="23" formatCode="_(* #,##0_);_(* \(#,##0\);_(* &quot;-&quot;??_);_(@_)">
                  <c:v>15000</c:v>
                </c:pt>
                <c:pt idx="24" formatCode="_(* #,##0_);_(* \(#,##0\);_(* &quot;-&quot;??_);_(@_)">
                  <c:v>14640</c:v>
                </c:pt>
                <c:pt idx="25" formatCode="_(* #,##0_);_(* \(#,##0\);_(* &quot;-&quot;??_);_(@_)">
                  <c:v>29288.639999999999</c:v>
                </c:pt>
                <c:pt idx="26" formatCode="_(* #,##0_);_(* \(#,##0\);_(* &quot;-&quot;??_);_(@_)">
                  <c:v>28585.712639999998</c:v>
                </c:pt>
                <c:pt idx="27" formatCode="_(* #,##0_);_(* \(#,##0\);_(* &quot;-&quot;??_);_(@_)">
                  <c:v>42899.655536639999</c:v>
                </c:pt>
                <c:pt idx="28" formatCode="_(* #,##0_);_(* \(#,##0\);_(* &quot;-&quot;??_);_(@_)">
                  <c:v>41870.06380376064</c:v>
                </c:pt>
                <c:pt idx="29" formatCode="_(* #,##0_);_(* \(#,##0\);_(* &quot;-&quot;??_);_(@_)">
                  <c:v>55865.182272470382</c:v>
                </c:pt>
                <c:pt idx="30" formatCode="_(* #,##0_);_(* \(#,##0\);_(* &quot;-&quot;??_);_(@_)">
                  <c:v>54524.417897931089</c:v>
                </c:pt>
                <c:pt idx="31" formatCode="_(* #,##0_);_(* \(#,##0\);_(* &quot;-&quot;??_);_(@_)">
                  <c:v>68215.831868380745</c:v>
                </c:pt>
                <c:pt idx="32" formatCode="_(* #,##0_);_(* \(#,##0\);_(* &quot;-&quot;??_);_(@_)">
                  <c:v>66578.651903539605</c:v>
                </c:pt>
                <c:pt idx="33" formatCode="_(* #,##0_);_(* \(#,##0\);_(* &quot;-&quot;??_);_(@_)">
                  <c:v>64980.764257854651</c:v>
                </c:pt>
                <c:pt idx="34" formatCode="_(* #,##0_);_(* \(#,##0\);_(* &quot;-&quot;??_);_(@_)">
                  <c:v>63421.225915666146</c:v>
                </c:pt>
                <c:pt idx="35" formatCode="_(* #,##0_);_(* \(#,##0\);_(* &quot;-&quot;??_);_(@_)">
                  <c:v>61899.116493690155</c:v>
                </c:pt>
                <c:pt idx="36" formatCode="_(* #,##0_);_(* \(#,##0\);_(* &quot;-&quot;??_);_(@_)">
                  <c:v>60413.537697841588</c:v>
                </c:pt>
                <c:pt idx="37" formatCode="_(* #,##0_);_(* \(#,##0\);_(* &quot;-&quot;??_);_(@_)">
                  <c:v>58963.612793093387</c:v>
                </c:pt>
                <c:pt idx="38" formatCode="_(* #,##0_);_(* \(#,##0\);_(* &quot;-&quot;??_);_(@_)">
                  <c:v>57548.486086059151</c:v>
                </c:pt>
                <c:pt idx="39" formatCode="_(* #,##0_);_(* \(#,##0\);_(* &quot;-&quot;??_);_(@_)">
                  <c:v>56167.322419993725</c:v>
                </c:pt>
                <c:pt idx="40" formatCode="_(* #,##0_);_(* \(#,##0\);_(* &quot;-&quot;??_);_(@_)">
                  <c:v>54819.306681913877</c:v>
                </c:pt>
                <c:pt idx="41" formatCode="_(* #,##0_);_(* \(#,##0\);_(* &quot;-&quot;??_);_(@_)">
                  <c:v>53503.643321547948</c:v>
                </c:pt>
                <c:pt idx="42" formatCode="_(* #,##0_);_(* \(#,##0\);_(* &quot;-&quot;??_);_(@_)">
                  <c:v>67219.555881830791</c:v>
                </c:pt>
                <c:pt idx="43" formatCode="_(* #,##0_);_(* \(#,##0\);_(* &quot;-&quot;??_);_(@_)">
                  <c:v>65606.286540666857</c:v>
                </c:pt>
                <c:pt idx="44" formatCode="_(* #,##0_);_(* \(#,##0\);_(* &quot;-&quot;??_);_(@_)">
                  <c:v>79031.735663690852</c:v>
                </c:pt>
                <c:pt idx="45" formatCode="_(* #,##0_);_(* \(#,##0\);_(* &quot;-&quot;??_);_(@_)">
                  <c:v>77134.97400776227</c:v>
                </c:pt>
                <c:pt idx="46" formatCode="_(* #,##0_);_(* \(#,##0\);_(* &quot;-&quot;??_);_(@_)">
                  <c:v>90283.734631575979</c:v>
                </c:pt>
                <c:pt idx="47" formatCode="_(* #,##0_);_(* \(#,##0\);_(* &quot;-&quot;??_);_(@_)">
                  <c:v>88116.925000418138</c:v>
                </c:pt>
                <c:pt idx="48" formatCode="_(* #,##0_);_(* \(#,##0\);_(* &quot;-&quot;??_);_(@_)">
                  <c:v>86002.118800408105</c:v>
                </c:pt>
                <c:pt idx="49" formatCode="_(* #,##0_);_(* \(#,##0\);_(* &quot;-&quot;??_);_(@_)">
                  <c:v>98938.067949198303</c:v>
                </c:pt>
                <c:pt idx="50" formatCode="_(* #,##0_);_(* \(#,##0\);_(* &quot;-&quot;??_);_(@_)">
                  <c:v>96563.554318417548</c:v>
                </c:pt>
                <c:pt idx="51" formatCode="_(* #,##0_);_(* \(#,##0\);_(* &quot;-&quot;??_);_(@_)">
                  <c:v>94246.02901477553</c:v>
                </c:pt>
                <c:pt idx="52" formatCode="_(* #,##0_);_(* \(#,##0\);_(* &quot;-&quot;??_);_(@_)">
                  <c:v>106984.12431842092</c:v>
                </c:pt>
                <c:pt idx="53" formatCode="_(* #,##0_);_(* \(#,##0\);_(* &quot;-&quot;??_);_(@_)">
                  <c:v>104416.50533477882</c:v>
                </c:pt>
                <c:pt idx="54" formatCode="_(* #,##0_);_(* \(#,##0\);_(* &quot;-&quot;??_);_(@_)">
                  <c:v>101910.50920674413</c:v>
                </c:pt>
                <c:pt idx="55" formatCode="_(* #,##0_);_(* \(#,##0\);_(* &quot;-&quot;??_);_(@_)">
                  <c:v>99464.656985782261</c:v>
                </c:pt>
                <c:pt idx="56" formatCode="_(* #,##0_);_(* \(#,##0\);_(* &quot;-&quot;??_);_(@_)">
                  <c:v>97077.505218123464</c:v>
                </c:pt>
                <c:pt idx="57" formatCode="_(* #,##0_);_(* \(#,##0\);_(* &quot;-&quot;??_);_(@_)">
                  <c:v>94747.645092888502</c:v>
                </c:pt>
                <c:pt idx="58" formatCode="_(* #,##0_);_(* \(#,##0\);_(* &quot;-&quot;??_);_(@_)">
                  <c:v>92473.701610659191</c:v>
                </c:pt>
                <c:pt idx="59" formatCode="_(* #,##0_);_(* \(#,##0\);_(* &quot;-&quot;??_);_(@_)">
                  <c:v>90254.33277200337</c:v>
                </c:pt>
                <c:pt idx="60" formatCode="_(* #,##0_);_(* \(#,##0\);_(* &quot;-&quot;??_);_(@_)">
                  <c:v>88088.228785475279</c:v>
                </c:pt>
                <c:pt idx="61" formatCode="_(* #,##0_);_(* \(#,##0\);_(* &quot;-&quot;??_);_(@_)">
                  <c:v>85974.111294623872</c:v>
                </c:pt>
                <c:pt idx="62" formatCode="_(* #,##0_);_(* \(#,##0\);_(* &quot;-&quot;??_);_(@_)">
                  <c:v>83910.732623552889</c:v>
                </c:pt>
                <c:pt idx="63" formatCode="_(* #,##0_);_(* \(#,##0\);_(* &quot;-&quot;??_);_(@_)">
                  <c:v>81896.87504058762</c:v>
                </c:pt>
                <c:pt idx="64" formatCode="_(* #,##0_);_(* \(#,##0\);_(* &quot;-&quot;??_);_(@_)">
                  <c:v>79931.35003961352</c:v>
                </c:pt>
                <c:pt idx="65" formatCode="_(* #,##0_);_(* \(#,##0\);_(* &quot;-&quot;??_);_(@_)">
                  <c:v>78012.997638662797</c:v>
                </c:pt>
                <c:pt idx="66" formatCode="_(* #,##0_);_(* \(#,##0\);_(* &quot;-&quot;??_);_(@_)">
                  <c:v>76140.685695334891</c:v>
                </c:pt>
                <c:pt idx="67" formatCode="_(* #,##0_);_(* \(#,##0\);_(* &quot;-&quot;??_);_(@_)">
                  <c:v>74313.309238646849</c:v>
                </c:pt>
                <c:pt idx="68" formatCode="_(* #,##0_);_(* \(#,##0\);_(* &quot;-&quot;??_);_(@_)">
                  <c:v>72529.789816919307</c:v>
                </c:pt>
                <c:pt idx="69" formatCode="_(* #,##0_);_(* \(#,##0\);_(* &quot;-&quot;??_);_(@_)">
                  <c:v>70789.074861313245</c:v>
                </c:pt>
                <c:pt idx="70" formatCode="_(* #,##0_);_(* \(#,##0\);_(* &quot;-&quot;??_);_(@_)">
                  <c:v>69090.137064641734</c:v>
                </c:pt>
                <c:pt idx="71" formatCode="_(* #,##0_);_(* \(#,##0\);_(* &quot;-&quot;??_);_(@_)">
                  <c:v>67431.97377509033</c:v>
                </c:pt>
                <c:pt idx="72" formatCode="_(* #,##0_);_(* \(#,##0\);_(* &quot;-&quot;??_);_(@_)">
                  <c:v>65813.60640448815</c:v>
                </c:pt>
                <c:pt idx="73" formatCode="_(* #,##0_);_(* \(#,##0\);_(* &quot;-&quot;??_);_(@_)">
                  <c:v>64234.079850780436</c:v>
                </c:pt>
                <c:pt idx="74" formatCode="_(* #,##0_);_(* \(#,##0\);_(* &quot;-&quot;??_);_(@_)">
                  <c:v>62692.461934361701</c:v>
                </c:pt>
                <c:pt idx="75" formatCode="_(* #,##0_);_(* \(#,##0\);_(* &quot;-&quot;??_);_(@_)">
                  <c:v>61187.84284793702</c:v>
                </c:pt>
                <c:pt idx="76" formatCode="_(* #,##0_);_(* \(#,##0\);_(* &quot;-&quot;??_);_(@_)">
                  <c:v>59719.334619586531</c:v>
                </c:pt>
                <c:pt idx="77" formatCode="_(* #,##0_);_(* \(#,##0\);_(* &quot;-&quot;??_);_(@_)">
                  <c:v>58286.070588716451</c:v>
                </c:pt>
                <c:pt idx="78" formatCode="_(* #,##0_);_(* \(#,##0\);_(* &quot;-&quot;??_);_(@_)">
                  <c:v>56887.204894587259</c:v>
                </c:pt>
                <c:pt idx="79" formatCode="_(* #,##0_);_(* \(#,##0\);_(* &quot;-&quot;??_);_(@_)">
                  <c:v>55521.911977117161</c:v>
                </c:pt>
                <c:pt idx="80" formatCode="_(* #,##0_);_(* \(#,##0\);_(* &quot;-&quot;??_);_(@_)">
                  <c:v>54189.386089666346</c:v>
                </c:pt>
                <c:pt idx="81" formatCode="_(* #,##0_);_(* \(#,##0\);_(* &quot;-&quot;??_);_(@_)">
                  <c:v>52888.840823514358</c:v>
                </c:pt>
                <c:pt idx="82" formatCode="_(* #,##0_);_(* \(#,##0\);_(* &quot;-&quot;??_);_(@_)">
                  <c:v>51619.508643749999</c:v>
                </c:pt>
                <c:pt idx="83" formatCode="_(* #,##0_);_(* \(#,##0\);_(* &quot;-&quot;??_);_(@_)">
                  <c:v>50380.640436300004</c:v>
                </c:pt>
                <c:pt idx="84" formatCode="_(* #,##0_);_(* \(#,##0\);_(* &quot;-&quot;??_);_(@_)">
                  <c:v>49171.505065828795</c:v>
                </c:pt>
                <c:pt idx="85" formatCode="_(* #,##0_);_(* \(#,##0\);_(* &quot;-&quot;??_);_(@_)">
                  <c:v>47991.388944248902</c:v>
                </c:pt>
                <c:pt idx="86" formatCode="_(* #,##0_);_(* \(#,##0\);_(* &quot;-&quot;??_);_(@_)">
                  <c:v>46839.595609586933</c:v>
                </c:pt>
                <c:pt idx="87" formatCode="_(* #,##0_);_(* \(#,##0\);_(* &quot;-&quot;??_);_(@_)">
                  <c:v>45715.445314956844</c:v>
                </c:pt>
                <c:pt idx="88" formatCode="_(* #,##0_);_(* \(#,##0\);_(* &quot;-&quot;??_);_(@_)">
                  <c:v>44618.274627397877</c:v>
                </c:pt>
                <c:pt idx="89" formatCode="_(* #,##0_);_(* \(#,##0\);_(* &quot;-&quot;??_);_(@_)">
                  <c:v>43547.436036340325</c:v>
                </c:pt>
                <c:pt idx="90" formatCode="_(* #,##0_);_(* \(#,##0\);_(* &quot;-&quot;??_);_(@_)">
                  <c:v>42502.297571468167</c:v>
                </c:pt>
                <c:pt idx="91" formatCode="_(* #,##0_);_(* \(#,##0\);_(* &quot;-&quot;??_);_(@_)">
                  <c:v>41482.242429752921</c:v>
                </c:pt>
                <c:pt idx="92" formatCode="_(* #,##0_);_(* \(#,##0\);_(* &quot;-&quot;??_);_(@_)">
                  <c:v>40486.66861143885</c:v>
                </c:pt>
                <c:pt idx="93" formatCode="_(* #,##0_);_(* \(#,##0\);_(* &quot;-&quot;??_);_(@_)">
                  <c:v>39514.988564764317</c:v>
                </c:pt>
                <c:pt idx="94" formatCode="_(* #,##0_);_(* \(#,##0\);_(* &quot;-&quot;??_);_(@_)">
                  <c:v>38566.628839209967</c:v>
                </c:pt>
                <c:pt idx="95" formatCode="_(* #,##0_);_(* \(#,##0\);_(* &quot;-&quot;??_);_(@_)">
                  <c:v>37641.029747068926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9B3-8108-1E1D77D78430}"/>
            </c:ext>
          </c:extLst>
        </c:ser>
        <c:ser>
          <c:idx val="1"/>
          <c:order val="1"/>
          <c:tx>
            <c:v>Purpose Built Semi and 20K Subsea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'Gantt Charts'!$G$77:$CX$77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'Gantt Charts'!$G$79:$CX$79</c:f>
              <c:numCache>
                <c:formatCode>General</c:formatCode>
                <c:ptCount val="96"/>
                <c:pt idx="34" formatCode="_(* #,##0_);_(* \(#,##0\);_(* &quot;-&quot;??_);_(@_)">
                  <c:v>15000</c:v>
                </c:pt>
                <c:pt idx="35" formatCode="_(* #,##0_);_(* \(#,##0\);_(* &quot;-&quot;??_);_(@_)">
                  <c:v>14550</c:v>
                </c:pt>
                <c:pt idx="36" formatCode="_(* #,##0_);_(* \(#,##0\);_(* &quot;-&quot;??_);_(@_)">
                  <c:v>29113.5</c:v>
                </c:pt>
                <c:pt idx="37" formatCode="_(* #,##0_);_(* \(#,##0\);_(* &quot;-&quot;??_);_(@_)">
                  <c:v>28240.095000000001</c:v>
                </c:pt>
                <c:pt idx="38" formatCode="_(* #,##0_);_(* \(#,##0\);_(* &quot;-&quot;??_);_(@_)">
                  <c:v>42392.89215</c:v>
                </c:pt>
                <c:pt idx="39" formatCode="_(* #,##0_);_(* \(#,##0\);_(* &quot;-&quot;??_);_(@_)">
                  <c:v>41121.105385499999</c:v>
                </c:pt>
                <c:pt idx="40" formatCode="_(* #,##0_);_(* \(#,##0\);_(* &quot;-&quot;??_);_(@_)">
                  <c:v>39887.472223935001</c:v>
                </c:pt>
                <c:pt idx="41" formatCode="_(* #,##0_);_(* \(#,##0\);_(* &quot;-&quot;??_);_(@_)">
                  <c:v>53690.84805721695</c:v>
                </c:pt>
                <c:pt idx="42" formatCode="_(* #,##0_);_(* \(#,##0\);_(* &quot;-&quot;??_);_(@_)">
                  <c:v>52080.122615500441</c:v>
                </c:pt>
                <c:pt idx="43" formatCode="_(* #,##0_);_(* \(#,##0\);_(* &quot;-&quot;??_);_(@_)">
                  <c:v>50517.718937035424</c:v>
                </c:pt>
                <c:pt idx="44" formatCode="_(* #,##0_);_(* \(#,##0\);_(* &quot;-&quot;??_);_(@_)">
                  <c:v>64002.187368924366</c:v>
                </c:pt>
                <c:pt idx="45" formatCode="_(* #,##0_);_(* \(#,##0\);_(* &quot;-&quot;??_);_(@_)">
                  <c:v>62082.121747856632</c:v>
                </c:pt>
                <c:pt idx="46" formatCode="_(* #,##0_);_(* \(#,##0\);_(* &quot;-&quot;??_);_(@_)">
                  <c:v>60219.658095420928</c:v>
                </c:pt>
                <c:pt idx="47" formatCode="_(* #,##0_);_(* \(#,##0\);_(* &quot;-&quot;??_);_(@_)">
                  <c:v>73413.068352558301</c:v>
                </c:pt>
                <c:pt idx="48" formatCode="_(* #,##0_);_(* \(#,##0\);_(* &quot;-&quot;??_);_(@_)">
                  <c:v>71210.676301981555</c:v>
                </c:pt>
                <c:pt idx="49" formatCode="_(* #,##0_);_(* \(#,##0\);_(* &quot;-&quot;??_);_(@_)">
                  <c:v>69074.356012922115</c:v>
                </c:pt>
                <c:pt idx="50" formatCode="_(* #,##0_);_(* \(#,##0\);_(* &quot;-&quot;??_);_(@_)">
                  <c:v>82002.125332534444</c:v>
                </c:pt>
                <c:pt idx="51" formatCode="_(* #,##0_);_(* \(#,##0\);_(* &quot;-&quot;??_);_(@_)">
                  <c:v>79542.061572558407</c:v>
                </c:pt>
                <c:pt idx="52" formatCode="_(* #,##0_);_(* \(#,##0\);_(* &quot;-&quot;??_);_(@_)">
                  <c:v>77155.799725381657</c:v>
                </c:pt>
                <c:pt idx="53" formatCode="_(* #,##0_);_(* \(#,##0\);_(* &quot;-&quot;??_);_(@_)">
                  <c:v>89841.125733620225</c:v>
                </c:pt>
                <c:pt idx="54" formatCode="_(* #,##0_);_(* \(#,##0\);_(* &quot;-&quot;??_);_(@_)">
                  <c:v>87145.891961611604</c:v>
                </c:pt>
                <c:pt idx="55" formatCode="_(* #,##0_);_(* \(#,##0\);_(* &quot;-&quot;??_);_(@_)">
                  <c:v>84531.515202763243</c:v>
                </c:pt>
                <c:pt idx="56" formatCode="_(* #,##0_);_(* \(#,##0\);_(* &quot;-&quot;??_);_(@_)">
                  <c:v>96995.569746680354</c:v>
                </c:pt>
                <c:pt idx="57" formatCode="_(* #,##0_);_(* \(#,##0\);_(* &quot;-&quot;??_);_(@_)">
                  <c:v>94085.702654279943</c:v>
                </c:pt>
                <c:pt idx="58" formatCode="_(* #,##0_);_(* \(#,##0\);_(* &quot;-&quot;??_);_(@_)">
                  <c:v>91263.131574651547</c:v>
                </c:pt>
                <c:pt idx="59" formatCode="_(* #,##0_);_(* \(#,##0\);_(* &quot;-&quot;??_);_(@_)">
                  <c:v>103525.23762741199</c:v>
                </c:pt>
                <c:pt idx="60" formatCode="_(* #,##0_);_(* \(#,##0\);_(* &quot;-&quot;??_);_(@_)">
                  <c:v>100419.48049858963</c:v>
                </c:pt>
                <c:pt idx="61" formatCode="_(* #,##0_);_(* \(#,##0\);_(* &quot;-&quot;??_);_(@_)">
                  <c:v>97406.896083631917</c:v>
                </c:pt>
                <c:pt idx="62" formatCode="_(* #,##0_);_(* \(#,##0\);_(* &quot;-&quot;??_);_(@_)">
                  <c:v>94484.689201122965</c:v>
                </c:pt>
                <c:pt idx="63" formatCode="_(* #,##0_);_(* \(#,##0\);_(* &quot;-&quot;??_);_(@_)">
                  <c:v>91650.148525089273</c:v>
                </c:pt>
                <c:pt idx="64" formatCode="_(* #,##0_);_(* \(#,##0\);_(* &quot;-&quot;??_);_(@_)">
                  <c:v>88900.644069336588</c:v>
                </c:pt>
                <c:pt idx="65" formatCode="_(* #,##0_);_(* \(#,##0\);_(* &quot;-&quot;??_);_(@_)">
                  <c:v>86233.624747256501</c:v>
                </c:pt>
                <c:pt idx="66" formatCode="_(* #,##0_);_(* \(#,##0\);_(* &quot;-&quot;??_);_(@_)">
                  <c:v>83646.616004838783</c:v>
                </c:pt>
                <c:pt idx="67" formatCode="_(* #,##0_);_(* \(#,##0\);_(* &quot;-&quot;??_);_(@_)">
                  <c:v>81137.217524693624</c:v>
                </c:pt>
                <c:pt idx="68" formatCode="_(* #,##0_);_(* \(#,##0\);_(* &quot;-&quot;??_);_(@_)">
                  <c:v>78703.10099895281</c:v>
                </c:pt>
                <c:pt idx="69" formatCode="_(* #,##0_);_(* \(#,##0\);_(* &quot;-&quot;??_);_(@_)">
                  <c:v>76342.007968984224</c:v>
                </c:pt>
                <c:pt idx="70" formatCode="_(* #,##0_);_(* \(#,##0\);_(* &quot;-&quot;??_);_(@_)">
                  <c:v>74051.747729914699</c:v>
                </c:pt>
                <c:pt idx="71" formatCode="_(* #,##0_);_(* \(#,##0\);_(* &quot;-&quot;??_);_(@_)">
                  <c:v>71830.195298017265</c:v>
                </c:pt>
                <c:pt idx="72" formatCode="_(* #,##0_);_(* \(#,##0\);_(* &quot;-&quot;??_);_(@_)">
                  <c:v>69675.289439076747</c:v>
                </c:pt>
                <c:pt idx="73" formatCode="_(* #,##0_);_(* \(#,##0\);_(* &quot;-&quot;??_);_(@_)">
                  <c:v>67585.03075590443</c:v>
                </c:pt>
                <c:pt idx="74" formatCode="_(* #,##0_);_(* \(#,##0\);_(* &quot;-&quot;??_);_(@_)">
                  <c:v>65557.479833227306</c:v>
                </c:pt>
                <c:pt idx="75" formatCode="_(* #,##0_);_(* \(#,##0\);_(* &quot;-&quot;??_);_(@_)">
                  <c:v>63590.755438230481</c:v>
                </c:pt>
                <c:pt idx="76" formatCode="_(* #,##0_);_(* \(#,##0\);_(* &quot;-&quot;??_);_(@_)">
                  <c:v>61683.032775083571</c:v>
                </c:pt>
                <c:pt idx="77" formatCode="_(* #,##0_);_(* \(#,##0\);_(* &quot;-&quot;??_);_(@_)">
                  <c:v>59832.541791831063</c:v>
                </c:pt>
                <c:pt idx="78" formatCode="_(* #,##0_);_(* \(#,##0\);_(* &quot;-&quot;??_);_(@_)">
                  <c:v>58037.565538076124</c:v>
                </c:pt>
                <c:pt idx="79" formatCode="_(* #,##0_);_(* \(#,##0\);_(* &quot;-&quot;??_);_(@_)">
                  <c:v>56296.438571933846</c:v>
                </c:pt>
                <c:pt idx="80" formatCode="_(* #,##0_);_(* \(#,##0\);_(* &quot;-&quot;??_);_(@_)">
                  <c:v>54607.545414775828</c:v>
                </c:pt>
                <c:pt idx="81" formatCode="_(* #,##0_);_(* \(#,##0\);_(* &quot;-&quot;??_);_(@_)">
                  <c:v>52969.319052332547</c:v>
                </c:pt>
                <c:pt idx="82" formatCode="_(* #,##0_);_(* \(#,##0\);_(* &quot;-&quot;??_);_(@_)">
                  <c:v>51380.239480762568</c:v>
                </c:pt>
                <c:pt idx="83" formatCode="_(* #,##0_);_(* \(#,##0\);_(* &quot;-&quot;??_);_(@_)">
                  <c:v>49838.8322963397</c:v>
                </c:pt>
                <c:pt idx="84" formatCode="_(* #,##0_);_(* \(#,##0\);_(* &quot;-&quot;??_);_(@_)">
                  <c:v>48343.667327449497</c:v>
                </c:pt>
                <c:pt idx="85" formatCode="_(* #,##0_);_(* \(#,##0\);_(* &quot;-&quot;??_);_(@_)">
                  <c:v>46893.357307626022</c:v>
                </c:pt>
                <c:pt idx="86" formatCode="_(* #,##0_);_(* \(#,##0\);_(* &quot;-&quot;??_);_(@_)">
                  <c:v>45486.55658839723</c:v>
                </c:pt>
                <c:pt idx="87" formatCode="_(* #,##0_);_(* \(#,##0\);_(* &quot;-&quot;??_);_(@_)">
                  <c:v>44121.959890745318</c:v>
                </c:pt>
                <c:pt idx="88" formatCode="_(* #,##0_);_(* \(#,##0\);_(* &quot;-&quot;??_);_(@_)">
                  <c:v>42798.301094022958</c:v>
                </c:pt>
                <c:pt idx="89" formatCode="_(* #,##0_);_(* \(#,##0\);_(* &quot;-&quot;??_);_(@_)">
                  <c:v>41514.352061202269</c:v>
                </c:pt>
                <c:pt idx="90" formatCode="_(* #,##0_);_(* \(#,##0\);_(* &quot;-&quot;??_);_(@_)">
                  <c:v>40268.921499366203</c:v>
                </c:pt>
                <c:pt idx="91" formatCode="_(* #,##0_);_(* \(#,##0\);_(* &quot;-&quot;??_);_(@_)">
                  <c:v>39060.853854385212</c:v>
                </c:pt>
                <c:pt idx="92" formatCode="_(* #,##0_);_(* \(#,##0\);_(* &quot;-&quot;??_);_(@_)">
                  <c:v>37889.028238753657</c:v>
                </c:pt>
                <c:pt idx="93" formatCode="_(* #,##0_);_(* \(#,##0\);_(* &quot;-&quot;??_);_(@_)">
                  <c:v>36752.357391591046</c:v>
                </c:pt>
                <c:pt idx="94" formatCode="_(* #,##0_);_(* \(#,##0\);_(* &quot;-&quot;??_);_(@_)">
                  <c:v>35649.786669843314</c:v>
                </c:pt>
                <c:pt idx="95" formatCode="_(* #,##0_);_(* \(#,##0\);_(* &quot;-&quot;??_);_(@_)">
                  <c:v>34580.293069748011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9B3-8108-1E1D77D7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56264"/>
        <c:axId val="457754296"/>
      </c:lineChart>
      <c:catAx>
        <c:axId val="45775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42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77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</a:t>
                </a:r>
                <a:r>
                  <a:rPr lang="en-US" baseline="0"/>
                  <a:t> Produciotn Profile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'Gantt Charts'!$H$109</c:f>
              <c:strCache>
                <c:ptCount val="1"/>
                <c:pt idx="0">
                  <c:v>Dry Tree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'Gantt Charts'!$H$108:$CZ$108</c:f>
              <c:strCache>
                <c:ptCount val="97"/>
                <c:pt idx="0">
                  <c:v>Time (Years)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strCache>
            </c:strRef>
          </c:cat>
          <c:val>
            <c:numRef>
              <c:f>'Gantt Charts'!$H$109:$CZ$109</c:f>
              <c:numCache>
                <c:formatCode>_(* #,##0_);_(* \(#,##0\);_(* "-"??_);_(@_)</c:formatCode>
                <c:ptCount val="97"/>
                <c:pt idx="0" formatCode="General">
                  <c:v>0</c:v>
                </c:pt>
                <c:pt idx="1">
                  <c:v>15000</c:v>
                </c:pt>
                <c:pt idx="2">
                  <c:v>14550</c:v>
                </c:pt>
                <c:pt idx="3">
                  <c:v>14113.5</c:v>
                </c:pt>
                <c:pt idx="4">
                  <c:v>13690.094999999999</c:v>
                </c:pt>
                <c:pt idx="5">
                  <c:v>13279.39215</c:v>
                </c:pt>
                <c:pt idx="6">
                  <c:v>12881.0103855</c:v>
                </c:pt>
                <c:pt idx="7">
                  <c:v>12494.580073935</c:v>
                </c:pt>
                <c:pt idx="8">
                  <c:v>12119.742671716949</c:v>
                </c:pt>
                <c:pt idx="9">
                  <c:v>11756.150391565441</c:v>
                </c:pt>
                <c:pt idx="10">
                  <c:v>11403.465879818477</c:v>
                </c:pt>
                <c:pt idx="11">
                  <c:v>11061.361903423922</c:v>
                </c:pt>
                <c:pt idx="12">
                  <c:v>10729.521046321204</c:v>
                </c:pt>
                <c:pt idx="13">
                  <c:v>10407.635414931568</c:v>
                </c:pt>
                <c:pt idx="14">
                  <c:v>10095.406352483622</c:v>
                </c:pt>
                <c:pt idx="15">
                  <c:v>9792.5441619091125</c:v>
                </c:pt>
                <c:pt idx="16">
                  <c:v>9498.7678370518388</c:v>
                </c:pt>
                <c:pt idx="17">
                  <c:v>9213.8048019402831</c:v>
                </c:pt>
                <c:pt idx="18">
                  <c:v>8937.3906578820752</c:v>
                </c:pt>
                <c:pt idx="19">
                  <c:v>8669.268938145613</c:v>
                </c:pt>
                <c:pt idx="20">
                  <c:v>8409.1908700012445</c:v>
                </c:pt>
                <c:pt idx="21">
                  <c:v>8156.9151439012066</c:v>
                </c:pt>
                <c:pt idx="22">
                  <c:v>7912.2076895841701</c:v>
                </c:pt>
                <c:pt idx="23">
                  <c:v>7674.8414588966452</c:v>
                </c:pt>
                <c:pt idx="24">
                  <c:v>7444.5962151297454</c:v>
                </c:pt>
                <c:pt idx="25">
                  <c:v>7221.2583286758527</c:v>
                </c:pt>
                <c:pt idx="26">
                  <c:v>7004.6205788155767</c:v>
                </c:pt>
                <c:pt idx="27">
                  <c:v>6794.4819614511089</c:v>
                </c:pt>
                <c:pt idx="28">
                  <c:v>6590.647502607575</c:v>
                </c:pt>
                <c:pt idx="29">
                  <c:v>6392.9280775293473</c:v>
                </c:pt>
                <c:pt idx="30">
                  <c:v>12000</c:v>
                </c:pt>
                <c:pt idx="31">
                  <c:v>11640</c:v>
                </c:pt>
                <c:pt idx="32">
                  <c:v>11290.8</c:v>
                </c:pt>
                <c:pt idx="33">
                  <c:v>10952.075999999999</c:v>
                </c:pt>
                <c:pt idx="34">
                  <c:v>10623.513719999999</c:v>
                </c:pt>
                <c:pt idx="35">
                  <c:v>10304.808308399999</c:v>
                </c:pt>
                <c:pt idx="36">
                  <c:v>9995.6640591479991</c:v>
                </c:pt>
                <c:pt idx="37">
                  <c:v>9695.7941373735594</c:v>
                </c:pt>
                <c:pt idx="38">
                  <c:v>9404.9203132523526</c:v>
                </c:pt>
                <c:pt idx="39">
                  <c:v>9122.7727038547819</c:v>
                </c:pt>
                <c:pt idx="40">
                  <c:v>8849.0895227391375</c:v>
                </c:pt>
                <c:pt idx="41">
                  <c:v>8583.616837056963</c:v>
                </c:pt>
                <c:pt idx="42">
                  <c:v>8326.1083319452537</c:v>
                </c:pt>
                <c:pt idx="43">
                  <c:v>8076.3250819868954</c:v>
                </c:pt>
                <c:pt idx="44">
                  <c:v>7834.035329527288</c:v>
                </c:pt>
                <c:pt idx="45">
                  <c:v>7599.0142696414696</c:v>
                </c:pt>
                <c:pt idx="46">
                  <c:v>7371.0438415522249</c:v>
                </c:pt>
                <c:pt idx="47">
                  <c:v>7149.9125263056576</c:v>
                </c:pt>
                <c:pt idx="48">
                  <c:v>6935.4151505164873</c:v>
                </c:pt>
                <c:pt idx="49">
                  <c:v>6727.3526960009922</c:v>
                </c:pt>
                <c:pt idx="50">
                  <c:v>6525.5321151209619</c:v>
                </c:pt>
                <c:pt idx="51">
                  <c:v>6329.7661516673325</c:v>
                </c:pt>
                <c:pt idx="52">
                  <c:v>6139.8731671173127</c:v>
                </c:pt>
                <c:pt idx="53">
                  <c:v>5955.6769721037936</c:v>
                </c:pt>
                <c:pt idx="54">
                  <c:v>5777.0066629406792</c:v>
                </c:pt>
                <c:pt idx="55">
                  <c:v>5603.696463052459</c:v>
                </c:pt>
                <c:pt idx="56">
                  <c:v>5435.5855691608849</c:v>
                </c:pt>
                <c:pt idx="57">
                  <c:v>10000</c:v>
                </c:pt>
                <c:pt idx="58">
                  <c:v>9700</c:v>
                </c:pt>
                <c:pt idx="59">
                  <c:v>9409</c:v>
                </c:pt>
                <c:pt idx="60">
                  <c:v>9126.73</c:v>
                </c:pt>
                <c:pt idx="61">
                  <c:v>8852.9280999999992</c:v>
                </c:pt>
                <c:pt idx="62">
                  <c:v>8587.3402569999998</c:v>
                </c:pt>
                <c:pt idx="63">
                  <c:v>8329.7200492899992</c:v>
                </c:pt>
                <c:pt idx="64">
                  <c:v>8079.8284478112992</c:v>
                </c:pt>
                <c:pt idx="65">
                  <c:v>7837.4335943769602</c:v>
                </c:pt>
                <c:pt idx="66">
                  <c:v>7602.3105865456509</c:v>
                </c:pt>
                <c:pt idx="67">
                  <c:v>7374.2412689492812</c:v>
                </c:pt>
                <c:pt idx="68">
                  <c:v>7153.0140308808022</c:v>
                </c:pt>
                <c:pt idx="69">
                  <c:v>6938.4236099543778</c:v>
                </c:pt>
                <c:pt idx="70">
                  <c:v>6730.2709016557465</c:v>
                </c:pt>
                <c:pt idx="71">
                  <c:v>6528.3627746060738</c:v>
                </c:pt>
                <c:pt idx="72">
                  <c:v>6332.5118913678916</c:v>
                </c:pt>
                <c:pt idx="73">
                  <c:v>6142.5365346268545</c:v>
                </c:pt>
                <c:pt idx="74">
                  <c:v>5958.2604385880486</c:v>
                </c:pt>
                <c:pt idx="75">
                  <c:v>5779.5126254304068</c:v>
                </c:pt>
                <c:pt idx="76">
                  <c:v>5606.1272466674945</c:v>
                </c:pt>
                <c:pt idx="77">
                  <c:v>5437.9434292674696</c:v>
                </c:pt>
                <c:pt idx="78">
                  <c:v>5274.8051263894449</c:v>
                </c:pt>
                <c:pt idx="79">
                  <c:v>5116.5609725977611</c:v>
                </c:pt>
                <c:pt idx="80">
                  <c:v>4963.0641434198278</c:v>
                </c:pt>
                <c:pt idx="81">
                  <c:v>4814.172219117233</c:v>
                </c:pt>
                <c:pt idx="82">
                  <c:v>4669.7470525437157</c:v>
                </c:pt>
                <c:pt idx="83">
                  <c:v>4529.6546409674038</c:v>
                </c:pt>
                <c:pt idx="84">
                  <c:v>4393.7650017383812</c:v>
                </c:pt>
                <c:pt idx="85">
                  <c:v>4261.9520516862294</c:v>
                </c:pt>
                <c:pt idx="86">
                  <c:v>4134.0934901356422</c:v>
                </c:pt>
                <c:pt idx="87">
                  <c:v>4010.0706854315727</c:v>
                </c:pt>
                <c:pt idx="88">
                  <c:v>3889.7685648686252</c:v>
                </c:pt>
                <c:pt idx="89">
                  <c:v>3773.0755079225664</c:v>
                </c:pt>
                <c:pt idx="90">
                  <c:v>3659.8832426848894</c:v>
                </c:pt>
                <c:pt idx="91">
                  <c:v>3550.0867454043428</c:v>
                </c:pt>
                <c:pt idx="92">
                  <c:v>3443.5841430422124</c:v>
                </c:pt>
                <c:pt idx="93">
                  <c:v>3340.276618750946</c:v>
                </c:pt>
                <c:pt idx="94">
                  <c:v>3240.0683201884176</c:v>
                </c:pt>
                <c:pt idx="95">
                  <c:v>3142.8662705827651</c:v>
                </c:pt>
                <c:pt idx="96">
                  <c:v>3048.5802824652819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B-4D3D-B5F6-BAA7CCAB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88808"/>
        <c:axId val="456382576"/>
      </c:lineChart>
      <c:catAx>
        <c:axId val="45638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576"/>
        <c:crosses val="autoZero"/>
        <c:auto val="1"/>
        <c:lblAlgn val="ctr"/>
        <c:lblOffset val="100"/>
        <c:noMultiLvlLbl val="0"/>
      </c:catAx>
      <c:valAx>
        <c:axId val="4563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SLB</a:t>
            </a:r>
            <a:r>
              <a:rPr lang="en-US" baseline="0"/>
              <a:t> Purchase and Convert Rig - Lease to Operator</a:t>
            </a:r>
            <a:endParaRPr lang="en-US"/>
          </a:p>
        </c:rich>
      </c:tx>
      <c:layout>
        <c:manualLayout>
          <c:xMode val="edge"/>
          <c:yMode val="edge"/>
          <c:x val="0.30160739386249702"/>
          <c:y val="1.50943396226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'SLB Business Model'!$F$72</c:f>
              <c:strCache>
                <c:ptCount val="1"/>
                <c:pt idx="0">
                  <c:v>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'SLB Business Model'!$G$71:$CJ$71</c:f>
              <c:numCache>
                <c:formatCode>General</c:formatCode>
                <c:ptCount val="8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</c:numCache>
            </c:numRef>
          </c:cat>
          <c:val>
            <c:numRef>
              <c:f>'SLB Business Model'!$G$72:$CJ$72</c:f>
              <c:numCache>
                <c:formatCode>_("$"* #,##0_);_("$"* \(#,##0\);_("$"* "-"??_);_(@_)</c:formatCode>
                <c:ptCount val="82"/>
                <c:pt idx="0">
                  <c:v>0</c:v>
                </c:pt>
                <c:pt idx="1">
                  <c:v>-76.5</c:v>
                </c:pt>
                <c:pt idx="2">
                  <c:v>-153</c:v>
                </c:pt>
                <c:pt idx="3">
                  <c:v>-153</c:v>
                </c:pt>
                <c:pt idx="4">
                  <c:v>-153</c:v>
                </c:pt>
                <c:pt idx="5">
                  <c:v>-153</c:v>
                </c:pt>
                <c:pt idx="6">
                  <c:v>-229.5</c:v>
                </c:pt>
                <c:pt idx="7">
                  <c:v>-306</c:v>
                </c:pt>
                <c:pt idx="8">
                  <c:v>-306</c:v>
                </c:pt>
                <c:pt idx="9">
                  <c:v>-306</c:v>
                </c:pt>
                <c:pt idx="10">
                  <c:v>-382.5</c:v>
                </c:pt>
                <c:pt idx="11">
                  <c:v>-459</c:v>
                </c:pt>
                <c:pt idx="12">
                  <c:v>-535.5</c:v>
                </c:pt>
                <c:pt idx="13">
                  <c:v>-612</c:v>
                </c:pt>
                <c:pt idx="14">
                  <c:v>-688.5</c:v>
                </c:pt>
                <c:pt idx="15">
                  <c:v>-688.5</c:v>
                </c:pt>
                <c:pt idx="16">
                  <c:v>-833</c:v>
                </c:pt>
                <c:pt idx="17">
                  <c:v>-977.5</c:v>
                </c:pt>
                <c:pt idx="18">
                  <c:v>-1122</c:v>
                </c:pt>
                <c:pt idx="19">
                  <c:v>-1266.5</c:v>
                </c:pt>
                <c:pt idx="20">
                  <c:v>-1370</c:v>
                </c:pt>
                <c:pt idx="21">
                  <c:v>-1473.5</c:v>
                </c:pt>
                <c:pt idx="22">
                  <c:v>-1479.0490625</c:v>
                </c:pt>
                <c:pt idx="23">
                  <c:v>-1486.9489475</c:v>
                </c:pt>
                <c:pt idx="24">
                  <c:v>-1408.19229776</c:v>
                </c:pt>
                <c:pt idx="25">
                  <c:v>-1321.02580761376</c:v>
                </c:pt>
                <c:pt idx="26">
                  <c:v>-1144.3883757310296</c:v>
                </c:pt>
                <c:pt idx="27">
                  <c:v>-974.47424221348479</c:v>
                </c:pt>
                <c:pt idx="28">
                  <c:v>-718.17111040036116</c:v>
                </c:pt>
                <c:pt idx="29">
                  <c:v>-474.62325375075244</c:v>
                </c:pt>
                <c:pt idx="30">
                  <c:v>-132.66960816073441</c:v>
                </c:pt>
                <c:pt idx="31">
                  <c:v>207.59314993512317</c:v>
                </c:pt>
                <c:pt idx="32">
                  <c:v>537.42160183668011</c:v>
                </c:pt>
                <c:pt idx="33">
                  <c:v>857.06617089259976</c:v>
                </c:pt>
                <c:pt idx="34">
                  <c:v>1166.7712702911774</c:v>
                </c:pt>
                <c:pt idx="35">
                  <c:v>1466.7754473041891</c:v>
                </c:pt>
                <c:pt idx="36">
                  <c:v>1757.3115240688885</c:v>
                </c:pt>
                <c:pt idx="37">
                  <c:v>2038.606734991235</c:v>
                </c:pt>
                <c:pt idx="38">
                  <c:v>2310.8828608514455</c:v>
                </c:pt>
                <c:pt idx="39">
                  <c:v>2574.3563596910108</c:v>
                </c:pt>
                <c:pt idx="40">
                  <c:v>2725.7384945584263</c:v>
                </c:pt>
                <c:pt idx="41">
                  <c:v>2966.6863956890238</c:v>
                </c:pt>
                <c:pt idx="42">
                  <c:v>3197.0995471924871</c:v>
                </c:pt>
                <c:pt idx="43">
                  <c:v>3515.1817205598672</c:v>
                </c:pt>
                <c:pt idx="44">
                  <c:v>3811.8779217664305</c:v>
                </c:pt>
                <c:pt idx="45">
                  <c:v>4203.4363516440362</c:v>
                </c:pt>
                <c:pt idx="46">
                  <c:v>4580.8453792045793</c:v>
                </c:pt>
                <c:pt idx="47">
                  <c:v>4944.4445901036697</c:v>
                </c:pt>
                <c:pt idx="48">
                  <c:v>5383.5163574411818</c:v>
                </c:pt>
                <c:pt idx="49">
                  <c:v>5811.0824023625937</c:v>
                </c:pt>
                <c:pt idx="50">
                  <c:v>6228.5148622058914</c:v>
                </c:pt>
                <c:pt idx="51">
                  <c:v>6738.1278805129496</c:v>
                </c:pt>
                <c:pt idx="52">
                  <c:v>7248.9741863806385</c:v>
                </c:pt>
                <c:pt idx="53">
                  <c:v>7743.456180907503</c:v>
                </c:pt>
                <c:pt idx="54">
                  <c:v>8221.9666075657224</c:v>
                </c:pt>
                <c:pt idx="55">
                  <c:v>8684.8887839841445</c:v>
                </c:pt>
                <c:pt idx="56">
                  <c:v>9132.5968281685255</c:v>
                </c:pt>
                <c:pt idx="57">
                  <c:v>9565.4558792924799</c:v>
                </c:pt>
                <c:pt idx="58">
                  <c:v>9983.8223131894592</c:v>
                </c:pt>
                <c:pt idx="59">
                  <c:v>10388.043952672911</c:v>
                </c:pt>
                <c:pt idx="60">
                  <c:v>10778.460272808761</c:v>
                </c:pt>
                <c:pt idx="61">
                  <c:v>11155.40260126135</c:v>
                </c:pt>
                <c:pt idx="62">
                  <c:v>11519.194313831078</c:v>
                </c:pt>
                <c:pt idx="63">
                  <c:v>11870.151025299132</c:v>
                </c:pt>
                <c:pt idx="64">
                  <c:v>12208.580775691953</c:v>
                </c:pt>
                <c:pt idx="65">
                  <c:v>12534.784212075345</c:v>
                </c:pt>
                <c:pt idx="66">
                  <c:v>12849.054765985537</c:v>
                </c:pt>
                <c:pt idx="67">
                  <c:v>13151.678826601883</c:v>
                </c:pt>
                <c:pt idx="68">
                  <c:v>13442.935909763437</c:v>
                </c:pt>
                <c:pt idx="69">
                  <c:v>13723.098822929114</c:v>
                </c:pt>
                <c:pt idx="70">
                  <c:v>13992.433826178814</c:v>
                </c:pt>
                <c:pt idx="71">
                  <c:v>14251.200789350522</c:v>
                </c:pt>
                <c:pt idx="72">
                  <c:v>14499.653345406108</c:v>
                </c:pt>
                <c:pt idx="73">
                  <c:v>14738.03904011636</c:v>
                </c:pt>
                <c:pt idx="74">
                  <c:v>14966.599478153566</c:v>
                </c:pt>
                <c:pt idx="75">
                  <c:v>15185.57046567788</c:v>
                </c:pt>
                <c:pt idx="76">
                  <c:v>15395.18214950161</c:v>
                </c:pt>
                <c:pt idx="77">
                  <c:v>15595.659152913571</c:v>
                </c:pt>
                <c:pt idx="78">
                  <c:v>15787.220708243645</c:v>
                </c:pt>
                <c:pt idx="79">
                  <c:v>15970.080786245797</c:v>
                </c:pt>
                <c:pt idx="80">
                  <c:v>16144.448222375897</c:v>
                </c:pt>
                <c:pt idx="81">
                  <c:v>16310.526840038874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5-4B5D-91C0-01D6EC00A1D5}"/>
            </c:ext>
          </c:extLst>
        </c:ser>
        <c:ser>
          <c:idx val="1"/>
          <c:order val="1"/>
          <c:tx>
            <c:strRef>
              <c:f>'SLB Business Model'!$F$73</c:f>
              <c:strCache>
                <c:ptCount val="1"/>
                <c:pt idx="0">
                  <c:v>SLB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'SLB Business Model'!$G$71:$CJ$71</c:f>
              <c:numCache>
                <c:formatCode>General</c:formatCode>
                <c:ptCount val="8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</c:numCache>
            </c:numRef>
          </c:cat>
          <c:val>
            <c:numRef>
              <c:f>'SLB Business Model'!$G$73:$CJ$73</c:f>
              <c:numCache>
                <c:formatCode>_("$"* #,##0_);_("$"* \(#,##0\);_("$"* "-"??_);_(@_)</c:formatCode>
                <c:ptCount val="82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-24</c:v>
                </c:pt>
                <c:pt idx="4">
                  <c:v>-42</c:v>
                </c:pt>
                <c:pt idx="5">
                  <c:v>-78</c:v>
                </c:pt>
                <c:pt idx="6">
                  <c:v>-226</c:v>
                </c:pt>
                <c:pt idx="7">
                  <c:v>-346</c:v>
                </c:pt>
                <c:pt idx="8">
                  <c:v>-466</c:v>
                </c:pt>
                <c:pt idx="9">
                  <c:v>-586</c:v>
                </c:pt>
                <c:pt idx="10">
                  <c:v>-706</c:v>
                </c:pt>
                <c:pt idx="11">
                  <c:v>-826</c:v>
                </c:pt>
                <c:pt idx="12">
                  <c:v>-946</c:v>
                </c:pt>
                <c:pt idx="13">
                  <c:v>-1066</c:v>
                </c:pt>
                <c:pt idx="14">
                  <c:v>-1186</c:v>
                </c:pt>
                <c:pt idx="15">
                  <c:v>-1306</c:v>
                </c:pt>
                <c:pt idx="16">
                  <c:v>-1245.5</c:v>
                </c:pt>
                <c:pt idx="17">
                  <c:v>-1185</c:v>
                </c:pt>
                <c:pt idx="18">
                  <c:v>-1124.5</c:v>
                </c:pt>
                <c:pt idx="19">
                  <c:v>-1064</c:v>
                </c:pt>
                <c:pt idx="20">
                  <c:v>-978.5</c:v>
                </c:pt>
                <c:pt idx="21">
                  <c:v>-893</c:v>
                </c:pt>
                <c:pt idx="22">
                  <c:v>-802.67375000000004</c:v>
                </c:pt>
                <c:pt idx="23">
                  <c:v>-712.49228750000009</c:v>
                </c:pt>
                <c:pt idx="24">
                  <c:v>-617.62501887500014</c:v>
                </c:pt>
                <c:pt idx="25">
                  <c:v>-551.03876830875015</c:v>
                </c:pt>
                <c:pt idx="26">
                  <c:v>-569.89885525948762</c:v>
                </c:pt>
                <c:pt idx="27">
                  <c:v>-571.16813960170305</c:v>
                </c:pt>
                <c:pt idx="28">
                  <c:v>-572.83434541365193</c:v>
                </c:pt>
                <c:pt idx="29">
                  <c:v>-570.05931505124238</c:v>
                </c:pt>
                <c:pt idx="30">
                  <c:v>-567.80253559970515</c:v>
                </c:pt>
                <c:pt idx="31">
                  <c:v>-566.048459531714</c:v>
                </c:pt>
                <c:pt idx="32">
                  <c:v>-559.95575574576264</c:v>
                </c:pt>
                <c:pt idx="33">
                  <c:v>-554.48083307338982</c:v>
                </c:pt>
                <c:pt idx="34">
                  <c:v>-549.60515808118816</c:v>
                </c:pt>
                <c:pt idx="35">
                  <c:v>-540.48450333875257</c:v>
                </c:pt>
                <c:pt idx="36">
                  <c:v>-371.57246823858998</c:v>
                </c:pt>
                <c:pt idx="37">
                  <c:v>-203.34779419143229</c:v>
                </c:pt>
                <c:pt idx="38">
                  <c:v>-30.963610365689334</c:v>
                </c:pt>
                <c:pt idx="39">
                  <c:v>140.62904794528134</c:v>
                </c:pt>
                <c:pt idx="40">
                  <c:v>336.45392650692293</c:v>
                </c:pt>
                <c:pt idx="41">
                  <c:v>536.36030871171522</c:v>
                </c:pt>
                <c:pt idx="42">
                  <c:v>735.39949945036369</c:v>
                </c:pt>
                <c:pt idx="43">
                  <c:v>933.59751446685277</c:v>
                </c:pt>
                <c:pt idx="44">
                  <c:v>1135.8058390328472</c:v>
                </c:pt>
                <c:pt idx="45">
                  <c:v>1337.0779138618618</c:v>
                </c:pt>
                <c:pt idx="46">
                  <c:v>1537.441826446006</c:v>
                </c:pt>
                <c:pt idx="47">
                  <c:v>1741.7510716526258</c:v>
                </c:pt>
                <c:pt idx="48">
                  <c:v>1945.0610395030469</c:v>
                </c:pt>
                <c:pt idx="49">
                  <c:v>2147.4017083179556</c:v>
                </c:pt>
                <c:pt idx="50">
                  <c:v>2348.8021570684168</c:v>
                </c:pt>
                <c:pt idx="51">
                  <c:v>2549.2905923563644</c:v>
                </c:pt>
                <c:pt idx="52">
                  <c:v>2748.8943745856736</c:v>
                </c:pt>
                <c:pt idx="53">
                  <c:v>2947.6400433481035</c:v>
                </c:pt>
                <c:pt idx="54">
                  <c:v>3145.5533420476604</c:v>
                </c:pt>
                <c:pt idx="55">
                  <c:v>3342.6592417862307</c:v>
                </c:pt>
                <c:pt idx="56">
                  <c:v>3538.9819645326438</c:v>
                </c:pt>
                <c:pt idx="57">
                  <c:v>3734.5450055966644</c:v>
                </c:pt>
                <c:pt idx="58">
                  <c:v>3929.3711554287643</c:v>
                </c:pt>
                <c:pt idx="59">
                  <c:v>4123.4825207659014</c:v>
                </c:pt>
                <c:pt idx="60">
                  <c:v>4316.9005451429248</c:v>
                </c:pt>
                <c:pt idx="61">
                  <c:v>4509.6460287886366</c:v>
                </c:pt>
                <c:pt idx="62">
                  <c:v>4701.7391479249773</c:v>
                </c:pt>
                <c:pt idx="63">
                  <c:v>4893.1994734872278</c:v>
                </c:pt>
                <c:pt idx="64">
                  <c:v>5084.0459892826111</c:v>
                </c:pt>
                <c:pt idx="65">
                  <c:v>5274.2971096041329</c:v>
                </c:pt>
                <c:pt idx="66">
                  <c:v>5463.9706963160088</c:v>
                </c:pt>
                <c:pt idx="67">
                  <c:v>5653.0840754265282</c:v>
                </c:pt>
                <c:pt idx="68">
                  <c:v>5841.654053163732</c:v>
                </c:pt>
                <c:pt idx="69">
                  <c:v>6029.6969315688202</c:v>
                </c:pt>
                <c:pt idx="70">
                  <c:v>6217.2285236217558</c:v>
                </c:pt>
                <c:pt idx="71">
                  <c:v>6404.2641679131029</c:v>
                </c:pt>
                <c:pt idx="72">
                  <c:v>6590.8187428757101</c:v>
                </c:pt>
                <c:pt idx="73">
                  <c:v>6776.906680589439</c:v>
                </c:pt>
                <c:pt idx="74">
                  <c:v>6962.5419801717562</c:v>
                </c:pt>
                <c:pt idx="75">
                  <c:v>7147.7382207666033</c:v>
                </c:pt>
                <c:pt idx="76">
                  <c:v>7332.5085741436051</c:v>
                </c:pt>
                <c:pt idx="77">
                  <c:v>7516.8658169192968</c:v>
                </c:pt>
                <c:pt idx="78">
                  <c:v>7700.8223424117177</c:v>
                </c:pt>
                <c:pt idx="79">
                  <c:v>7884.3901721393659</c:v>
                </c:pt>
                <c:pt idx="80">
                  <c:v>8067.5809669751852</c:v>
                </c:pt>
                <c:pt idx="81">
                  <c:v>8250.4060379659295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5-4B5D-91C0-01D6EC00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17760"/>
        <c:axId val="713318088"/>
      </c:lineChart>
      <c:catAx>
        <c:axId val="7133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8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133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Lower Tertiary Application of Frontier's APS versus 20K Subsea</a:t>
            </a:r>
          </a:p>
          <a:p>
            <a:pPr>
              <a:defRPr/>
            </a:pPr>
            <a:r>
              <a:rPr lang="en-US" baseline="0"/>
              <a:t>10 - Wells Initial Production 15,000 bpd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4402238243838E-2"/>
          <c:y val="0.13213171577123051"/>
          <c:w val="0.87999186207848679"/>
          <c:h val="0.7193335061886762"/>
        </c:manualLayout>
      </c:layout>
      <c:lineChart>
        <c:grouping val="standard"/>
        <c:varyColors val="0"/>
        <c:ser>
          <c:idx val="0"/>
          <c:order val="0"/>
          <c:tx>
            <c:v>Frontier APS</c:v>
          </c:tx>
          <c:spPr>
            <a:ln w="28575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cat>
            <c:numRef>
              <c:f>'Gantt Charts'!$G$77:$CX$77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'Gantt Charts'!$G$78:$CX$78</c:f>
              <c:numCache>
                <c:formatCode>General</c:formatCode>
                <c:ptCount val="96"/>
                <c:pt idx="23" formatCode="_(* #,##0_);_(* \(#,##0\);_(* &quot;-&quot;??_);_(@_)">
                  <c:v>15000</c:v>
                </c:pt>
                <c:pt idx="24" formatCode="_(* #,##0_);_(* \(#,##0\);_(* &quot;-&quot;??_);_(@_)">
                  <c:v>14640</c:v>
                </c:pt>
                <c:pt idx="25" formatCode="_(* #,##0_);_(* \(#,##0\);_(* &quot;-&quot;??_);_(@_)">
                  <c:v>29288.639999999999</c:v>
                </c:pt>
                <c:pt idx="26" formatCode="_(* #,##0_);_(* \(#,##0\);_(* &quot;-&quot;??_);_(@_)">
                  <c:v>28585.712639999998</c:v>
                </c:pt>
                <c:pt idx="27" formatCode="_(* #,##0_);_(* \(#,##0\);_(* &quot;-&quot;??_);_(@_)">
                  <c:v>42899.655536639999</c:v>
                </c:pt>
                <c:pt idx="28" formatCode="_(* #,##0_);_(* \(#,##0\);_(* &quot;-&quot;??_);_(@_)">
                  <c:v>41870.06380376064</c:v>
                </c:pt>
                <c:pt idx="29" formatCode="_(* #,##0_);_(* \(#,##0\);_(* &quot;-&quot;??_);_(@_)">
                  <c:v>55865.182272470382</c:v>
                </c:pt>
                <c:pt idx="30" formatCode="_(* #,##0_);_(* \(#,##0\);_(* &quot;-&quot;??_);_(@_)">
                  <c:v>54524.417897931089</c:v>
                </c:pt>
                <c:pt idx="31" formatCode="_(* #,##0_);_(* \(#,##0\);_(* &quot;-&quot;??_);_(@_)">
                  <c:v>68215.831868380745</c:v>
                </c:pt>
                <c:pt idx="32" formatCode="_(* #,##0_);_(* \(#,##0\);_(* &quot;-&quot;??_);_(@_)">
                  <c:v>66578.651903539605</c:v>
                </c:pt>
                <c:pt idx="33" formatCode="_(* #,##0_);_(* \(#,##0\);_(* &quot;-&quot;??_);_(@_)">
                  <c:v>64980.764257854651</c:v>
                </c:pt>
                <c:pt idx="34" formatCode="_(* #,##0_);_(* \(#,##0\);_(* &quot;-&quot;??_);_(@_)">
                  <c:v>63421.225915666146</c:v>
                </c:pt>
                <c:pt idx="35" formatCode="_(* #,##0_);_(* \(#,##0\);_(* &quot;-&quot;??_);_(@_)">
                  <c:v>61899.116493690155</c:v>
                </c:pt>
                <c:pt idx="36" formatCode="_(* #,##0_);_(* \(#,##0\);_(* &quot;-&quot;??_);_(@_)">
                  <c:v>60413.537697841588</c:v>
                </c:pt>
                <c:pt idx="37" formatCode="_(* #,##0_);_(* \(#,##0\);_(* &quot;-&quot;??_);_(@_)">
                  <c:v>58963.612793093387</c:v>
                </c:pt>
                <c:pt idx="38" formatCode="_(* #,##0_);_(* \(#,##0\);_(* &quot;-&quot;??_);_(@_)">
                  <c:v>57548.486086059151</c:v>
                </c:pt>
                <c:pt idx="39" formatCode="_(* #,##0_);_(* \(#,##0\);_(* &quot;-&quot;??_);_(@_)">
                  <c:v>56167.322419993725</c:v>
                </c:pt>
                <c:pt idx="40" formatCode="_(* #,##0_);_(* \(#,##0\);_(* &quot;-&quot;??_);_(@_)">
                  <c:v>54819.306681913877</c:v>
                </c:pt>
                <c:pt idx="41" formatCode="_(* #,##0_);_(* \(#,##0\);_(* &quot;-&quot;??_);_(@_)">
                  <c:v>53503.643321547948</c:v>
                </c:pt>
                <c:pt idx="42" formatCode="_(* #,##0_);_(* \(#,##0\);_(* &quot;-&quot;??_);_(@_)">
                  <c:v>67219.555881830791</c:v>
                </c:pt>
                <c:pt idx="43" formatCode="_(* #,##0_);_(* \(#,##0\);_(* &quot;-&quot;??_);_(@_)">
                  <c:v>65606.286540666857</c:v>
                </c:pt>
                <c:pt idx="44" formatCode="_(* #,##0_);_(* \(#,##0\);_(* &quot;-&quot;??_);_(@_)">
                  <c:v>79031.735663690852</c:v>
                </c:pt>
                <c:pt idx="45" formatCode="_(* #,##0_);_(* \(#,##0\);_(* &quot;-&quot;??_);_(@_)">
                  <c:v>77134.97400776227</c:v>
                </c:pt>
                <c:pt idx="46" formatCode="_(* #,##0_);_(* \(#,##0\);_(* &quot;-&quot;??_);_(@_)">
                  <c:v>90283.734631575979</c:v>
                </c:pt>
                <c:pt idx="47" formatCode="_(* #,##0_);_(* \(#,##0\);_(* &quot;-&quot;??_);_(@_)">
                  <c:v>88116.925000418138</c:v>
                </c:pt>
                <c:pt idx="48" formatCode="_(* #,##0_);_(* \(#,##0\);_(* &quot;-&quot;??_);_(@_)">
                  <c:v>86002.118800408105</c:v>
                </c:pt>
                <c:pt idx="49" formatCode="_(* #,##0_);_(* \(#,##0\);_(* &quot;-&quot;??_);_(@_)">
                  <c:v>98938.067949198303</c:v>
                </c:pt>
                <c:pt idx="50" formatCode="_(* #,##0_);_(* \(#,##0\);_(* &quot;-&quot;??_);_(@_)">
                  <c:v>96563.554318417548</c:v>
                </c:pt>
                <c:pt idx="51" formatCode="_(* #,##0_);_(* \(#,##0\);_(* &quot;-&quot;??_);_(@_)">
                  <c:v>94246.02901477553</c:v>
                </c:pt>
                <c:pt idx="52" formatCode="_(* #,##0_);_(* \(#,##0\);_(* &quot;-&quot;??_);_(@_)">
                  <c:v>106984.12431842092</c:v>
                </c:pt>
                <c:pt idx="53" formatCode="_(* #,##0_);_(* \(#,##0\);_(* &quot;-&quot;??_);_(@_)">
                  <c:v>104416.50533477882</c:v>
                </c:pt>
                <c:pt idx="54" formatCode="_(* #,##0_);_(* \(#,##0\);_(* &quot;-&quot;??_);_(@_)">
                  <c:v>101910.50920674413</c:v>
                </c:pt>
                <c:pt idx="55" formatCode="_(* #,##0_);_(* \(#,##0\);_(* &quot;-&quot;??_);_(@_)">
                  <c:v>99464.656985782261</c:v>
                </c:pt>
                <c:pt idx="56" formatCode="_(* #,##0_);_(* \(#,##0\);_(* &quot;-&quot;??_);_(@_)">
                  <c:v>97077.505218123464</c:v>
                </c:pt>
                <c:pt idx="57" formatCode="_(* #,##0_);_(* \(#,##0\);_(* &quot;-&quot;??_);_(@_)">
                  <c:v>94747.645092888502</c:v>
                </c:pt>
                <c:pt idx="58" formatCode="_(* #,##0_);_(* \(#,##0\);_(* &quot;-&quot;??_);_(@_)">
                  <c:v>92473.701610659191</c:v>
                </c:pt>
                <c:pt idx="59" formatCode="_(* #,##0_);_(* \(#,##0\);_(* &quot;-&quot;??_);_(@_)">
                  <c:v>90254.33277200337</c:v>
                </c:pt>
                <c:pt idx="60" formatCode="_(* #,##0_);_(* \(#,##0\);_(* &quot;-&quot;??_);_(@_)">
                  <c:v>88088.228785475279</c:v>
                </c:pt>
                <c:pt idx="61" formatCode="_(* #,##0_);_(* \(#,##0\);_(* &quot;-&quot;??_);_(@_)">
                  <c:v>85974.111294623872</c:v>
                </c:pt>
                <c:pt idx="62" formatCode="_(* #,##0_);_(* \(#,##0\);_(* &quot;-&quot;??_);_(@_)">
                  <c:v>83910.732623552889</c:v>
                </c:pt>
                <c:pt idx="63" formatCode="_(* #,##0_);_(* \(#,##0\);_(* &quot;-&quot;??_);_(@_)">
                  <c:v>81896.87504058762</c:v>
                </c:pt>
                <c:pt idx="64" formatCode="_(* #,##0_);_(* \(#,##0\);_(* &quot;-&quot;??_);_(@_)">
                  <c:v>79931.35003961352</c:v>
                </c:pt>
                <c:pt idx="65" formatCode="_(* #,##0_);_(* \(#,##0\);_(* &quot;-&quot;??_);_(@_)">
                  <c:v>78012.997638662797</c:v>
                </c:pt>
                <c:pt idx="66" formatCode="_(* #,##0_);_(* \(#,##0\);_(* &quot;-&quot;??_);_(@_)">
                  <c:v>76140.685695334891</c:v>
                </c:pt>
                <c:pt idx="67" formatCode="_(* #,##0_);_(* \(#,##0\);_(* &quot;-&quot;??_);_(@_)">
                  <c:v>74313.309238646849</c:v>
                </c:pt>
                <c:pt idx="68" formatCode="_(* #,##0_);_(* \(#,##0\);_(* &quot;-&quot;??_);_(@_)">
                  <c:v>72529.789816919307</c:v>
                </c:pt>
                <c:pt idx="69" formatCode="_(* #,##0_);_(* \(#,##0\);_(* &quot;-&quot;??_);_(@_)">
                  <c:v>70789.074861313245</c:v>
                </c:pt>
                <c:pt idx="70" formatCode="_(* #,##0_);_(* \(#,##0\);_(* &quot;-&quot;??_);_(@_)">
                  <c:v>69090.137064641734</c:v>
                </c:pt>
                <c:pt idx="71" formatCode="_(* #,##0_);_(* \(#,##0\);_(* &quot;-&quot;??_);_(@_)">
                  <c:v>67431.97377509033</c:v>
                </c:pt>
                <c:pt idx="72" formatCode="_(* #,##0_);_(* \(#,##0\);_(* &quot;-&quot;??_);_(@_)">
                  <c:v>65813.60640448815</c:v>
                </c:pt>
                <c:pt idx="73" formatCode="_(* #,##0_);_(* \(#,##0\);_(* &quot;-&quot;??_);_(@_)">
                  <c:v>64234.079850780436</c:v>
                </c:pt>
                <c:pt idx="74" formatCode="_(* #,##0_);_(* \(#,##0\);_(* &quot;-&quot;??_);_(@_)">
                  <c:v>62692.461934361701</c:v>
                </c:pt>
                <c:pt idx="75" formatCode="_(* #,##0_);_(* \(#,##0\);_(* &quot;-&quot;??_);_(@_)">
                  <c:v>61187.84284793702</c:v>
                </c:pt>
                <c:pt idx="76" formatCode="_(* #,##0_);_(* \(#,##0\);_(* &quot;-&quot;??_);_(@_)">
                  <c:v>59719.334619586531</c:v>
                </c:pt>
                <c:pt idx="77" formatCode="_(* #,##0_);_(* \(#,##0\);_(* &quot;-&quot;??_);_(@_)">
                  <c:v>58286.070588716451</c:v>
                </c:pt>
                <c:pt idx="78" formatCode="_(* #,##0_);_(* \(#,##0\);_(* &quot;-&quot;??_);_(@_)">
                  <c:v>56887.204894587259</c:v>
                </c:pt>
                <c:pt idx="79" formatCode="_(* #,##0_);_(* \(#,##0\);_(* &quot;-&quot;??_);_(@_)">
                  <c:v>55521.911977117161</c:v>
                </c:pt>
                <c:pt idx="80" formatCode="_(* #,##0_);_(* \(#,##0\);_(* &quot;-&quot;??_);_(@_)">
                  <c:v>54189.386089666346</c:v>
                </c:pt>
                <c:pt idx="81" formatCode="_(* #,##0_);_(* \(#,##0\);_(* &quot;-&quot;??_);_(@_)">
                  <c:v>52888.840823514358</c:v>
                </c:pt>
                <c:pt idx="82" formatCode="_(* #,##0_);_(* \(#,##0\);_(* &quot;-&quot;??_);_(@_)">
                  <c:v>51619.508643749999</c:v>
                </c:pt>
                <c:pt idx="83" formatCode="_(* #,##0_);_(* \(#,##0\);_(* &quot;-&quot;??_);_(@_)">
                  <c:v>50380.640436300004</c:v>
                </c:pt>
                <c:pt idx="84" formatCode="_(* #,##0_);_(* \(#,##0\);_(* &quot;-&quot;??_);_(@_)">
                  <c:v>49171.505065828795</c:v>
                </c:pt>
                <c:pt idx="85" formatCode="_(* #,##0_);_(* \(#,##0\);_(* &quot;-&quot;??_);_(@_)">
                  <c:v>47991.388944248902</c:v>
                </c:pt>
                <c:pt idx="86" formatCode="_(* #,##0_);_(* \(#,##0\);_(* &quot;-&quot;??_);_(@_)">
                  <c:v>46839.595609586933</c:v>
                </c:pt>
                <c:pt idx="87" formatCode="_(* #,##0_);_(* \(#,##0\);_(* &quot;-&quot;??_);_(@_)">
                  <c:v>45715.445314956844</c:v>
                </c:pt>
                <c:pt idx="88" formatCode="_(* #,##0_);_(* \(#,##0\);_(* &quot;-&quot;??_);_(@_)">
                  <c:v>44618.274627397877</c:v>
                </c:pt>
                <c:pt idx="89" formatCode="_(* #,##0_);_(* \(#,##0\);_(* &quot;-&quot;??_);_(@_)">
                  <c:v>43547.436036340325</c:v>
                </c:pt>
                <c:pt idx="90" formatCode="_(* #,##0_);_(* \(#,##0\);_(* &quot;-&quot;??_);_(@_)">
                  <c:v>42502.297571468167</c:v>
                </c:pt>
                <c:pt idx="91" formatCode="_(* #,##0_);_(* \(#,##0\);_(* &quot;-&quot;??_);_(@_)">
                  <c:v>41482.242429752921</c:v>
                </c:pt>
                <c:pt idx="92" formatCode="_(* #,##0_);_(* \(#,##0\);_(* &quot;-&quot;??_);_(@_)">
                  <c:v>40486.66861143885</c:v>
                </c:pt>
                <c:pt idx="93" formatCode="_(* #,##0_);_(* \(#,##0\);_(* &quot;-&quot;??_);_(@_)">
                  <c:v>39514.988564764317</c:v>
                </c:pt>
                <c:pt idx="94" formatCode="_(* #,##0_);_(* \(#,##0\);_(* &quot;-&quot;??_);_(@_)">
                  <c:v>38566.628839209967</c:v>
                </c:pt>
                <c:pt idx="95" formatCode="_(* #,##0_);_(* \(#,##0\);_(* &quot;-&quot;??_);_(@_)">
                  <c:v>37641.029747068926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E-4E0D-BEB6-07ACCF43791C}"/>
            </c:ext>
          </c:extLst>
        </c:ser>
        <c:ser>
          <c:idx val="1"/>
          <c:order val="1"/>
          <c:tx>
            <c:v>Purpose Built Semi and 20K Subsea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'Gantt Charts'!$G$77:$CX$77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'Gantt Charts'!$G$79:$CX$79</c:f>
              <c:numCache>
                <c:formatCode>General</c:formatCode>
                <c:ptCount val="96"/>
                <c:pt idx="34" formatCode="_(* #,##0_);_(* \(#,##0\);_(* &quot;-&quot;??_);_(@_)">
                  <c:v>15000</c:v>
                </c:pt>
                <c:pt idx="35" formatCode="_(* #,##0_);_(* \(#,##0\);_(* &quot;-&quot;??_);_(@_)">
                  <c:v>14550</c:v>
                </c:pt>
                <c:pt idx="36" formatCode="_(* #,##0_);_(* \(#,##0\);_(* &quot;-&quot;??_);_(@_)">
                  <c:v>29113.5</c:v>
                </c:pt>
                <c:pt idx="37" formatCode="_(* #,##0_);_(* \(#,##0\);_(* &quot;-&quot;??_);_(@_)">
                  <c:v>28240.095000000001</c:v>
                </c:pt>
                <c:pt idx="38" formatCode="_(* #,##0_);_(* \(#,##0\);_(* &quot;-&quot;??_);_(@_)">
                  <c:v>42392.89215</c:v>
                </c:pt>
                <c:pt idx="39" formatCode="_(* #,##0_);_(* \(#,##0\);_(* &quot;-&quot;??_);_(@_)">
                  <c:v>41121.105385499999</c:v>
                </c:pt>
                <c:pt idx="40" formatCode="_(* #,##0_);_(* \(#,##0\);_(* &quot;-&quot;??_);_(@_)">
                  <c:v>39887.472223935001</c:v>
                </c:pt>
                <c:pt idx="41" formatCode="_(* #,##0_);_(* \(#,##0\);_(* &quot;-&quot;??_);_(@_)">
                  <c:v>53690.84805721695</c:v>
                </c:pt>
                <c:pt idx="42" formatCode="_(* #,##0_);_(* \(#,##0\);_(* &quot;-&quot;??_);_(@_)">
                  <c:v>52080.122615500441</c:v>
                </c:pt>
                <c:pt idx="43" formatCode="_(* #,##0_);_(* \(#,##0\);_(* &quot;-&quot;??_);_(@_)">
                  <c:v>50517.718937035424</c:v>
                </c:pt>
                <c:pt idx="44" formatCode="_(* #,##0_);_(* \(#,##0\);_(* &quot;-&quot;??_);_(@_)">
                  <c:v>64002.187368924366</c:v>
                </c:pt>
                <c:pt idx="45" formatCode="_(* #,##0_);_(* \(#,##0\);_(* &quot;-&quot;??_);_(@_)">
                  <c:v>62082.121747856632</c:v>
                </c:pt>
                <c:pt idx="46" formatCode="_(* #,##0_);_(* \(#,##0\);_(* &quot;-&quot;??_);_(@_)">
                  <c:v>60219.658095420928</c:v>
                </c:pt>
                <c:pt idx="47" formatCode="_(* #,##0_);_(* \(#,##0\);_(* &quot;-&quot;??_);_(@_)">
                  <c:v>73413.068352558301</c:v>
                </c:pt>
                <c:pt idx="48" formatCode="_(* #,##0_);_(* \(#,##0\);_(* &quot;-&quot;??_);_(@_)">
                  <c:v>71210.676301981555</c:v>
                </c:pt>
                <c:pt idx="49" formatCode="_(* #,##0_);_(* \(#,##0\);_(* &quot;-&quot;??_);_(@_)">
                  <c:v>69074.356012922115</c:v>
                </c:pt>
                <c:pt idx="50" formatCode="_(* #,##0_);_(* \(#,##0\);_(* &quot;-&quot;??_);_(@_)">
                  <c:v>82002.125332534444</c:v>
                </c:pt>
                <c:pt idx="51" formatCode="_(* #,##0_);_(* \(#,##0\);_(* &quot;-&quot;??_);_(@_)">
                  <c:v>79542.061572558407</c:v>
                </c:pt>
                <c:pt idx="52" formatCode="_(* #,##0_);_(* \(#,##0\);_(* &quot;-&quot;??_);_(@_)">
                  <c:v>77155.799725381657</c:v>
                </c:pt>
                <c:pt idx="53" formatCode="_(* #,##0_);_(* \(#,##0\);_(* &quot;-&quot;??_);_(@_)">
                  <c:v>89841.125733620225</c:v>
                </c:pt>
                <c:pt idx="54" formatCode="_(* #,##0_);_(* \(#,##0\);_(* &quot;-&quot;??_);_(@_)">
                  <c:v>87145.891961611604</c:v>
                </c:pt>
                <c:pt idx="55" formatCode="_(* #,##0_);_(* \(#,##0\);_(* &quot;-&quot;??_);_(@_)">
                  <c:v>84531.515202763243</c:v>
                </c:pt>
                <c:pt idx="56" formatCode="_(* #,##0_);_(* \(#,##0\);_(* &quot;-&quot;??_);_(@_)">
                  <c:v>96995.569746680354</c:v>
                </c:pt>
                <c:pt idx="57" formatCode="_(* #,##0_);_(* \(#,##0\);_(* &quot;-&quot;??_);_(@_)">
                  <c:v>94085.702654279943</c:v>
                </c:pt>
                <c:pt idx="58" formatCode="_(* #,##0_);_(* \(#,##0\);_(* &quot;-&quot;??_);_(@_)">
                  <c:v>91263.131574651547</c:v>
                </c:pt>
                <c:pt idx="59" formatCode="_(* #,##0_);_(* \(#,##0\);_(* &quot;-&quot;??_);_(@_)">
                  <c:v>103525.23762741199</c:v>
                </c:pt>
                <c:pt idx="60" formatCode="_(* #,##0_);_(* \(#,##0\);_(* &quot;-&quot;??_);_(@_)">
                  <c:v>100419.48049858963</c:v>
                </c:pt>
                <c:pt idx="61" formatCode="_(* #,##0_);_(* \(#,##0\);_(* &quot;-&quot;??_);_(@_)">
                  <c:v>97406.896083631917</c:v>
                </c:pt>
                <c:pt idx="62" formatCode="_(* #,##0_);_(* \(#,##0\);_(* &quot;-&quot;??_);_(@_)">
                  <c:v>94484.689201122965</c:v>
                </c:pt>
                <c:pt idx="63" formatCode="_(* #,##0_);_(* \(#,##0\);_(* &quot;-&quot;??_);_(@_)">
                  <c:v>91650.148525089273</c:v>
                </c:pt>
                <c:pt idx="64" formatCode="_(* #,##0_);_(* \(#,##0\);_(* &quot;-&quot;??_);_(@_)">
                  <c:v>88900.644069336588</c:v>
                </c:pt>
                <c:pt idx="65" formatCode="_(* #,##0_);_(* \(#,##0\);_(* &quot;-&quot;??_);_(@_)">
                  <c:v>86233.624747256501</c:v>
                </c:pt>
                <c:pt idx="66" formatCode="_(* #,##0_);_(* \(#,##0\);_(* &quot;-&quot;??_);_(@_)">
                  <c:v>83646.616004838783</c:v>
                </c:pt>
                <c:pt idx="67" formatCode="_(* #,##0_);_(* \(#,##0\);_(* &quot;-&quot;??_);_(@_)">
                  <c:v>81137.217524693624</c:v>
                </c:pt>
                <c:pt idx="68" formatCode="_(* #,##0_);_(* \(#,##0\);_(* &quot;-&quot;??_);_(@_)">
                  <c:v>78703.10099895281</c:v>
                </c:pt>
                <c:pt idx="69" formatCode="_(* #,##0_);_(* \(#,##0\);_(* &quot;-&quot;??_);_(@_)">
                  <c:v>76342.007968984224</c:v>
                </c:pt>
                <c:pt idx="70" formatCode="_(* #,##0_);_(* \(#,##0\);_(* &quot;-&quot;??_);_(@_)">
                  <c:v>74051.747729914699</c:v>
                </c:pt>
                <c:pt idx="71" formatCode="_(* #,##0_);_(* \(#,##0\);_(* &quot;-&quot;??_);_(@_)">
                  <c:v>71830.195298017265</c:v>
                </c:pt>
                <c:pt idx="72" formatCode="_(* #,##0_);_(* \(#,##0\);_(* &quot;-&quot;??_);_(@_)">
                  <c:v>69675.289439076747</c:v>
                </c:pt>
                <c:pt idx="73" formatCode="_(* #,##0_);_(* \(#,##0\);_(* &quot;-&quot;??_);_(@_)">
                  <c:v>67585.03075590443</c:v>
                </c:pt>
                <c:pt idx="74" formatCode="_(* #,##0_);_(* \(#,##0\);_(* &quot;-&quot;??_);_(@_)">
                  <c:v>65557.479833227306</c:v>
                </c:pt>
                <c:pt idx="75" formatCode="_(* #,##0_);_(* \(#,##0\);_(* &quot;-&quot;??_);_(@_)">
                  <c:v>63590.755438230481</c:v>
                </c:pt>
                <c:pt idx="76" formatCode="_(* #,##0_);_(* \(#,##0\);_(* &quot;-&quot;??_);_(@_)">
                  <c:v>61683.032775083571</c:v>
                </c:pt>
                <c:pt idx="77" formatCode="_(* #,##0_);_(* \(#,##0\);_(* &quot;-&quot;??_);_(@_)">
                  <c:v>59832.541791831063</c:v>
                </c:pt>
                <c:pt idx="78" formatCode="_(* #,##0_);_(* \(#,##0\);_(* &quot;-&quot;??_);_(@_)">
                  <c:v>58037.565538076124</c:v>
                </c:pt>
                <c:pt idx="79" formatCode="_(* #,##0_);_(* \(#,##0\);_(* &quot;-&quot;??_);_(@_)">
                  <c:v>56296.438571933846</c:v>
                </c:pt>
                <c:pt idx="80" formatCode="_(* #,##0_);_(* \(#,##0\);_(* &quot;-&quot;??_);_(@_)">
                  <c:v>54607.545414775828</c:v>
                </c:pt>
                <c:pt idx="81" formatCode="_(* #,##0_);_(* \(#,##0\);_(* &quot;-&quot;??_);_(@_)">
                  <c:v>52969.319052332547</c:v>
                </c:pt>
                <c:pt idx="82" formatCode="_(* #,##0_);_(* \(#,##0\);_(* &quot;-&quot;??_);_(@_)">
                  <c:v>51380.239480762568</c:v>
                </c:pt>
                <c:pt idx="83" formatCode="_(* #,##0_);_(* \(#,##0\);_(* &quot;-&quot;??_);_(@_)">
                  <c:v>49838.8322963397</c:v>
                </c:pt>
                <c:pt idx="84" formatCode="_(* #,##0_);_(* \(#,##0\);_(* &quot;-&quot;??_);_(@_)">
                  <c:v>48343.667327449497</c:v>
                </c:pt>
                <c:pt idx="85" formatCode="_(* #,##0_);_(* \(#,##0\);_(* &quot;-&quot;??_);_(@_)">
                  <c:v>46893.357307626022</c:v>
                </c:pt>
                <c:pt idx="86" formatCode="_(* #,##0_);_(* \(#,##0\);_(* &quot;-&quot;??_);_(@_)">
                  <c:v>45486.55658839723</c:v>
                </c:pt>
                <c:pt idx="87" formatCode="_(* #,##0_);_(* \(#,##0\);_(* &quot;-&quot;??_);_(@_)">
                  <c:v>44121.959890745318</c:v>
                </c:pt>
                <c:pt idx="88" formatCode="_(* #,##0_);_(* \(#,##0\);_(* &quot;-&quot;??_);_(@_)">
                  <c:v>42798.301094022958</c:v>
                </c:pt>
                <c:pt idx="89" formatCode="_(* #,##0_);_(* \(#,##0\);_(* &quot;-&quot;??_);_(@_)">
                  <c:v>41514.352061202269</c:v>
                </c:pt>
                <c:pt idx="90" formatCode="_(* #,##0_);_(* \(#,##0\);_(* &quot;-&quot;??_);_(@_)">
                  <c:v>40268.921499366203</c:v>
                </c:pt>
                <c:pt idx="91" formatCode="_(* #,##0_);_(* \(#,##0\);_(* &quot;-&quot;??_);_(@_)">
                  <c:v>39060.853854385212</c:v>
                </c:pt>
                <c:pt idx="92" formatCode="_(* #,##0_);_(* \(#,##0\);_(* &quot;-&quot;??_);_(@_)">
                  <c:v>37889.028238753657</c:v>
                </c:pt>
                <c:pt idx="93" formatCode="_(* #,##0_);_(* \(#,##0\);_(* &quot;-&quot;??_);_(@_)">
                  <c:v>36752.357391591046</c:v>
                </c:pt>
                <c:pt idx="94" formatCode="_(* #,##0_);_(* \(#,##0\);_(* &quot;-&quot;??_);_(@_)">
                  <c:v>35649.786669843314</c:v>
                </c:pt>
                <c:pt idx="95" formatCode="_(* #,##0_);_(* \(#,##0\);_(* &quot;-&quot;??_);_(@_)">
                  <c:v>34580.293069748011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E-4E0D-BEB6-07ACCF43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56264"/>
        <c:axId val="457754296"/>
      </c:lineChart>
      <c:catAx>
        <c:axId val="45775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42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77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</a:t>
                </a:r>
                <a:r>
                  <a:rPr lang="en-US" baseline="0"/>
                  <a:t> Produciotn Profile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'Gantt Charts'!$H$109</c:f>
              <c:strCache>
                <c:ptCount val="1"/>
                <c:pt idx="0">
                  <c:v>Dry Tree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'Gantt Charts'!$H$108:$CZ$108</c:f>
              <c:strCache>
                <c:ptCount val="97"/>
                <c:pt idx="0">
                  <c:v>Time (Years)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strCache>
            </c:strRef>
          </c:cat>
          <c:val>
            <c:numRef>
              <c:f>'Gantt Charts'!$H$109:$CZ$109</c:f>
              <c:numCache>
                <c:formatCode>_(* #,##0_);_(* \(#,##0\);_(* "-"??_);_(@_)</c:formatCode>
                <c:ptCount val="97"/>
                <c:pt idx="0" formatCode="General">
                  <c:v>0</c:v>
                </c:pt>
                <c:pt idx="1">
                  <c:v>15000</c:v>
                </c:pt>
                <c:pt idx="2">
                  <c:v>14550</c:v>
                </c:pt>
                <c:pt idx="3">
                  <c:v>14113.5</c:v>
                </c:pt>
                <c:pt idx="4">
                  <c:v>13690.094999999999</c:v>
                </c:pt>
                <c:pt idx="5">
                  <c:v>13279.39215</c:v>
                </c:pt>
                <c:pt idx="6">
                  <c:v>12881.0103855</c:v>
                </c:pt>
                <c:pt idx="7">
                  <c:v>12494.580073935</c:v>
                </c:pt>
                <c:pt idx="8">
                  <c:v>12119.742671716949</c:v>
                </c:pt>
                <c:pt idx="9">
                  <c:v>11756.150391565441</c:v>
                </c:pt>
                <c:pt idx="10">
                  <c:v>11403.465879818477</c:v>
                </c:pt>
                <c:pt idx="11">
                  <c:v>11061.361903423922</c:v>
                </c:pt>
                <c:pt idx="12">
                  <c:v>10729.521046321204</c:v>
                </c:pt>
                <c:pt idx="13">
                  <c:v>10407.635414931568</c:v>
                </c:pt>
                <c:pt idx="14">
                  <c:v>10095.406352483622</c:v>
                </c:pt>
                <c:pt idx="15">
                  <c:v>9792.5441619091125</c:v>
                </c:pt>
                <c:pt idx="16">
                  <c:v>9498.7678370518388</c:v>
                </c:pt>
                <c:pt idx="17">
                  <c:v>9213.8048019402831</c:v>
                </c:pt>
                <c:pt idx="18">
                  <c:v>8937.3906578820752</c:v>
                </c:pt>
                <c:pt idx="19">
                  <c:v>8669.268938145613</c:v>
                </c:pt>
                <c:pt idx="20">
                  <c:v>8409.1908700012445</c:v>
                </c:pt>
                <c:pt idx="21">
                  <c:v>8156.9151439012066</c:v>
                </c:pt>
                <c:pt idx="22">
                  <c:v>7912.2076895841701</c:v>
                </c:pt>
                <c:pt idx="23">
                  <c:v>7674.8414588966452</c:v>
                </c:pt>
                <c:pt idx="24">
                  <c:v>7444.5962151297454</c:v>
                </c:pt>
                <c:pt idx="25">
                  <c:v>7221.2583286758527</c:v>
                </c:pt>
                <c:pt idx="26">
                  <c:v>7004.6205788155767</c:v>
                </c:pt>
                <c:pt idx="27">
                  <c:v>6794.4819614511089</c:v>
                </c:pt>
                <c:pt idx="28">
                  <c:v>6590.647502607575</c:v>
                </c:pt>
                <c:pt idx="29">
                  <c:v>6392.9280775293473</c:v>
                </c:pt>
                <c:pt idx="30">
                  <c:v>12000</c:v>
                </c:pt>
                <c:pt idx="31">
                  <c:v>11640</c:v>
                </c:pt>
                <c:pt idx="32">
                  <c:v>11290.8</c:v>
                </c:pt>
                <c:pt idx="33">
                  <c:v>10952.075999999999</c:v>
                </c:pt>
                <c:pt idx="34">
                  <c:v>10623.513719999999</c:v>
                </c:pt>
                <c:pt idx="35">
                  <c:v>10304.808308399999</c:v>
                </c:pt>
                <c:pt idx="36">
                  <c:v>9995.6640591479991</c:v>
                </c:pt>
                <c:pt idx="37">
                  <c:v>9695.7941373735594</c:v>
                </c:pt>
                <c:pt idx="38">
                  <c:v>9404.9203132523526</c:v>
                </c:pt>
                <c:pt idx="39">
                  <c:v>9122.7727038547819</c:v>
                </c:pt>
                <c:pt idx="40">
                  <c:v>8849.0895227391375</c:v>
                </c:pt>
                <c:pt idx="41">
                  <c:v>8583.616837056963</c:v>
                </c:pt>
                <c:pt idx="42">
                  <c:v>8326.1083319452537</c:v>
                </c:pt>
                <c:pt idx="43">
                  <c:v>8076.3250819868954</c:v>
                </c:pt>
                <c:pt idx="44">
                  <c:v>7834.035329527288</c:v>
                </c:pt>
                <c:pt idx="45">
                  <c:v>7599.0142696414696</c:v>
                </c:pt>
                <c:pt idx="46">
                  <c:v>7371.0438415522249</c:v>
                </c:pt>
                <c:pt idx="47">
                  <c:v>7149.9125263056576</c:v>
                </c:pt>
                <c:pt idx="48">
                  <c:v>6935.4151505164873</c:v>
                </c:pt>
                <c:pt idx="49">
                  <c:v>6727.3526960009922</c:v>
                </c:pt>
                <c:pt idx="50">
                  <c:v>6525.5321151209619</c:v>
                </c:pt>
                <c:pt idx="51">
                  <c:v>6329.7661516673325</c:v>
                </c:pt>
                <c:pt idx="52">
                  <c:v>6139.8731671173127</c:v>
                </c:pt>
                <c:pt idx="53">
                  <c:v>5955.6769721037936</c:v>
                </c:pt>
                <c:pt idx="54">
                  <c:v>5777.0066629406792</c:v>
                </c:pt>
                <c:pt idx="55">
                  <c:v>5603.696463052459</c:v>
                </c:pt>
                <c:pt idx="56">
                  <c:v>5435.5855691608849</c:v>
                </c:pt>
                <c:pt idx="57">
                  <c:v>10000</c:v>
                </c:pt>
                <c:pt idx="58">
                  <c:v>9700</c:v>
                </c:pt>
                <c:pt idx="59">
                  <c:v>9409</c:v>
                </c:pt>
                <c:pt idx="60">
                  <c:v>9126.73</c:v>
                </c:pt>
                <c:pt idx="61">
                  <c:v>8852.9280999999992</c:v>
                </c:pt>
                <c:pt idx="62">
                  <c:v>8587.3402569999998</c:v>
                </c:pt>
                <c:pt idx="63">
                  <c:v>8329.7200492899992</c:v>
                </c:pt>
                <c:pt idx="64">
                  <c:v>8079.8284478112992</c:v>
                </c:pt>
                <c:pt idx="65">
                  <c:v>7837.4335943769602</c:v>
                </c:pt>
                <c:pt idx="66">
                  <c:v>7602.3105865456509</c:v>
                </c:pt>
                <c:pt idx="67">
                  <c:v>7374.2412689492812</c:v>
                </c:pt>
                <c:pt idx="68">
                  <c:v>7153.0140308808022</c:v>
                </c:pt>
                <c:pt idx="69">
                  <c:v>6938.4236099543778</c:v>
                </c:pt>
                <c:pt idx="70">
                  <c:v>6730.2709016557465</c:v>
                </c:pt>
                <c:pt idx="71">
                  <c:v>6528.3627746060738</c:v>
                </c:pt>
                <c:pt idx="72">
                  <c:v>6332.5118913678916</c:v>
                </c:pt>
                <c:pt idx="73">
                  <c:v>6142.5365346268545</c:v>
                </c:pt>
                <c:pt idx="74">
                  <c:v>5958.2604385880486</c:v>
                </c:pt>
                <c:pt idx="75">
                  <c:v>5779.5126254304068</c:v>
                </c:pt>
                <c:pt idx="76">
                  <c:v>5606.1272466674945</c:v>
                </c:pt>
                <c:pt idx="77">
                  <c:v>5437.9434292674696</c:v>
                </c:pt>
                <c:pt idx="78">
                  <c:v>5274.8051263894449</c:v>
                </c:pt>
                <c:pt idx="79">
                  <c:v>5116.5609725977611</c:v>
                </c:pt>
                <c:pt idx="80">
                  <c:v>4963.0641434198278</c:v>
                </c:pt>
                <c:pt idx="81">
                  <c:v>4814.172219117233</c:v>
                </c:pt>
                <c:pt idx="82">
                  <c:v>4669.7470525437157</c:v>
                </c:pt>
                <c:pt idx="83">
                  <c:v>4529.6546409674038</c:v>
                </c:pt>
                <c:pt idx="84">
                  <c:v>4393.7650017383812</c:v>
                </c:pt>
                <c:pt idx="85">
                  <c:v>4261.9520516862294</c:v>
                </c:pt>
                <c:pt idx="86">
                  <c:v>4134.0934901356422</c:v>
                </c:pt>
                <c:pt idx="87">
                  <c:v>4010.0706854315727</c:v>
                </c:pt>
                <c:pt idx="88">
                  <c:v>3889.7685648686252</c:v>
                </c:pt>
                <c:pt idx="89">
                  <c:v>3773.0755079225664</c:v>
                </c:pt>
                <c:pt idx="90">
                  <c:v>3659.8832426848894</c:v>
                </c:pt>
                <c:pt idx="91">
                  <c:v>3550.0867454043428</c:v>
                </c:pt>
                <c:pt idx="92">
                  <c:v>3443.5841430422124</c:v>
                </c:pt>
                <c:pt idx="93">
                  <c:v>3340.276618750946</c:v>
                </c:pt>
                <c:pt idx="94">
                  <c:v>3240.0683201884176</c:v>
                </c:pt>
                <c:pt idx="95">
                  <c:v>3142.8662705827651</c:v>
                </c:pt>
                <c:pt idx="96">
                  <c:v>3048.5802824652819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32D-BDF4-97332306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88808"/>
        <c:axId val="456382576"/>
      </c:lineChart>
      <c:catAx>
        <c:axId val="45638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576"/>
        <c:crosses val="autoZero"/>
        <c:auto val="1"/>
        <c:lblAlgn val="ctr"/>
        <c:lblOffset val="100"/>
        <c:noMultiLvlLbl val="0"/>
      </c:catAx>
      <c:valAx>
        <c:axId val="4563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Recovery with Dry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'Gantt Charts'!$H$109</c:f>
              <c:strCache>
                <c:ptCount val="1"/>
                <c:pt idx="0">
                  <c:v>Dry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'Gantt Charts'!$I$108:$CJ$108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'Gantt Charts'!$I$109:$CJ$109</c:f>
              <c:numCache>
                <c:formatCode>_(* #,##0_);_(* \(#,##0\);_(* "-"??_);_(@_)</c:formatCode>
                <c:ptCount val="80"/>
                <c:pt idx="0">
                  <c:v>15000</c:v>
                </c:pt>
                <c:pt idx="1">
                  <c:v>14550</c:v>
                </c:pt>
                <c:pt idx="2">
                  <c:v>14113.5</c:v>
                </c:pt>
                <c:pt idx="3">
                  <c:v>13690.094999999999</c:v>
                </c:pt>
                <c:pt idx="4">
                  <c:v>13279.39215</c:v>
                </c:pt>
                <c:pt idx="5">
                  <c:v>12881.0103855</c:v>
                </c:pt>
                <c:pt idx="6">
                  <c:v>12494.580073935</c:v>
                </c:pt>
                <c:pt idx="7">
                  <c:v>12119.742671716949</c:v>
                </c:pt>
                <c:pt idx="8">
                  <c:v>11756.150391565441</c:v>
                </c:pt>
                <c:pt idx="9">
                  <c:v>11403.465879818477</c:v>
                </c:pt>
                <c:pt idx="10">
                  <c:v>11061.361903423922</c:v>
                </c:pt>
                <c:pt idx="11">
                  <c:v>10729.521046321204</c:v>
                </c:pt>
                <c:pt idx="12">
                  <c:v>10407.635414931568</c:v>
                </c:pt>
                <c:pt idx="13">
                  <c:v>10095.406352483622</c:v>
                </c:pt>
                <c:pt idx="14">
                  <c:v>9792.5441619091125</c:v>
                </c:pt>
                <c:pt idx="15">
                  <c:v>9498.7678370518388</c:v>
                </c:pt>
                <c:pt idx="16">
                  <c:v>9213.8048019402831</c:v>
                </c:pt>
                <c:pt idx="17">
                  <c:v>8937.3906578820752</c:v>
                </c:pt>
                <c:pt idx="18">
                  <c:v>8669.268938145613</c:v>
                </c:pt>
                <c:pt idx="19">
                  <c:v>8409.1908700012445</c:v>
                </c:pt>
                <c:pt idx="20">
                  <c:v>8156.9151439012066</c:v>
                </c:pt>
                <c:pt idx="21">
                  <c:v>7912.2076895841701</c:v>
                </c:pt>
                <c:pt idx="22">
                  <c:v>7674.8414588966452</c:v>
                </c:pt>
                <c:pt idx="23">
                  <c:v>7444.5962151297454</c:v>
                </c:pt>
                <c:pt idx="24">
                  <c:v>7221.2583286758527</c:v>
                </c:pt>
                <c:pt idx="25">
                  <c:v>7004.6205788155767</c:v>
                </c:pt>
                <c:pt idx="26">
                  <c:v>6794.4819614511089</c:v>
                </c:pt>
                <c:pt idx="27">
                  <c:v>6590.647502607575</c:v>
                </c:pt>
                <c:pt idx="28">
                  <c:v>6392.9280775293473</c:v>
                </c:pt>
                <c:pt idx="29">
                  <c:v>12000</c:v>
                </c:pt>
                <c:pt idx="30">
                  <c:v>11640</c:v>
                </c:pt>
                <c:pt idx="31">
                  <c:v>11290.8</c:v>
                </c:pt>
                <c:pt idx="32">
                  <c:v>10952.075999999999</c:v>
                </c:pt>
                <c:pt idx="33">
                  <c:v>10623.513719999999</c:v>
                </c:pt>
                <c:pt idx="34">
                  <c:v>10304.808308399999</c:v>
                </c:pt>
                <c:pt idx="35">
                  <c:v>9995.6640591479991</c:v>
                </c:pt>
                <c:pt idx="36">
                  <c:v>9695.7941373735594</c:v>
                </c:pt>
                <c:pt idx="37">
                  <c:v>9404.9203132523526</c:v>
                </c:pt>
                <c:pt idx="38">
                  <c:v>9122.7727038547819</c:v>
                </c:pt>
                <c:pt idx="39">
                  <c:v>8849.0895227391375</c:v>
                </c:pt>
                <c:pt idx="40">
                  <c:v>8583.616837056963</c:v>
                </c:pt>
                <c:pt idx="41">
                  <c:v>8326.1083319452537</c:v>
                </c:pt>
                <c:pt idx="42">
                  <c:v>8076.3250819868954</c:v>
                </c:pt>
                <c:pt idx="43">
                  <c:v>7834.035329527288</c:v>
                </c:pt>
                <c:pt idx="44">
                  <c:v>7599.0142696414696</c:v>
                </c:pt>
                <c:pt idx="45">
                  <c:v>7371.0438415522249</c:v>
                </c:pt>
                <c:pt idx="46">
                  <c:v>7149.9125263056576</c:v>
                </c:pt>
                <c:pt idx="47">
                  <c:v>6935.4151505164873</c:v>
                </c:pt>
                <c:pt idx="48">
                  <c:v>6727.3526960009922</c:v>
                </c:pt>
                <c:pt idx="49">
                  <c:v>6525.5321151209619</c:v>
                </c:pt>
                <c:pt idx="50">
                  <c:v>6329.7661516673325</c:v>
                </c:pt>
                <c:pt idx="51">
                  <c:v>6139.8731671173127</c:v>
                </c:pt>
                <c:pt idx="52">
                  <c:v>5955.6769721037936</c:v>
                </c:pt>
                <c:pt idx="53">
                  <c:v>5777.0066629406792</c:v>
                </c:pt>
                <c:pt idx="54">
                  <c:v>5603.696463052459</c:v>
                </c:pt>
                <c:pt idx="55">
                  <c:v>5435.5855691608849</c:v>
                </c:pt>
                <c:pt idx="56">
                  <c:v>10000</c:v>
                </c:pt>
                <c:pt idx="57">
                  <c:v>9700</c:v>
                </c:pt>
                <c:pt idx="58">
                  <c:v>9409</c:v>
                </c:pt>
                <c:pt idx="59">
                  <c:v>9126.73</c:v>
                </c:pt>
                <c:pt idx="60">
                  <c:v>8852.9280999999992</c:v>
                </c:pt>
                <c:pt idx="61">
                  <c:v>8587.3402569999998</c:v>
                </c:pt>
                <c:pt idx="62">
                  <c:v>8329.7200492899992</c:v>
                </c:pt>
                <c:pt idx="63">
                  <c:v>8079.8284478112992</c:v>
                </c:pt>
                <c:pt idx="64">
                  <c:v>7837.4335943769602</c:v>
                </c:pt>
                <c:pt idx="65">
                  <c:v>7602.3105865456509</c:v>
                </c:pt>
                <c:pt idx="66">
                  <c:v>7374.2412689492812</c:v>
                </c:pt>
                <c:pt idx="67">
                  <c:v>7153.0140308808022</c:v>
                </c:pt>
                <c:pt idx="68">
                  <c:v>6938.4236099543778</c:v>
                </c:pt>
                <c:pt idx="69">
                  <c:v>6730.2709016557465</c:v>
                </c:pt>
                <c:pt idx="70">
                  <c:v>6528.3627746060738</c:v>
                </c:pt>
                <c:pt idx="71">
                  <c:v>6332.5118913678916</c:v>
                </c:pt>
                <c:pt idx="72">
                  <c:v>6142.5365346268545</c:v>
                </c:pt>
                <c:pt idx="73">
                  <c:v>5958.2604385880486</c:v>
                </c:pt>
                <c:pt idx="74">
                  <c:v>5779.5126254304068</c:v>
                </c:pt>
                <c:pt idx="75">
                  <c:v>5606.1272466674945</c:v>
                </c:pt>
                <c:pt idx="76">
                  <c:v>5437.9434292674696</c:v>
                </c:pt>
                <c:pt idx="77">
                  <c:v>5274.8051263894449</c:v>
                </c:pt>
                <c:pt idx="78">
                  <c:v>5116.5609725977611</c:v>
                </c:pt>
                <c:pt idx="79">
                  <c:v>4963.0641434198278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F00-9053-79F51AAB6E29}"/>
            </c:ext>
          </c:extLst>
        </c:ser>
        <c:ser>
          <c:idx val="1"/>
          <c:order val="1"/>
          <c:tx>
            <c:strRef>
              <c:f>'Gantt Charts'!$H$110</c:f>
              <c:strCache>
                <c:ptCount val="1"/>
                <c:pt idx="0">
                  <c:v>Subsea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'Gantt Charts'!$I$108:$CJ$108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'Gantt Charts'!$I$110:$CJ$110</c:f>
              <c:numCache>
                <c:formatCode>_(* #,##0_);_(* \(#,##0\);_(* "-"??_);_(@_)</c:formatCode>
                <c:ptCount val="80"/>
                <c:pt idx="0">
                  <c:v>15000</c:v>
                </c:pt>
                <c:pt idx="1">
                  <c:v>14460</c:v>
                </c:pt>
                <c:pt idx="2">
                  <c:v>13939.439999999999</c:v>
                </c:pt>
                <c:pt idx="3">
                  <c:v>13437.620159999999</c:v>
                </c:pt>
                <c:pt idx="4">
                  <c:v>12953.865834239998</c:v>
                </c:pt>
                <c:pt idx="5">
                  <c:v>12487.526664207357</c:v>
                </c:pt>
                <c:pt idx="6">
                  <c:v>12037.975704295892</c:v>
                </c:pt>
                <c:pt idx="7">
                  <c:v>11604.608578941239</c:v>
                </c:pt>
                <c:pt idx="8">
                  <c:v>11186.842670099355</c:v>
                </c:pt>
                <c:pt idx="9">
                  <c:v>10784.116333975779</c:v>
                </c:pt>
                <c:pt idx="10">
                  <c:v>10395.888145952651</c:v>
                </c:pt>
                <c:pt idx="11">
                  <c:v>10021.636172698356</c:v>
                </c:pt>
                <c:pt idx="12">
                  <c:v>9660.8572704812141</c:v>
                </c:pt>
                <c:pt idx="13">
                  <c:v>9313.0664087438909</c:v>
                </c:pt>
                <c:pt idx="14">
                  <c:v>8977.7960180291102</c:v>
                </c:pt>
                <c:pt idx="15">
                  <c:v>8654.5953613800611</c:v>
                </c:pt>
                <c:pt idx="16">
                  <c:v>8343.0299283703789</c:v>
                </c:pt>
                <c:pt idx="17">
                  <c:v>8042.6808509490447</c:v>
                </c:pt>
                <c:pt idx="18">
                  <c:v>7753.1443403148787</c:v>
                </c:pt>
                <c:pt idx="19">
                  <c:v>7474.0311440635433</c:v>
                </c:pt>
                <c:pt idx="20">
                  <c:v>7204.9660228772555</c:v>
                </c:pt>
                <c:pt idx="21">
                  <c:v>6945.5872460536739</c:v>
                </c:pt>
                <c:pt idx="22">
                  <c:v>6695.5461051957418</c:v>
                </c:pt>
                <c:pt idx="23">
                  <c:v>6454.5064454086951</c:v>
                </c:pt>
                <c:pt idx="24">
                  <c:v>6222.144213373982</c:v>
                </c:pt>
                <c:pt idx="25">
                  <c:v>5998.1470216925181</c:v>
                </c:pt>
                <c:pt idx="26">
                  <c:v>5782.2137289115872</c:v>
                </c:pt>
                <c:pt idx="27">
                  <c:v>5574.0540346707694</c:v>
                </c:pt>
                <c:pt idx="28">
                  <c:v>5373.3880894226213</c:v>
                </c:pt>
                <c:pt idx="29">
                  <c:v>5179.9461182034065</c:v>
                </c:pt>
                <c:pt idx="30">
                  <c:v>4993.4680579480837</c:v>
                </c:pt>
                <c:pt idx="31">
                  <c:v>4813.7032078619523</c:v>
                </c:pt>
                <c:pt idx="32">
                  <c:v>4640.4098923789215</c:v>
                </c:pt>
                <c:pt idx="33">
                  <c:v>4473.3551362532799</c:v>
                </c:pt>
                <c:pt idx="34">
                  <c:v>4312.3143513481618</c:v>
                </c:pt>
                <c:pt idx="35">
                  <c:v>4157.0710346996275</c:v>
                </c:pt>
                <c:pt idx="36">
                  <c:v>4007.4164774504407</c:v>
                </c:pt>
                <c:pt idx="37">
                  <c:v>3863.1494842622246</c:v>
                </c:pt>
                <c:pt idx="38">
                  <c:v>3724.0761028287843</c:v>
                </c:pt>
                <c:pt idx="39">
                  <c:v>3590.0093631269478</c:v>
                </c:pt>
                <c:pt idx="40">
                  <c:v>3460.7690260543777</c:v>
                </c:pt>
                <c:pt idx="41">
                  <c:v>3336.1813411164198</c:v>
                </c:pt>
                <c:pt idx="42">
                  <c:v>3216.0788128362287</c:v>
                </c:pt>
                <c:pt idx="43">
                  <c:v>3100.2999755741243</c:v>
                </c:pt>
                <c:pt idx="44">
                  <c:v>2988.6891764534557</c:v>
                </c:pt>
                <c:pt idx="45">
                  <c:v>2881.096366101131</c:v>
                </c:pt>
                <c:pt idx="46">
                  <c:v>2777.3768969214902</c:v>
                </c:pt>
                <c:pt idx="47">
                  <c:v>2677.3913286323163</c:v>
                </c:pt>
                <c:pt idx="48">
                  <c:v>2581.0052408015526</c:v>
                </c:pt>
                <c:pt idx="49">
                  <c:v>2488.0890521326965</c:v>
                </c:pt>
                <c:pt idx="50">
                  <c:v>2398.5178462559193</c:v>
                </c:pt>
                <c:pt idx="51">
                  <c:v>2312.1712037907059</c:v>
                </c:pt>
                <c:pt idx="52">
                  <c:v>2228.9330404542407</c:v>
                </c:pt>
                <c:pt idx="53">
                  <c:v>2148.6914509978878</c:v>
                </c:pt>
                <c:pt idx="54">
                  <c:v>2071.3385587619637</c:v>
                </c:pt>
                <c:pt idx="55">
                  <c:v>1996.7703706465329</c:v>
                </c:pt>
                <c:pt idx="56">
                  <c:v>1924.8866373032577</c:v>
                </c:pt>
                <c:pt idx="57">
                  <c:v>1855.5907183603404</c:v>
                </c:pt>
                <c:pt idx="58">
                  <c:v>1788.7894524993681</c:v>
                </c:pt>
                <c:pt idx="59">
                  <c:v>1724.3930322093906</c:v>
                </c:pt>
                <c:pt idx="60">
                  <c:v>1662.3148830498526</c:v>
                </c:pt>
                <c:pt idx="61">
                  <c:v>1602.4715472600578</c:v>
                </c:pt>
                <c:pt idx="62">
                  <c:v>1544.7825715586957</c:v>
                </c:pt>
                <c:pt idx="63">
                  <c:v>1489.1703989825826</c:v>
                </c:pt>
                <c:pt idx="64">
                  <c:v>1435.5602646192096</c:v>
                </c:pt>
                <c:pt idx="65">
                  <c:v>1383.8800950929181</c:v>
                </c:pt>
                <c:pt idx="66">
                  <c:v>1334.0604116695729</c:v>
                </c:pt>
                <c:pt idx="67">
                  <c:v>1286.0342368494682</c:v>
                </c:pt>
                <c:pt idx="68">
                  <c:v>1239.7370043228873</c:v>
                </c:pt>
                <c:pt idx="69">
                  <c:v>1195.1064721672633</c:v>
                </c:pt>
                <c:pt idx="70">
                  <c:v>1152.0826391692417</c:v>
                </c:pt>
                <c:pt idx="71">
                  <c:v>1110.607664159149</c:v>
                </c:pt>
                <c:pt idx="72">
                  <c:v>1070.6257882494197</c:v>
                </c:pt>
                <c:pt idx="73">
                  <c:v>1032.0832598724405</c:v>
                </c:pt>
                <c:pt idx="74">
                  <c:v>994.92826251703264</c:v>
                </c:pt>
                <c:pt idx="75">
                  <c:v>959.11084506641942</c:v>
                </c:pt>
                <c:pt idx="76">
                  <c:v>924.58285464402832</c:v>
                </c:pt>
                <c:pt idx="77">
                  <c:v>891.29787187684326</c:v>
                </c:pt>
                <c:pt idx="78">
                  <c:v>859.21114848927687</c:v>
                </c:pt>
                <c:pt idx="79">
                  <c:v>828.27954714366285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B-4F00-9053-79F51AAB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463616"/>
        <c:axId val="639468864"/>
      </c:lineChart>
      <c:catAx>
        <c:axId val="6394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88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39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</a:t>
                </a:r>
                <a:r>
                  <a:rPr lang="en-US" baseline="0"/>
                  <a:t> Rate BPD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24916282016473E-2"/>
          <c:y val="0.11202495499230303"/>
          <c:w val="0.91068484025703689"/>
          <c:h val="0.8735305458034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'Gantt Charts'!$I$139:$CX$139</c:f>
              <c:numCache>
                <c:formatCode>General</c:formatCode>
                <c:ptCount val="94"/>
                <c:pt idx="0">
                  <c:v>-1.5</c:v>
                </c:pt>
                <c:pt idx="1">
                  <c:v>-10.5</c:v>
                </c:pt>
                <c:pt idx="2">
                  <c:v>-19.5</c:v>
                </c:pt>
                <c:pt idx="3">
                  <c:v>-31</c:v>
                </c:pt>
                <c:pt idx="4">
                  <c:v>-56.75</c:v>
                </c:pt>
                <c:pt idx="5">
                  <c:v>-68.5</c:v>
                </c:pt>
                <c:pt idx="6">
                  <c:v>-118.5</c:v>
                </c:pt>
                <c:pt idx="7">
                  <c:v>-168.5</c:v>
                </c:pt>
                <c:pt idx="8">
                  <c:v>-180.25</c:v>
                </c:pt>
                <c:pt idx="9">
                  <c:v>-192</c:v>
                </c:pt>
                <c:pt idx="10">
                  <c:v>-203.75</c:v>
                </c:pt>
                <c:pt idx="11">
                  <c:v>-177.25</c:v>
                </c:pt>
                <c:pt idx="12">
                  <c:v>-150.75</c:v>
                </c:pt>
                <c:pt idx="13">
                  <c:v>-200.75</c:v>
                </c:pt>
                <c:pt idx="14">
                  <c:v>-225.75</c:v>
                </c:pt>
                <c:pt idx="15">
                  <c:v>-250.75</c:v>
                </c:pt>
                <c:pt idx="16">
                  <c:v>-275.75</c:v>
                </c:pt>
                <c:pt idx="17">
                  <c:v>-300.75</c:v>
                </c:pt>
                <c:pt idx="18">
                  <c:v>-255.75</c:v>
                </c:pt>
                <c:pt idx="19">
                  <c:v>-210.75</c:v>
                </c:pt>
                <c:pt idx="20">
                  <c:v>-165.75</c:v>
                </c:pt>
                <c:pt idx="21">
                  <c:v>-120.75</c:v>
                </c:pt>
                <c:pt idx="22">
                  <c:v>-75.75</c:v>
                </c:pt>
                <c:pt idx="23">
                  <c:v>-48.75</c:v>
                </c:pt>
                <c:pt idx="24">
                  <c:v>-21.75</c:v>
                </c:pt>
                <c:pt idx="25">
                  <c:v>-26.75</c:v>
                </c:pt>
                <c:pt idx="26">
                  <c:v>-31.75</c:v>
                </c:pt>
                <c:pt idx="27">
                  <c:v>-36.75</c:v>
                </c:pt>
                <c:pt idx="28">
                  <c:v>-41.75</c:v>
                </c:pt>
                <c:pt idx="29">
                  <c:v>-46.75</c:v>
                </c:pt>
                <c:pt idx="30">
                  <c:v>-51.75</c:v>
                </c:pt>
                <c:pt idx="31">
                  <c:v>-56.75</c:v>
                </c:pt>
                <c:pt idx="32">
                  <c:v>-61.75</c:v>
                </c:pt>
                <c:pt idx="33">
                  <c:v>-66.75</c:v>
                </c:pt>
                <c:pt idx="34">
                  <c:v>-46.75</c:v>
                </c:pt>
                <c:pt idx="35">
                  <c:v>-26.75</c:v>
                </c:pt>
                <c:pt idx="36">
                  <c:v>-6.75</c:v>
                </c:pt>
                <c:pt idx="37">
                  <c:v>83.25</c:v>
                </c:pt>
                <c:pt idx="38">
                  <c:v>173.25</c:v>
                </c:pt>
                <c:pt idx="39">
                  <c:v>263.25</c:v>
                </c:pt>
                <c:pt idx="40">
                  <c:v>353.25</c:v>
                </c:pt>
                <c:pt idx="41">
                  <c:v>443.25</c:v>
                </c:pt>
                <c:pt idx="42">
                  <c:v>533.25</c:v>
                </c:pt>
                <c:pt idx="43">
                  <c:v>623.25</c:v>
                </c:pt>
                <c:pt idx="44">
                  <c:v>713.25</c:v>
                </c:pt>
                <c:pt idx="45">
                  <c:v>803.25</c:v>
                </c:pt>
                <c:pt idx="46">
                  <c:v>893.25</c:v>
                </c:pt>
                <c:pt idx="47">
                  <c:v>983.25</c:v>
                </c:pt>
                <c:pt idx="48">
                  <c:v>1073.25</c:v>
                </c:pt>
                <c:pt idx="49">
                  <c:v>1163.25</c:v>
                </c:pt>
                <c:pt idx="50">
                  <c:v>1253.25</c:v>
                </c:pt>
                <c:pt idx="51">
                  <c:v>1343.25</c:v>
                </c:pt>
                <c:pt idx="52">
                  <c:v>1433.25</c:v>
                </c:pt>
                <c:pt idx="53">
                  <c:v>1523.25</c:v>
                </c:pt>
                <c:pt idx="54">
                  <c:v>1613.25</c:v>
                </c:pt>
                <c:pt idx="55">
                  <c:v>1703.25</c:v>
                </c:pt>
                <c:pt idx="56">
                  <c:v>1793.25</c:v>
                </c:pt>
                <c:pt idx="57">
                  <c:v>1883.25</c:v>
                </c:pt>
                <c:pt idx="58">
                  <c:v>1973.25</c:v>
                </c:pt>
                <c:pt idx="59">
                  <c:v>2063.25</c:v>
                </c:pt>
                <c:pt idx="60">
                  <c:v>2153.25</c:v>
                </c:pt>
                <c:pt idx="61">
                  <c:v>2243.25</c:v>
                </c:pt>
                <c:pt idx="62">
                  <c:v>2333.25</c:v>
                </c:pt>
                <c:pt idx="63">
                  <c:v>2423.25</c:v>
                </c:pt>
                <c:pt idx="64">
                  <c:v>2513.25</c:v>
                </c:pt>
                <c:pt idx="65">
                  <c:v>2603.25</c:v>
                </c:pt>
                <c:pt idx="66">
                  <c:v>2693.25</c:v>
                </c:pt>
                <c:pt idx="67">
                  <c:v>2783.25</c:v>
                </c:pt>
                <c:pt idx="68">
                  <c:v>2873.25</c:v>
                </c:pt>
                <c:pt idx="69">
                  <c:v>2963.25</c:v>
                </c:pt>
                <c:pt idx="70">
                  <c:v>3053.25</c:v>
                </c:pt>
                <c:pt idx="71">
                  <c:v>3143.25</c:v>
                </c:pt>
                <c:pt idx="72">
                  <c:v>3233.25</c:v>
                </c:pt>
                <c:pt idx="73">
                  <c:v>3323.25</c:v>
                </c:pt>
                <c:pt idx="74">
                  <c:v>3413.25</c:v>
                </c:pt>
                <c:pt idx="75">
                  <c:v>3503.25</c:v>
                </c:pt>
                <c:pt idx="76">
                  <c:v>3593.25</c:v>
                </c:pt>
                <c:pt idx="77">
                  <c:v>3683.25</c:v>
                </c:pt>
                <c:pt idx="78">
                  <c:v>3773.25</c:v>
                </c:pt>
                <c:pt idx="79">
                  <c:v>3863.25</c:v>
                </c:pt>
                <c:pt idx="80">
                  <c:v>3953.25</c:v>
                </c:pt>
                <c:pt idx="81">
                  <c:v>4043.25</c:v>
                </c:pt>
                <c:pt idx="82">
                  <c:v>4133.25</c:v>
                </c:pt>
                <c:pt idx="83">
                  <c:v>4223.25</c:v>
                </c:pt>
                <c:pt idx="84">
                  <c:v>4313.25</c:v>
                </c:pt>
                <c:pt idx="85">
                  <c:v>4403.25</c:v>
                </c:pt>
                <c:pt idx="86">
                  <c:v>4493.25</c:v>
                </c:pt>
                <c:pt idx="87">
                  <c:v>4583.25</c:v>
                </c:pt>
                <c:pt idx="88">
                  <c:v>4673.25</c:v>
                </c:pt>
                <c:pt idx="89">
                  <c:v>4763.25</c:v>
                </c:pt>
                <c:pt idx="90">
                  <c:v>4853.25</c:v>
                </c:pt>
                <c:pt idx="91">
                  <c:v>4943.25</c:v>
                </c:pt>
                <c:pt idx="92">
                  <c:v>5033.25</c:v>
                </c:pt>
                <c:pt idx="93">
                  <c:v>5123.25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8-41FE-816D-C2256974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18688"/>
        <c:axId val="617819016"/>
      </c:lineChart>
      <c:catAx>
        <c:axId val="6178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1901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178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Frontier FrPS</a:t>
            </a:r>
            <a:r>
              <a:rPr lang="en-US" baseline="0"/>
              <a:t> Delivery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Sheet2!$H$83:$P$83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Sheet2!$H$84:$P$84</c:f>
              <c:numCache>
                <c:formatCode>General</c:formatCode>
                <c:ptCount val="9"/>
                <c:pt idx="0">
                  <c:v>113.10000000000001</c:v>
                </c:pt>
                <c:pt idx="1">
                  <c:v>241.8</c:v>
                </c:pt>
                <c:pt idx="2">
                  <c:v>311.67499999999995</c:v>
                </c:pt>
                <c:pt idx="3">
                  <c:v>295.42499999999995</c:v>
                </c:pt>
                <c:pt idx="4">
                  <c:v>91.325000000000003</c:v>
                </c:pt>
                <c:pt idx="5">
                  <c:v>111.8</c:v>
                </c:pt>
                <c:pt idx="6">
                  <c:v>115.05000000000001</c:v>
                </c:pt>
                <c:pt idx="7">
                  <c:v>62.4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DA4-9DA3-875333C4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83096"/>
        <c:axId val="778683752"/>
      </c:barChart>
      <c:catAx>
        <c:axId val="77868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998286371228389"/>
              <c:y val="0.9196780134796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83752"/>
        <c:crosses val="autoZero"/>
        <c:auto val="1"/>
        <c:lblAlgn val="ctr"/>
        <c:lblOffset val="100"/>
        <c:noMultiLvlLbl val="0"/>
      </c:catAx>
      <c:valAx>
        <c:axId val="7786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- Millions of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8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of</a:t>
            </a:r>
            <a:r>
              <a:rPr lang="en-US" b="1" baseline="0"/>
              <a:t> FID Costs for 5 Well Lower Tertiary Development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Breakdown'!$K$3</c:f>
              <c:strCache>
                <c:ptCount val="1"/>
                <c:pt idx="0">
                  <c:v>Hull and Topsides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Breakdown'!$L$3:$Q$3</c:f>
              <c:numCache>
                <c:formatCode>_("$"* #,##0_);_("$"* \(#,##0\);_("$"* "-"??_);_(@_)</c:formatCode>
                <c:ptCount val="6"/>
                <c:pt idx="0">
                  <c:v>355000000</c:v>
                </c:pt>
                <c:pt idx="2">
                  <c:v>248499999.99999997</c:v>
                </c:pt>
                <c:pt idx="3">
                  <c:v>1100000000</c:v>
                </c:pt>
                <c:pt idx="5">
                  <c:v>1300000000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4A54-A166-4E90D2EB5EDA}"/>
            </c:ext>
          </c:extLst>
        </c:ser>
        <c:ser>
          <c:idx val="1"/>
          <c:order val="1"/>
          <c:tx>
            <c:strRef>
              <c:f>'Cost Breakdown'!$K$4</c:f>
              <c:strCache>
                <c:ptCount val="1"/>
                <c:pt idx="0">
                  <c:v>Installation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Breakdown'!$L$4:$Q$4</c:f>
              <c:numCache>
                <c:formatCode>_("$"* #,##0_);_("$"* \(#,##0\);_("$"* "-"??_);_(@_)</c:formatCode>
                <c:ptCount val="6"/>
                <c:pt idx="0">
                  <c:v>110000000</c:v>
                </c:pt>
                <c:pt idx="2">
                  <c:v>77000000</c:v>
                </c:pt>
                <c:pt idx="3">
                  <c:v>250000000</c:v>
                </c:pt>
                <c:pt idx="5">
                  <c:v>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0-4A54-A166-4E90D2EB5EDA}"/>
            </c:ext>
          </c:extLst>
        </c:ser>
        <c:ser>
          <c:idx val="2"/>
          <c:order val="2"/>
          <c:tx>
            <c:strRef>
              <c:f>'Cost Breakdown'!$K$5</c:f>
              <c:strCache>
                <c:ptCount val="1"/>
                <c:pt idx="0">
                  <c:v>HUC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Breakdown'!$L$5:$Q$5</c:f>
              <c:numCache>
                <c:formatCode>_("$"* #,##0_);_("$"* \(#,##0\);_("$"* "-"??_);_(@_)</c:formatCode>
                <c:ptCount val="6"/>
                <c:pt idx="0">
                  <c:v>25000000</c:v>
                </c:pt>
                <c:pt idx="2">
                  <c:v>17500000</c:v>
                </c:pt>
                <c:pt idx="3">
                  <c:v>150000000</c:v>
                </c:pt>
                <c:pt idx="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0-4A54-A166-4E90D2EB5EDA}"/>
            </c:ext>
          </c:extLst>
        </c:ser>
        <c:ser>
          <c:idx val="3"/>
          <c:order val="3"/>
          <c:tx>
            <c:strRef>
              <c:f>'Cost Breakdown'!$K$6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Breakdown'!$L$6:$Q$6</c:f>
              <c:numCache>
                <c:formatCode>_("$"* #,##0_);_("$"* \(#,##0\);_("$"* "-"??_);_(@_)</c:formatCode>
                <c:ptCount val="6"/>
                <c:pt idx="0">
                  <c:v>150000000</c:v>
                </c:pt>
                <c:pt idx="2">
                  <c:v>105000000</c:v>
                </c:pt>
                <c:pt idx="3">
                  <c:v>150000000</c:v>
                </c:pt>
                <c:pt idx="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0-4A54-A166-4E90D2EB5EDA}"/>
            </c:ext>
          </c:extLst>
        </c:ser>
        <c:ser>
          <c:idx val="4"/>
          <c:order val="4"/>
          <c:tx>
            <c:strRef>
              <c:f>'Cost Breakdown'!$K$7</c:f>
              <c:strCache>
                <c:ptCount val="1"/>
                <c:pt idx="0">
                  <c:v>Well Systems/Subsea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Breakdown'!$L$7:$Q$7</c:f>
              <c:numCache>
                <c:formatCode>_("$"* #,##0_);_("$"* \(#,##0\);_("$"* "-"??_);_(@_)</c:formatCode>
                <c:ptCount val="6"/>
                <c:pt idx="0">
                  <c:v>180000000</c:v>
                </c:pt>
                <c:pt idx="2">
                  <c:v>180000000</c:v>
                </c:pt>
                <c:pt idx="3">
                  <c:v>550000000</c:v>
                </c:pt>
                <c:pt idx="5">
                  <c:v>2160000000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0-4A54-A166-4E90D2EB5EDA}"/>
            </c:ext>
          </c:extLst>
        </c:ser>
        <c:ser>
          <c:idx val="5"/>
          <c:order val="5"/>
          <c:tx>
            <c:strRef>
              <c:f>'Cost Breakdown'!$K$8</c:f>
              <c:strCache>
                <c:ptCount val="1"/>
                <c:pt idx="0">
                  <c:v>Drilling/Completion Tangibles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Breakdown'!$L$8:$Q$8</c:f>
              <c:numCache>
                <c:formatCode>_("$"* #,##0_);_("$"* \(#,##0\);_("$"* "-"??_);_(@_)</c:formatCode>
                <c:ptCount val="6"/>
                <c:pt idx="0">
                  <c:v>150000000</c:v>
                </c:pt>
                <c:pt idx="2">
                  <c:v>105000000</c:v>
                </c:pt>
                <c:pt idx="3">
                  <c:v>200000000</c:v>
                </c:pt>
                <c:pt idx="5">
                  <c:v>960000000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0-4A54-A166-4E90D2EB5EDA}"/>
            </c:ext>
          </c:extLst>
        </c:ser>
        <c:ser>
          <c:idx val="6"/>
          <c:order val="6"/>
          <c:tx>
            <c:strRef>
              <c:f>'Cost Breakdown'!$K$9</c:f>
              <c:strCache>
                <c:ptCount val="1"/>
                <c:pt idx="0">
                  <c:v>Well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Breakdown'!$L$9:$Q$9</c:f>
              <c:numCache>
                <c:formatCode>_("$"* #,##0_);_("$"* \(#,##0\);_("$"* "-"??_);_(@_)</c:formatCode>
                <c:ptCount val="6"/>
                <c:pt idx="0">
                  <c:v>942760000</c:v>
                </c:pt>
                <c:pt idx="2">
                  <c:v>942760000</c:v>
                </c:pt>
                <c:pt idx="3">
                  <c:v>1668200000</c:v>
                </c:pt>
                <c:pt idx="5">
                  <c:v>2468400000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0-4A54-A166-4E90D2EB5EDA}"/>
            </c:ext>
          </c:extLst>
        </c:ser>
        <c:ser>
          <c:idx val="7"/>
          <c:order val="7"/>
          <c:tx>
            <c:strRef>
              <c:f>'Cost Breakdown'!$K$10</c:f>
              <c:strCache>
                <c:ptCount val="1"/>
                <c:pt idx="0">
                  <c:v>Export Pipelines  2 x 60 miles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Breakdown'!$L$10:$Q$10</c:f>
              <c:numCache>
                <c:formatCode>_("$"* #,##0_);_("$"* \(#,##0\);_("$"* "-"??_);_(@_)</c:formatCode>
                <c:ptCount val="6"/>
                <c:pt idx="0">
                  <c:v>150000000</c:v>
                </c:pt>
                <c:pt idx="2">
                  <c:v>105000000</c:v>
                </c:pt>
                <c:pt idx="3">
                  <c:v>300000000</c:v>
                </c:pt>
                <c:pt idx="5">
                  <c:v>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0-4A54-A166-4E90D2EB5EDA}"/>
            </c:ext>
          </c:extLst>
        </c:ser>
        <c:ser>
          <c:idx val="8"/>
          <c:order val="8"/>
          <c:tx>
            <c:strRef>
              <c:f>'Cost Breakdown'!$K$11</c:f>
              <c:strCache>
                <c:ptCount val="1"/>
                <c:pt idx="0">
                  <c:v>Export Risers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Breakdown'!$L$11:$Q$11</c:f>
              <c:numCache>
                <c:formatCode>_("$"* #,##0_);_("$"* \(#,##0\);_("$"* "-"??_);_(@_)</c:formatCode>
                <c:ptCount val="6"/>
                <c:pt idx="0">
                  <c:v>30000000</c:v>
                </c:pt>
                <c:pt idx="2">
                  <c:v>21000000</c:v>
                </c:pt>
                <c:pt idx="3">
                  <c:v>30000000</c:v>
                </c:pt>
                <c:pt idx="5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0-4A54-A166-4E90D2EB5EDA}"/>
            </c:ext>
          </c:extLst>
        </c:ser>
        <c:ser>
          <c:idx val="9"/>
          <c:order val="9"/>
          <c:tx>
            <c:strRef>
              <c:f>'Cost Breakdown'!$K$12</c:f>
              <c:strCache>
                <c:ptCount val="1"/>
                <c:pt idx="0">
                  <c:v>Engineering &amp; Prj Mgt @ 4%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Breakdown'!$L$12:$Q$12</c:f>
              <c:numCache>
                <c:formatCode>_("$"* #,##0_);_("$"* \(#,##0\);_("$"* "-"??_);_(@_)</c:formatCode>
                <c:ptCount val="6"/>
                <c:pt idx="0">
                  <c:v>83710400</c:v>
                </c:pt>
                <c:pt idx="1">
                  <c:v>16742080</c:v>
                </c:pt>
                <c:pt idx="2">
                  <c:v>58597280</c:v>
                </c:pt>
                <c:pt idx="3">
                  <c:v>175928000</c:v>
                </c:pt>
                <c:pt idx="4" formatCode="_(&quot;$&quot;* #,##0.00_);_(&quot;$&quot;* \(#,##0.00\);_(&quot;$&quot;* &quot;-&quot;??_);_(@_)">
                  <c:v>11728533.333333334</c:v>
                </c:pt>
                <c:pt idx="5">
                  <c:v>310736000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A0-4A54-A166-4E90D2EB5EDA}"/>
            </c:ext>
          </c:extLst>
        </c:ser>
        <c:ser>
          <c:idx val="10"/>
          <c:order val="10"/>
          <c:tx>
            <c:strRef>
              <c:f>'Cost Breakdown'!$K$13</c:f>
              <c:strCache>
                <c:ptCount val="1"/>
                <c:pt idx="0">
                  <c:v>Contingency @15%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Breakdown'!$L$2:$Q$2</c:f>
              <c:strCache>
                <c:ptCount val="6"/>
                <c:pt idx="0">
                  <c:v>Frontier APS - 5 Wells</c:v>
                </c:pt>
                <c:pt idx="3">
                  <c:v>20K Subsea - 5 Wells</c:v>
                </c:pt>
                <c:pt idx="5">
                  <c:v>Mad Dog 2 - 20 Wells</c:v>
                </c:pt>
              </c:strCache>
            </c:strRef>
          </c:cat>
          <c:val>
            <c:numRef>
              <c:f>'Cost Breakdown'!$L$13:$Q$13</c:f>
              <c:numCache>
                <c:formatCode>_("$"* #,##0_);_("$"* \(#,##0\);_("$"* "-"??_);_(@_)</c:formatCode>
                <c:ptCount val="6"/>
                <c:pt idx="0">
                  <c:v>326470560</c:v>
                </c:pt>
                <c:pt idx="1">
                  <c:v>32647056</c:v>
                </c:pt>
                <c:pt idx="2">
                  <c:v>228529392</c:v>
                </c:pt>
                <c:pt idx="3">
                  <c:v>686119200</c:v>
                </c:pt>
                <c:pt idx="4">
                  <c:v>159074613.33333334</c:v>
                </c:pt>
                <c:pt idx="5">
                  <c:v>1211870400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A0-4A54-A166-4E90D2EB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463984"/>
        <c:axId val="640468248"/>
      </c:barChart>
      <c:catAx>
        <c:axId val="64046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248"/>
        <c:crosses val="autoZero"/>
        <c:auto val="1"/>
        <c:lblAlgn val="ctr"/>
        <c:lblOffset val="100"/>
        <c:noMultiLvlLbl val="0"/>
      </c:catAx>
      <c:valAx>
        <c:axId val="6404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Breakdown'!$X$2</c:f>
              <c:strCache>
                <c:ptCount val="1"/>
                <c:pt idx="0">
                  <c:v>Facilites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Breakdown'!$Y$1:$AA$1</c:f>
              <c:strCache>
                <c:ptCount val="3"/>
                <c:pt idx="0">
                  <c:v>APS</c:v>
                </c:pt>
                <c:pt idx="1">
                  <c:v>20K Subsea</c:v>
                </c:pt>
                <c:pt idx="2">
                  <c:v>MD2</c:v>
                </c:pt>
              </c:strCache>
            </c:strRef>
          </c:cat>
          <c:val>
            <c:numRef>
              <c:f>'Cost Breakdown'!$Y$2:$AA$2</c:f>
              <c:numCache>
                <c:formatCode>_("$"* #,##0_);_("$"* \(#,##0\);_("$"* "-"??_);_(@_)</c:formatCode>
                <c:ptCount val="3"/>
                <c:pt idx="0">
                  <c:v>1095180960</c:v>
                </c:pt>
                <c:pt idx="1">
                  <c:v>2662047200</c:v>
                </c:pt>
                <c:pt idx="2">
                  <c:v>5132606400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9-432E-8318-7E09E785E341}"/>
            </c:ext>
          </c:extLst>
        </c:ser>
        <c:ser>
          <c:idx val="1"/>
          <c:order val="1"/>
          <c:tx>
            <c:strRef>
              <c:f>'Cost Breakdown'!$X$3</c:f>
              <c:strCache>
                <c:ptCount val="1"/>
                <c:pt idx="0">
                  <c:v>Drilling and Completion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'Cost Breakdown'!$Y$1:$AA$1</c:f>
              <c:strCache>
                <c:ptCount val="3"/>
                <c:pt idx="0">
                  <c:v>APS</c:v>
                </c:pt>
                <c:pt idx="1">
                  <c:v>20K Subsea</c:v>
                </c:pt>
                <c:pt idx="2">
                  <c:v>MD2</c:v>
                </c:pt>
              </c:strCache>
            </c:strRef>
          </c:cat>
          <c:val>
            <c:numRef>
              <c:f>'Cost Breakdown'!$Y$3:$AA$3</c:f>
              <c:numCache>
                <c:formatCode>_("$"* #,##0_);_("$"* \(#,##0\);_("$"* "-"??_);_(@_)</c:formatCode>
                <c:ptCount val="3"/>
                <c:pt idx="0">
                  <c:v>1092760000</c:v>
                </c:pt>
                <c:pt idx="1">
                  <c:v>1868200000</c:v>
                </c:pt>
                <c:pt idx="2">
                  <c:v>3428400000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9-432E-8318-7E09E785E341}"/>
            </c:ext>
          </c:extLst>
        </c:ser>
        <c:ser>
          <c:idx val="2"/>
          <c:order val="2"/>
          <c:tx>
            <c:strRef>
              <c:f>'Cost Breakdown'!$X$4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'Cost Breakdown'!$Y$1:$AA$1</c:f>
              <c:strCache>
                <c:ptCount val="3"/>
                <c:pt idx="0">
                  <c:v>APS</c:v>
                </c:pt>
                <c:pt idx="1">
                  <c:v>20K Subsea</c:v>
                </c:pt>
                <c:pt idx="2">
                  <c:v>MD2</c:v>
                </c:pt>
              </c:strCache>
            </c:strRef>
          </c:cat>
          <c:val>
            <c:numRef>
              <c:f>'Cost Breakdown'!$Y$4:$AA$4</c:f>
              <c:numCache>
                <c:formatCode>_("$"* #,##0_);_("$"* \(#,##0\);_("$"* "-"??_);_(@_)</c:formatCode>
                <c:ptCount val="3"/>
                <c:pt idx="0">
                  <c:v>180000000</c:v>
                </c:pt>
                <c:pt idx="1">
                  <c:v>330000000</c:v>
                </c:pt>
                <c:pt idx="2">
                  <c:v>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9-432E-8318-7E09E785E341}"/>
            </c:ext>
          </c:extLst>
        </c:ser>
        <c:ser>
          <c:idx val="3"/>
          <c:order val="3"/>
          <c:tx>
            <c:strRef>
              <c:f>'Cost Breakdown'!$X$5</c:f>
              <c:strCache>
                <c:ptCount val="1"/>
                <c:pt idx="0">
                  <c:v>Installation and HUC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Breakdown'!$Y$1:$AA$1</c:f>
              <c:strCache>
                <c:ptCount val="3"/>
                <c:pt idx="0">
                  <c:v>APS</c:v>
                </c:pt>
                <c:pt idx="1">
                  <c:v>20K Subsea</c:v>
                </c:pt>
                <c:pt idx="2">
                  <c:v>MD2</c:v>
                </c:pt>
              </c:strCache>
            </c:strRef>
          </c:cat>
          <c:val>
            <c:numRef>
              <c:f>'Cost Breakdown'!$Y$5:$AA$5</c:f>
              <c:numCache>
                <c:formatCode>_("$"* #,##0_);_("$"* \(#,##0\);_("$"* "-"??_);_(@_)</c:formatCode>
                <c:ptCount val="3"/>
                <c:pt idx="0">
                  <c:v>135000000</c:v>
                </c:pt>
                <c:pt idx="1">
                  <c:v>400000000</c:v>
                </c:pt>
                <c:pt idx="2">
                  <c:v>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9-432E-8318-7E09E785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54232"/>
        <c:axId val="408354560"/>
      </c:barChart>
      <c:catAx>
        <c:axId val="40835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4560"/>
        <c:crosses val="autoZero"/>
        <c:auto val="1"/>
        <c:lblAlgn val="ctr"/>
        <c:lblOffset val="100"/>
        <c:noMultiLvlLbl val="0"/>
      </c:catAx>
      <c:valAx>
        <c:axId val="408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Breakdown'!$X$2</c:f>
              <c:strCache>
                <c:ptCount val="1"/>
                <c:pt idx="0">
                  <c:v>Facilites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Breakdown'!$Y$1:$Z$1</c:f>
              <c:strCache>
                <c:ptCount val="2"/>
                <c:pt idx="0">
                  <c:v>APS</c:v>
                </c:pt>
                <c:pt idx="1">
                  <c:v>20K Subsea</c:v>
                </c:pt>
              </c:strCache>
            </c:strRef>
          </c:cat>
          <c:val>
            <c:numRef>
              <c:f>'Cost Breakdown'!$Y$2:$Z$2</c:f>
              <c:numCache>
                <c:formatCode>_("$"* #,##0_);_("$"* \(#,##0\);_("$"* "-"??_);_(@_)</c:formatCode>
                <c:ptCount val="2"/>
                <c:pt idx="0">
                  <c:v>1095180960</c:v>
                </c:pt>
                <c:pt idx="1">
                  <c:v>2662047200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7C8-B6AB-F0AEDA963A73}"/>
            </c:ext>
          </c:extLst>
        </c:ser>
        <c:ser>
          <c:idx val="1"/>
          <c:order val="1"/>
          <c:tx>
            <c:strRef>
              <c:f>'Cost Breakdown'!$X$3</c:f>
              <c:strCache>
                <c:ptCount val="1"/>
                <c:pt idx="0">
                  <c:v>Drilling and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Breakdown'!$Y$1:$Z$1</c:f>
              <c:strCache>
                <c:ptCount val="2"/>
                <c:pt idx="0">
                  <c:v>APS</c:v>
                </c:pt>
                <c:pt idx="1">
                  <c:v>20K Subsea</c:v>
                </c:pt>
              </c:strCache>
            </c:strRef>
          </c:cat>
          <c:val>
            <c:numRef>
              <c:f>'Cost Breakdown'!$Y$3:$Z$3</c:f>
              <c:numCache>
                <c:formatCode>_("$"* #,##0_);_("$"* \(#,##0\);_("$"* "-"??_);_(@_)</c:formatCode>
                <c:ptCount val="2"/>
                <c:pt idx="0">
                  <c:v>1092760000</c:v>
                </c:pt>
                <c:pt idx="1">
                  <c:v>1868200000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7C8-B6AB-F0AEDA963A73}"/>
            </c:ext>
          </c:extLst>
        </c:ser>
        <c:ser>
          <c:idx val="2"/>
          <c:order val="2"/>
          <c:tx>
            <c:strRef>
              <c:f>'Cost Breakdown'!$X$4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Breakdown'!$Y$1:$Z$1</c:f>
              <c:strCache>
                <c:ptCount val="2"/>
                <c:pt idx="0">
                  <c:v>APS</c:v>
                </c:pt>
                <c:pt idx="1">
                  <c:v>20K Subsea</c:v>
                </c:pt>
              </c:strCache>
            </c:strRef>
          </c:cat>
          <c:val>
            <c:numRef>
              <c:f>'Cost Breakdown'!$Y$4:$Z$4</c:f>
              <c:numCache>
                <c:formatCode>_("$"* #,##0_);_("$"* \(#,##0\);_("$"* "-"??_);_(@_)</c:formatCode>
                <c:ptCount val="2"/>
                <c:pt idx="0">
                  <c:v>180000000</c:v>
                </c:pt>
                <c:pt idx="1">
                  <c:v>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7C8-B6AB-F0AEDA963A73}"/>
            </c:ext>
          </c:extLst>
        </c:ser>
        <c:ser>
          <c:idx val="3"/>
          <c:order val="3"/>
          <c:tx>
            <c:strRef>
              <c:f>'Cost Breakdown'!$X$5</c:f>
              <c:strCache>
                <c:ptCount val="1"/>
                <c:pt idx="0">
                  <c:v>Installation and HUC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Breakdown'!$Y$1:$Z$1</c:f>
              <c:strCache>
                <c:ptCount val="2"/>
                <c:pt idx="0">
                  <c:v>APS</c:v>
                </c:pt>
                <c:pt idx="1">
                  <c:v>20K Subsea</c:v>
                </c:pt>
              </c:strCache>
            </c:strRef>
          </c:cat>
          <c:val>
            <c:numRef>
              <c:f>'Cost Breakdown'!$Y$5:$Z$5</c:f>
              <c:numCache>
                <c:formatCode>_("$"* #,##0_);_("$"* \(#,##0\);_("$"* "-"??_);_(@_)</c:formatCode>
                <c:ptCount val="2"/>
                <c:pt idx="0">
                  <c:v>135000000</c:v>
                </c:pt>
                <c:pt idx="1">
                  <c:v>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7C8-B6AB-F0AEDA96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894768"/>
        <c:axId val="400894112"/>
      </c:barChart>
      <c:catAx>
        <c:axId val="4008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4112"/>
        <c:crosses val="autoZero"/>
        <c:auto val="1"/>
        <c:lblAlgn val="ctr"/>
        <c:lblOffset val="100"/>
        <c:noMultiLvlLbl val="0"/>
      </c:catAx>
      <c:valAx>
        <c:axId val="4008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1172C55D-3E21-4343-8532-F34E996C7609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581024</xdr:colOff>
      <xdr:row>45</xdr:row>
      <xdr:rowOff>161924</xdr:rowOff>
    </xdr:from>
    <xdr:to>
      <xdr:col>28</xdr:col>
      <xdr:colOff>200025</xdr:colOff>
      <xdr:row>46</xdr:row>
      <xdr:rowOff>142875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916524" y="7734299"/>
          <a:ext cx="200026" cy="171451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182880</xdr:colOff>
      <xdr:row>10</xdr:row>
      <xdr:rowOff>180975</xdr:rowOff>
    </xdr:to>
    <xdr:sp macro="" textlink="">
      <xdr:nvSpPr>
        <xdr:cNvPr id="12" name="Star: 5 Points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4307800" y="2190750"/>
          <a:ext cx="182880" cy="180975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79664</xdr:colOff>
      <xdr:row>75</xdr:row>
      <xdr:rowOff>162145</xdr:rowOff>
    </xdr:from>
    <xdr:to>
      <xdr:col>26</xdr:col>
      <xdr:colOff>533400</xdr:colOff>
      <xdr:row>106</xdr:row>
      <xdr:rowOff>76421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ED8A2-4CC7-442B-B023-A5FCB108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110534</xdr:colOff>
      <xdr:row>76</xdr:row>
      <xdr:rowOff>264793</xdr:rowOff>
    </xdr:from>
    <xdr:to>
      <xdr:col>104</xdr:col>
      <xdr:colOff>9525</xdr:colOff>
      <xdr:row>103</xdr:row>
      <xdr:rowOff>45718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76EBD7-5D2F-4B0A-BE28-299EA11E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581024</xdr:colOff>
      <xdr:row>46</xdr:row>
      <xdr:rowOff>161924</xdr:rowOff>
    </xdr:from>
    <xdr:to>
      <xdr:col>48</xdr:col>
      <xdr:colOff>200025</xdr:colOff>
      <xdr:row>47</xdr:row>
      <xdr:rowOff>142875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E954143D-A44F-4A76-A15B-CE969894B079}"/>
            </a:ext>
          </a:extLst>
        </xdr:cNvPr>
        <xdr:cNvSpPr/>
      </xdr:nvSpPr>
      <xdr:spPr>
        <a:xfrm>
          <a:off x="39260144" y="8460104"/>
          <a:ext cx="304801" cy="163831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542925</xdr:colOff>
      <xdr:row>111</xdr:row>
      <xdr:rowOff>19050</xdr:rowOff>
    </xdr:from>
    <xdr:to>
      <xdr:col>15</xdr:col>
      <xdr:colOff>95250</xdr:colOff>
      <xdr:row>125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28A75-6226-4366-A71F-007BD3AFF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365760</xdr:colOff>
      <xdr:row>100</xdr:row>
      <xdr:rowOff>76200</xdr:rowOff>
    </xdr:from>
    <xdr:to>
      <xdr:col>17</xdr:col>
      <xdr:colOff>373380</xdr:colOff>
      <xdr:row>124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3309B-4829-4CB4-A555-67F5E50D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485775</xdr:colOff>
      <xdr:row>167</xdr:row>
      <xdr:rowOff>19051</xdr:rowOff>
    </xdr:from>
    <xdr:to>
      <xdr:col>17</xdr:col>
      <xdr:colOff>266700</xdr:colOff>
      <xdr:row>192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709A7-E0D6-4962-A8DA-2809B20C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631824</xdr:colOff>
      <xdr:row>150</xdr:row>
      <xdr:rowOff>155575</xdr:rowOff>
    </xdr:from>
    <xdr:to>
      <xdr:col>33</xdr:col>
      <xdr:colOff>241299</xdr:colOff>
      <xdr:row>185</xdr:row>
      <xdr:rowOff>79374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D768F53-F9BE-4739-9814-58C4EEC24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099" y="29959300"/>
              <a:ext cx="9324975" cy="6591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66</xdr:row>
      <xdr:rowOff>137160</xdr:rowOff>
    </xdr:from>
    <xdr:to>
      <xdr:col>13</xdr:col>
      <xdr:colOff>335280</xdr:colOff>
      <xdr:row>90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82B49-0CC1-44AC-B0F3-340F1301D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1009650</xdr:colOff>
      <xdr:row>34</xdr:row>
      <xdr:rowOff>76200</xdr:rowOff>
    </xdr:from>
    <xdr:to>
      <xdr:col>32</xdr:col>
      <xdr:colOff>247650</xdr:colOff>
      <xdr:row>61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FE0FD-76D3-4146-98F0-60EFFF31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473075</xdr:colOff>
      <xdr:row>14</xdr:row>
      <xdr:rowOff>66675</xdr:rowOff>
    </xdr:from>
    <xdr:to>
      <xdr:col>36</xdr:col>
      <xdr:colOff>168275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DCFB7-9C19-4EFB-A9B9-606FD9D5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196850</xdr:colOff>
      <xdr:row>7</xdr:row>
      <xdr:rowOff>50799</xdr:rowOff>
    </xdr:from>
    <xdr:to>
      <xdr:col>37</xdr:col>
      <xdr:colOff>488950</xdr:colOff>
      <xdr:row>32</xdr:row>
      <xdr:rowOff>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523E2-7801-4947-B055-F81156EFE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695325</xdr:colOff>
      <xdr:row>53</xdr:row>
      <xdr:rowOff>0</xdr:rowOff>
    </xdr:from>
    <xdr:to>
      <xdr:col>16</xdr:col>
      <xdr:colOff>381000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2A65CA-81E4-4C60-AA1A-A8BCEA5DE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0.19449</cdr:x>
      <cdr:y>0.07509</cdr:y>
    </cdr:from>
    <cdr:to>
      <cdr:x>0.83531</cdr:x>
      <cdr:y>0.12087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620306-D1CF-4F1C-B51C-215B8359D2D4}"/>
            </a:ext>
          </a:extLst>
        </cdr:cNvPr>
        <cdr:cNvSpPr txBox="1"/>
      </cdr:nvSpPr>
      <cdr:spPr>
        <a:xfrm xmlns:a="http://schemas.openxmlformats.org/drawingml/2006/main">
          <a:off x="1867377" y="390540"/>
          <a:ext cx="6152641" cy="238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Reference Sanction Costs Announced</a:t>
          </a:r>
          <a:r>
            <a:rPr lang="en-US" sz="1100" b="1" baseline="0"/>
            <a:t> By BP for Mad Dog 2 - 20 Wells</a:t>
          </a:r>
          <a:endParaRPr lang="en-US" sz="1100" b="1"/>
        </a:p>
      </cdr:txBody>
    </cdr:sp>
  </cdr:relSizeAnchor>
  <cdr:relSizeAnchor xmlns:cdr="http://schemas.openxmlformats.org/drawingml/2006/chartDrawing">
    <cdr:from>
      <cdr:x>0.14729</cdr:x>
      <cdr:y>0.33333</cdr:y>
    </cdr:from>
    <cdr:to>
      <cdr:x>0.46512</cdr:x>
      <cdr:y>0.36813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C5307E-7F3B-41AB-B84A-344A2BF50E56}"/>
            </a:ext>
          </a:extLst>
        </cdr:cNvPr>
        <cdr:cNvSpPr txBox="1"/>
      </cdr:nvSpPr>
      <cdr:spPr>
        <a:xfrm xmlns:a="http://schemas.openxmlformats.org/drawingml/2006/main">
          <a:off x="1085850" y="1733550"/>
          <a:ext cx="23431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Purpose Built</a:t>
          </a:r>
          <a:r>
            <a:rPr lang="en-US" sz="1100" b="1" baseline="0"/>
            <a:t> Semi with 20K Subsea</a:t>
          </a:r>
          <a:endParaRPr lang="en-US" sz="1100" b="1"/>
        </a:p>
      </cdr:txBody>
    </cdr:sp>
  </cdr:relSizeAnchor>
  <cdr:relSizeAnchor xmlns:cdr="http://schemas.openxmlformats.org/drawingml/2006/chartDrawing">
    <cdr:from>
      <cdr:x>0.0857</cdr:x>
      <cdr:y>0.55372</cdr:y>
    </cdr:from>
    <cdr:to>
      <cdr:x>0.31654</cdr:x>
      <cdr:y>0.60623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2FB6B85-9E99-4EC5-A53C-7EFA902D57FE}"/>
            </a:ext>
          </a:extLst>
        </cdr:cNvPr>
        <cdr:cNvSpPr txBox="1"/>
      </cdr:nvSpPr>
      <cdr:spPr>
        <a:xfrm xmlns:a="http://schemas.openxmlformats.org/drawingml/2006/main">
          <a:off x="631825" y="2879725"/>
          <a:ext cx="17018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Converted 6th Gen APS</a:t>
          </a:r>
        </a:p>
      </cdr:txBody>
    </cdr:sp>
  </cdr:relSizeAnchor>
  <cdr:relSizeAnchor xmlns:cdr="http://schemas.openxmlformats.org/drawingml/2006/chartDrawing">
    <cdr:from>
      <cdr:x>0.32019</cdr:x>
      <cdr:y>0.52015</cdr:y>
    </cdr:from>
    <cdr:to>
      <cdr:x>0.51374</cdr:x>
      <cdr:y>0.59116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A60DE96A-2A5F-4653-85B9-EE961AE3E446}"/>
            </a:ext>
          </a:extLst>
        </cdr:cNvPr>
        <cdr:cNvSpPr txBox="1"/>
      </cdr:nvSpPr>
      <cdr:spPr>
        <a:xfrm xmlns:a="http://schemas.openxmlformats.org/drawingml/2006/main">
          <a:off x="3403600" y="2705100"/>
          <a:ext cx="2057400" cy="3693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 dirty="0"/>
            <a:t>Phase 1 – 1</a:t>
          </a:r>
          <a:r>
            <a:rPr lang="en-US" b="1" baseline="30000" dirty="0"/>
            <a:t>st</a:t>
          </a:r>
          <a:r>
            <a:rPr lang="en-US" b="1" dirty="0"/>
            <a:t> Unit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85724</xdr:colOff>
      <xdr:row>12</xdr:row>
      <xdr:rowOff>66675</xdr:rowOff>
    </xdr:from>
    <xdr:to>
      <xdr:col>58</xdr:col>
      <xdr:colOff>209549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90563-8F5C-4B9F-B9BA-6113D7E1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419099</xdr:colOff>
      <xdr:row>48</xdr:row>
      <xdr:rowOff>104774</xdr:rowOff>
    </xdr:from>
    <xdr:to>
      <xdr:col>28</xdr:col>
      <xdr:colOff>171450</xdr:colOff>
      <xdr:row>50</xdr:row>
      <xdr:rowOff>95250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1308C39F-7B91-4670-8E98-CFC37A992A50}"/>
            </a:ext>
          </a:extLst>
        </xdr:cNvPr>
        <xdr:cNvSpPr/>
      </xdr:nvSpPr>
      <xdr:spPr>
        <a:xfrm>
          <a:off x="17468849" y="9010649"/>
          <a:ext cx="333376" cy="361951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182880</xdr:colOff>
      <xdr:row>10</xdr:row>
      <xdr:rowOff>180975</xdr:rowOff>
    </xdr:to>
    <xdr:sp macro="" textlink="">
      <xdr:nvSpPr>
        <xdr:cNvPr id="3" name="Star: 5 Points 6">
          <a:extLst>
            <a:ext uri="{FF2B5EF4-FFF2-40B4-BE49-F238E27FC236}">
              <a16:creationId xmlns:a16="http://schemas.microsoft.com/office/drawing/2014/main" id="{0D9D43C6-6164-48D5-A339-F489D4F0C74E}"/>
            </a:ext>
          </a:extLst>
        </xdr:cNvPr>
        <xdr:cNvSpPr/>
      </xdr:nvSpPr>
      <xdr:spPr>
        <a:xfrm>
          <a:off x="24688800" y="1914525"/>
          <a:ext cx="182880" cy="180975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110534</xdr:colOff>
      <xdr:row>79</xdr:row>
      <xdr:rowOff>264793</xdr:rowOff>
    </xdr:from>
    <xdr:to>
      <xdr:col>104</xdr:col>
      <xdr:colOff>9525</xdr:colOff>
      <xdr:row>106</xdr:row>
      <xdr:rowOff>45718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DAA00-8B15-4BAA-974D-5103B4473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581024</xdr:colOff>
      <xdr:row>48</xdr:row>
      <xdr:rowOff>161924</xdr:rowOff>
    </xdr:from>
    <xdr:to>
      <xdr:col>48</xdr:col>
      <xdr:colOff>200025</xdr:colOff>
      <xdr:row>49</xdr:row>
      <xdr:rowOff>142875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59698CC5-B199-4E0B-95EA-9F3E86A5861A}"/>
            </a:ext>
          </a:extLst>
        </xdr:cNvPr>
        <xdr:cNvSpPr/>
      </xdr:nvSpPr>
      <xdr:spPr>
        <a:xfrm>
          <a:off x="30451424" y="8982074"/>
          <a:ext cx="266701" cy="171451"/>
        </a:xfrm>
        <a:prstGeom prst="star5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113</xdr:row>
      <xdr:rowOff>180975</xdr:rowOff>
    </xdr:from>
    <xdr:to>
      <xdr:col>7</xdr:col>
      <xdr:colOff>342900</xdr:colOff>
      <xdr:row>128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D0C28-8FF9-42C6-BE7D-456938D12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123825</xdr:colOff>
      <xdr:row>73</xdr:row>
      <xdr:rowOff>180975</xdr:rowOff>
    </xdr:from>
    <xdr:to>
      <xdr:col>87</xdr:col>
      <xdr:colOff>28575</xdr:colOff>
      <xdr:row>98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10D44A-FD17-4374-8052-8C123EB2A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J145"/>
  <sheetViews>
    <sheetView tabSelected="1" zoomScale="75" zoomScaleNormal="7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E37" sqref="AE37"/>
    </sheetView>
  </sheetViews>
  <sheetFormatPr defaultRowHeight="15" x14ac:dyDescent="0.25"/>
  <cols>
    <col min="1" max="1" width="13.28515625" customWidth="1"/>
    <col min="2" max="2" width="40.28515625" style="4" customWidth="1"/>
    <col min="3" max="3" width="10.5703125" hidden="1" customWidth="1"/>
    <col min="4" max="6" width="6.28515625" hidden="1" customWidth="1"/>
    <col min="7" max="102" width="9.7109375" customWidth="1"/>
    <col min="107" max="107" width="17.28515625" bestFit="1" customWidth="1"/>
  </cols>
  <sheetData>
    <row r="1" spans="1:102" x14ac:dyDescent="0.25">
      <c r="A1" s="1" t="s">
        <v>2</v>
      </c>
      <c r="B1" s="2" t="s">
        <v>1</v>
      </c>
      <c r="C1" s="123">
        <v>2016</v>
      </c>
      <c r="D1" s="123"/>
      <c r="E1" s="123"/>
      <c r="F1" s="123"/>
      <c r="G1" s="123">
        <f>C1+1</f>
        <v>2017</v>
      </c>
      <c r="H1" s="123"/>
      <c r="I1" s="123"/>
      <c r="J1" s="123"/>
      <c r="K1" s="123">
        <f>G1+1</f>
        <v>2018</v>
      </c>
      <c r="L1" s="123"/>
      <c r="M1" s="123"/>
      <c r="N1" s="123"/>
      <c r="O1" s="123">
        <f>K1+1</f>
        <v>2019</v>
      </c>
      <c r="P1" s="123"/>
      <c r="Q1" s="123"/>
      <c r="R1" s="123"/>
      <c r="S1" s="123">
        <f>O1+1</f>
        <v>2020</v>
      </c>
      <c r="T1" s="123"/>
      <c r="U1" s="123"/>
      <c r="V1" s="123"/>
      <c r="W1" s="123">
        <f>S1+1</f>
        <v>2021</v>
      </c>
      <c r="X1" s="123"/>
      <c r="Y1" s="123"/>
      <c r="Z1" s="123"/>
      <c r="AA1" s="123">
        <f>W1+1</f>
        <v>2022</v>
      </c>
      <c r="AB1" s="123"/>
      <c r="AC1" s="123"/>
      <c r="AD1" s="123"/>
      <c r="AE1" s="123">
        <f>AA1+1</f>
        <v>2023</v>
      </c>
      <c r="AF1" s="123"/>
      <c r="AG1" s="123"/>
      <c r="AH1" s="123"/>
      <c r="AI1" s="123">
        <f>AE1+1</f>
        <v>2024</v>
      </c>
      <c r="AJ1" s="123"/>
      <c r="AK1" s="123"/>
      <c r="AL1" s="123"/>
      <c r="AM1" s="123">
        <f>AI1+1</f>
        <v>2025</v>
      </c>
      <c r="AN1" s="123"/>
      <c r="AO1" s="123"/>
      <c r="AP1" s="123"/>
      <c r="AQ1" s="123">
        <f>AM1+1</f>
        <v>2026</v>
      </c>
      <c r="AR1" s="123"/>
      <c r="AS1" s="123"/>
      <c r="AT1" s="123"/>
      <c r="AU1" s="123">
        <f>AQ1+1</f>
        <v>2027</v>
      </c>
      <c r="AV1" s="123"/>
      <c r="AW1" s="123"/>
      <c r="AX1" s="123"/>
      <c r="AY1" s="123">
        <f>AU1+1</f>
        <v>2028</v>
      </c>
      <c r="AZ1" s="123"/>
      <c r="BA1" s="123"/>
      <c r="BB1" s="123"/>
      <c r="BC1" s="123">
        <f>AY1+1</f>
        <v>2029</v>
      </c>
      <c r="BD1" s="123"/>
      <c r="BE1" s="123"/>
      <c r="BF1" s="123"/>
      <c r="BG1" s="123">
        <f>BC1+1</f>
        <v>2030</v>
      </c>
      <c r="BH1" s="123"/>
      <c r="BI1" s="123"/>
      <c r="BJ1" s="123"/>
      <c r="BK1" s="123">
        <f>BG1+1</f>
        <v>2031</v>
      </c>
      <c r="BL1" s="123"/>
      <c r="BM1" s="123"/>
      <c r="BN1" s="123"/>
      <c r="BO1" s="123">
        <f>BK1+1</f>
        <v>2032</v>
      </c>
      <c r="BP1" s="123"/>
      <c r="BQ1" s="123"/>
      <c r="BR1" s="123"/>
      <c r="BS1" s="123">
        <f>BO1+1</f>
        <v>2033</v>
      </c>
      <c r="BT1" s="123"/>
      <c r="BU1" s="123"/>
      <c r="BV1" s="123"/>
      <c r="BW1" s="123">
        <f>BS1+1</f>
        <v>2034</v>
      </c>
      <c r="BX1" s="123"/>
      <c r="BY1" s="123"/>
      <c r="BZ1" s="123"/>
      <c r="CA1" s="123">
        <f>BW1+1</f>
        <v>2035</v>
      </c>
      <c r="CB1" s="123"/>
      <c r="CC1" s="123"/>
      <c r="CD1" s="123"/>
      <c r="CE1" s="123">
        <f>CA1+1</f>
        <v>2036</v>
      </c>
      <c r="CF1" s="123"/>
      <c r="CG1" s="123"/>
      <c r="CH1" s="123"/>
      <c r="CI1" s="123">
        <f>CE1+1</f>
        <v>2037</v>
      </c>
      <c r="CJ1" s="123"/>
      <c r="CK1" s="123"/>
      <c r="CL1" s="123"/>
      <c r="CM1" s="123">
        <f>CI1+1</f>
        <v>2038</v>
      </c>
      <c r="CN1" s="123"/>
      <c r="CO1" s="123"/>
      <c r="CP1" s="123"/>
      <c r="CQ1" s="123">
        <f>CM1+1</f>
        <v>2039</v>
      </c>
      <c r="CR1" s="123"/>
      <c r="CS1" s="123"/>
      <c r="CT1" s="123"/>
      <c r="CU1" s="123">
        <f>CQ1+1</f>
        <v>2040</v>
      </c>
      <c r="CV1" s="123"/>
      <c r="CW1" s="123"/>
      <c r="CX1" s="123"/>
    </row>
    <row r="2" spans="1:102" x14ac:dyDescent="0.25">
      <c r="A2" s="1" t="s">
        <v>3</v>
      </c>
      <c r="B2" s="3" t="s">
        <v>0</v>
      </c>
      <c r="C2" s="5">
        <v>1</v>
      </c>
      <c r="D2" s="5">
        <v>2</v>
      </c>
      <c r="E2" s="5">
        <v>3</v>
      </c>
      <c r="F2" s="21">
        <v>4</v>
      </c>
      <c r="G2" s="20">
        <v>1</v>
      </c>
      <c r="H2" s="5">
        <v>2</v>
      </c>
      <c r="I2" s="5">
        <v>3</v>
      </c>
      <c r="J2" s="5">
        <v>4</v>
      </c>
      <c r="K2" s="5">
        <v>1</v>
      </c>
      <c r="L2" s="5">
        <v>2</v>
      </c>
      <c r="M2" s="5">
        <v>3</v>
      </c>
      <c r="N2" s="5">
        <v>4</v>
      </c>
      <c r="O2" s="5">
        <v>1</v>
      </c>
      <c r="P2" s="5">
        <v>2</v>
      </c>
      <c r="Q2" s="5">
        <v>3</v>
      </c>
      <c r="R2" s="5">
        <v>4</v>
      </c>
      <c r="S2" s="5">
        <v>1</v>
      </c>
      <c r="T2" s="5">
        <v>2</v>
      </c>
      <c r="U2" s="5">
        <v>3</v>
      </c>
      <c r="V2" s="5">
        <v>4</v>
      </c>
      <c r="W2" s="5">
        <v>1</v>
      </c>
      <c r="X2" s="5">
        <v>2</v>
      </c>
      <c r="Y2" s="5">
        <v>3</v>
      </c>
      <c r="Z2" s="5">
        <v>4</v>
      </c>
      <c r="AA2" s="5">
        <v>1</v>
      </c>
      <c r="AB2" s="5">
        <v>2</v>
      </c>
      <c r="AC2" s="5">
        <v>3</v>
      </c>
      <c r="AD2" s="5">
        <v>4</v>
      </c>
      <c r="AE2" s="5">
        <v>1</v>
      </c>
      <c r="AF2" s="5">
        <v>2</v>
      </c>
      <c r="AG2" s="5">
        <v>3</v>
      </c>
      <c r="AH2" s="5">
        <v>4</v>
      </c>
      <c r="AI2" s="5">
        <v>1</v>
      </c>
      <c r="AJ2" s="5">
        <v>2</v>
      </c>
      <c r="AK2" s="5">
        <v>3</v>
      </c>
      <c r="AL2" s="5">
        <v>4</v>
      </c>
      <c r="AM2" s="5">
        <v>1</v>
      </c>
      <c r="AN2" s="5">
        <v>2</v>
      </c>
      <c r="AO2" s="5">
        <v>3</v>
      </c>
      <c r="AP2" s="5">
        <v>4</v>
      </c>
      <c r="AQ2" s="5">
        <v>1</v>
      </c>
      <c r="AR2" s="5">
        <v>2</v>
      </c>
      <c r="AS2" s="5">
        <v>3</v>
      </c>
      <c r="AT2" s="5">
        <v>4</v>
      </c>
      <c r="AU2" s="5">
        <v>1</v>
      </c>
      <c r="AV2" s="5">
        <v>2</v>
      </c>
      <c r="AW2" s="5">
        <v>3</v>
      </c>
      <c r="AX2" s="5">
        <v>4</v>
      </c>
      <c r="AY2" s="5">
        <v>1</v>
      </c>
      <c r="AZ2" s="5">
        <v>2</v>
      </c>
      <c r="BA2" s="5">
        <v>3</v>
      </c>
      <c r="BB2" s="5">
        <v>4</v>
      </c>
      <c r="BC2" s="5">
        <v>1</v>
      </c>
      <c r="BD2" s="5">
        <v>2</v>
      </c>
      <c r="BE2" s="5">
        <v>3</v>
      </c>
      <c r="BF2" s="5">
        <v>4</v>
      </c>
      <c r="BG2" s="5">
        <v>1</v>
      </c>
      <c r="BH2" s="5">
        <v>2</v>
      </c>
      <c r="BI2" s="5">
        <v>3</v>
      </c>
      <c r="BJ2" s="5">
        <v>4</v>
      </c>
      <c r="BK2" s="5">
        <v>1</v>
      </c>
      <c r="BL2" s="5">
        <v>2</v>
      </c>
      <c r="BM2" s="5">
        <v>3</v>
      </c>
      <c r="BN2" s="5">
        <v>4</v>
      </c>
      <c r="BO2" s="5">
        <v>1</v>
      </c>
      <c r="BP2" s="5">
        <v>2</v>
      </c>
      <c r="BQ2" s="5">
        <v>3</v>
      </c>
      <c r="BR2" s="5">
        <v>4</v>
      </c>
      <c r="BS2" s="64">
        <v>1</v>
      </c>
      <c r="BT2" s="64">
        <v>2</v>
      </c>
      <c r="BU2" s="64">
        <v>3</v>
      </c>
      <c r="BV2" s="64">
        <v>4</v>
      </c>
      <c r="BW2" s="64">
        <v>1</v>
      </c>
      <c r="BX2" s="64">
        <v>2</v>
      </c>
      <c r="BY2" s="64">
        <v>3</v>
      </c>
      <c r="BZ2" s="64">
        <v>4</v>
      </c>
      <c r="CA2" s="64">
        <v>1</v>
      </c>
      <c r="CB2" s="64">
        <v>2</v>
      </c>
      <c r="CC2" s="64">
        <v>3</v>
      </c>
      <c r="CD2" s="64">
        <v>4</v>
      </c>
      <c r="CE2" s="64">
        <v>1</v>
      </c>
      <c r="CF2" s="64">
        <v>2</v>
      </c>
      <c r="CG2" s="64">
        <v>3</v>
      </c>
      <c r="CH2" s="64">
        <v>4</v>
      </c>
      <c r="CI2" s="64">
        <v>1</v>
      </c>
      <c r="CJ2" s="64">
        <v>2</v>
      </c>
      <c r="CK2" s="64">
        <v>3</v>
      </c>
      <c r="CL2" s="64">
        <v>4</v>
      </c>
      <c r="CM2" s="64">
        <v>1</v>
      </c>
      <c r="CN2" s="64">
        <v>2</v>
      </c>
      <c r="CO2" s="64">
        <v>3</v>
      </c>
      <c r="CP2" s="64">
        <v>4</v>
      </c>
      <c r="CQ2" s="64">
        <v>1</v>
      </c>
      <c r="CR2" s="64">
        <v>2</v>
      </c>
      <c r="CS2" s="64">
        <v>3</v>
      </c>
      <c r="CT2" s="64">
        <v>4</v>
      </c>
      <c r="CU2" s="64">
        <v>1</v>
      </c>
      <c r="CV2" s="64">
        <v>2</v>
      </c>
      <c r="CW2" s="64">
        <v>3</v>
      </c>
      <c r="CX2" s="64">
        <v>4</v>
      </c>
    </row>
    <row r="3" spans="1:102" x14ac:dyDescent="0.25">
      <c r="A3" s="1" t="s">
        <v>15</v>
      </c>
      <c r="B3" s="45" t="s">
        <v>26</v>
      </c>
      <c r="C3" s="23">
        <v>90</v>
      </c>
      <c r="D3" s="23">
        <v>90</v>
      </c>
      <c r="E3" s="23">
        <v>90</v>
      </c>
      <c r="F3" s="52">
        <v>90</v>
      </c>
      <c r="G3" s="3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</row>
    <row r="4" spans="1:102" x14ac:dyDescent="0.25">
      <c r="A4" s="54">
        <f>MAX($C$22:$BR$22)</f>
        <v>7669.375</v>
      </c>
      <c r="B4" s="45" t="s">
        <v>27</v>
      </c>
      <c r="C4" s="6"/>
      <c r="D4" s="6"/>
      <c r="E4" s="6"/>
      <c r="F4" s="32"/>
      <c r="G4" s="31"/>
      <c r="H4" s="23">
        <f>0.85*90</f>
        <v>76.5</v>
      </c>
      <c r="I4" s="23">
        <f>0.85*90</f>
        <v>76.5</v>
      </c>
      <c r="J4" s="23">
        <f>0.85*90</f>
        <v>76.5</v>
      </c>
      <c r="K4" s="23">
        <f>0.85*90</f>
        <v>76.5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</row>
    <row r="5" spans="1:102" x14ac:dyDescent="0.25">
      <c r="B5" s="46" t="s">
        <v>28</v>
      </c>
      <c r="C5" s="6"/>
      <c r="D5" s="6"/>
      <c r="E5" s="6"/>
      <c r="F5" s="32"/>
      <c r="G5" s="31"/>
      <c r="H5" s="17"/>
      <c r="I5" s="17"/>
      <c r="J5" s="17"/>
      <c r="K5" s="17"/>
      <c r="L5" s="17"/>
      <c r="M5" s="24">
        <f>0.85*90</f>
        <v>76.5</v>
      </c>
      <c r="N5" s="24">
        <f>0.85*90</f>
        <v>76.5</v>
      </c>
      <c r="O5" s="24">
        <f>0.85*90</f>
        <v>76.5</v>
      </c>
      <c r="P5" s="24">
        <f>0.85*90</f>
        <v>76.5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6"/>
      <c r="BR5" s="6"/>
      <c r="BS5" s="64"/>
      <c r="BT5" s="64"/>
      <c r="BU5" s="6"/>
      <c r="BV5" s="6"/>
      <c r="BW5" s="64"/>
      <c r="BX5" s="64"/>
      <c r="BY5" s="6"/>
      <c r="BZ5" s="6"/>
      <c r="CA5" s="64"/>
      <c r="CB5" s="64"/>
      <c r="CC5" s="6"/>
      <c r="CD5" s="6"/>
      <c r="CE5" s="64"/>
      <c r="CF5" s="64"/>
      <c r="CG5" s="6"/>
      <c r="CH5" s="6"/>
      <c r="CI5" s="64"/>
      <c r="CJ5" s="64"/>
      <c r="CK5" s="6"/>
      <c r="CL5" s="6"/>
      <c r="CM5" s="64"/>
      <c r="CN5" s="64"/>
      <c r="CO5" s="6"/>
      <c r="CP5" s="6"/>
      <c r="CQ5" s="64"/>
      <c r="CR5" s="64"/>
      <c r="CS5" s="6"/>
      <c r="CT5" s="6"/>
      <c r="CU5" s="64"/>
      <c r="CV5" s="64"/>
      <c r="CW5" s="6"/>
      <c r="CX5" s="6"/>
    </row>
    <row r="6" spans="1:102" x14ac:dyDescent="0.25">
      <c r="B6" s="46" t="s">
        <v>30</v>
      </c>
      <c r="C6" s="6"/>
      <c r="D6" s="6"/>
      <c r="E6" s="6"/>
      <c r="F6" s="32"/>
      <c r="G6" s="59"/>
      <c r="H6" s="60"/>
      <c r="I6" s="60"/>
      <c r="J6" s="61"/>
      <c r="K6" s="61"/>
      <c r="L6" s="61"/>
      <c r="M6" s="61"/>
      <c r="N6" s="61"/>
      <c r="O6" s="61"/>
      <c r="P6" s="61"/>
      <c r="Q6" s="61"/>
      <c r="R6" s="26">
        <f>0.85*90</f>
        <v>76.5</v>
      </c>
      <c r="S6" s="26">
        <f>0.85*90</f>
        <v>76.5</v>
      </c>
      <c r="T6" s="26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6"/>
      <c r="BR6" s="6"/>
      <c r="BS6" s="64"/>
      <c r="BT6" s="64"/>
      <c r="BU6" s="6"/>
      <c r="BV6" s="6"/>
      <c r="BW6" s="64"/>
      <c r="BX6" s="64"/>
      <c r="BY6" s="6"/>
      <c r="BZ6" s="6"/>
      <c r="CA6" s="64"/>
      <c r="CB6" s="64"/>
      <c r="CC6" s="6"/>
      <c r="CD6" s="6"/>
      <c r="CE6" s="64"/>
      <c r="CF6" s="64"/>
      <c r="CG6" s="6"/>
      <c r="CH6" s="6"/>
      <c r="CI6" s="64"/>
      <c r="CJ6" s="64"/>
      <c r="CK6" s="6"/>
      <c r="CL6" s="6"/>
      <c r="CM6" s="64"/>
      <c r="CN6" s="64"/>
      <c r="CO6" s="6"/>
      <c r="CP6" s="6"/>
      <c r="CQ6" s="64"/>
      <c r="CR6" s="64"/>
      <c r="CS6" s="6"/>
      <c r="CT6" s="6"/>
      <c r="CU6" s="64"/>
      <c r="CV6" s="64"/>
      <c r="CW6" s="6"/>
      <c r="CX6" s="6"/>
    </row>
    <row r="7" spans="1:102" x14ac:dyDescent="0.25">
      <c r="B7" s="47" t="s">
        <v>19</v>
      </c>
      <c r="C7" s="6"/>
      <c r="D7" s="6"/>
      <c r="E7" s="6"/>
      <c r="F7" s="32"/>
      <c r="G7" s="31"/>
      <c r="H7" s="27">
        <v>1</v>
      </c>
      <c r="I7" s="27">
        <v>1</v>
      </c>
      <c r="J7" s="27">
        <v>1</v>
      </c>
      <c r="K7" s="27">
        <v>1</v>
      </c>
      <c r="L7" s="27">
        <v>5</v>
      </c>
      <c r="M7" s="27">
        <v>5</v>
      </c>
      <c r="N7" s="27">
        <v>5</v>
      </c>
      <c r="O7" s="67">
        <v>19</v>
      </c>
      <c r="P7" s="67">
        <v>19</v>
      </c>
      <c r="Q7" s="67">
        <v>19</v>
      </c>
      <c r="R7" s="67">
        <v>19</v>
      </c>
      <c r="S7" s="67">
        <v>19</v>
      </c>
      <c r="T7" s="67">
        <v>19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6"/>
      <c r="BR7" s="6"/>
      <c r="BS7" s="64"/>
      <c r="BT7" s="64"/>
      <c r="BU7" s="6"/>
      <c r="BV7" s="6"/>
      <c r="BW7" s="64"/>
      <c r="BX7" s="64"/>
      <c r="BY7" s="6"/>
      <c r="BZ7" s="6"/>
      <c r="CA7" s="64"/>
      <c r="CB7" s="64"/>
      <c r="CC7" s="6"/>
      <c r="CD7" s="6"/>
      <c r="CE7" s="64"/>
      <c r="CF7" s="64"/>
      <c r="CG7" s="6"/>
      <c r="CH7" s="6"/>
      <c r="CI7" s="64"/>
      <c r="CJ7" s="64"/>
      <c r="CK7" s="6"/>
      <c r="CL7" s="6"/>
      <c r="CM7" s="64"/>
      <c r="CN7" s="64"/>
      <c r="CO7" s="6"/>
      <c r="CP7" s="6"/>
      <c r="CQ7" s="64"/>
      <c r="CR7" s="64"/>
      <c r="CS7" s="6"/>
      <c r="CT7" s="6"/>
      <c r="CU7" s="64"/>
      <c r="CV7" s="64"/>
      <c r="CW7" s="6"/>
      <c r="CX7" s="6"/>
    </row>
    <row r="8" spans="1:102" x14ac:dyDescent="0.25">
      <c r="B8" s="48" t="s">
        <v>17</v>
      </c>
      <c r="C8" s="6"/>
      <c r="D8" s="6"/>
      <c r="E8" s="6"/>
      <c r="F8" s="32"/>
      <c r="G8" s="31"/>
      <c r="H8" s="33"/>
      <c r="I8" s="33"/>
      <c r="J8" s="30"/>
      <c r="K8" s="30"/>
      <c r="L8" s="30"/>
      <c r="M8" s="30"/>
      <c r="N8" s="30"/>
      <c r="O8" s="30"/>
      <c r="P8" s="30"/>
      <c r="Q8" s="30"/>
      <c r="R8" s="30"/>
      <c r="S8" s="30"/>
      <c r="T8" s="67">
        <v>19</v>
      </c>
      <c r="U8" s="67">
        <f t="shared" ref="U8" si="0">155/8</f>
        <v>19.375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6"/>
      <c r="BR8" s="6"/>
      <c r="BS8" s="64"/>
      <c r="BT8" s="64"/>
      <c r="BU8" s="6"/>
      <c r="BV8" s="6"/>
      <c r="BW8" s="64"/>
      <c r="BX8" s="64"/>
      <c r="BY8" s="6"/>
      <c r="BZ8" s="6"/>
      <c r="CA8" s="64"/>
      <c r="CB8" s="64"/>
      <c r="CC8" s="6"/>
      <c r="CD8" s="6"/>
      <c r="CE8" s="64"/>
      <c r="CF8" s="64"/>
      <c r="CG8" s="6"/>
      <c r="CH8" s="6"/>
      <c r="CI8" s="64"/>
      <c r="CJ8" s="64"/>
      <c r="CK8" s="6"/>
      <c r="CL8" s="6"/>
      <c r="CM8" s="64"/>
      <c r="CN8" s="64"/>
      <c r="CO8" s="6"/>
      <c r="CP8" s="6"/>
      <c r="CQ8" s="64"/>
      <c r="CR8" s="64"/>
      <c r="CS8" s="6"/>
      <c r="CT8" s="6"/>
      <c r="CU8" s="64"/>
      <c r="CV8" s="64"/>
      <c r="CW8" s="6"/>
      <c r="CX8" s="6"/>
    </row>
    <row r="9" spans="1:102" ht="15.75" customHeight="1" x14ac:dyDescent="0.25">
      <c r="B9" s="44" t="s">
        <v>5</v>
      </c>
      <c r="C9" s="6"/>
      <c r="D9" s="6"/>
      <c r="E9" s="6"/>
      <c r="F9" s="32"/>
      <c r="G9" s="31"/>
      <c r="H9" s="6"/>
      <c r="I9" s="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25">
        <v>130</v>
      </c>
      <c r="V9" s="25">
        <v>130</v>
      </c>
      <c r="W9" s="25">
        <v>130</v>
      </c>
      <c r="X9" s="25">
        <v>130</v>
      </c>
      <c r="Y9" s="25">
        <v>130</v>
      </c>
      <c r="Z9" s="25">
        <v>130</v>
      </c>
      <c r="AA9" s="25">
        <v>130</v>
      </c>
      <c r="AB9" s="25">
        <v>130</v>
      </c>
      <c r="AC9" s="25">
        <v>130</v>
      </c>
      <c r="AD9" s="25">
        <v>130</v>
      </c>
      <c r="AE9" s="25">
        <v>130</v>
      </c>
      <c r="AF9" s="25">
        <v>130</v>
      </c>
      <c r="AG9" s="25">
        <v>130</v>
      </c>
      <c r="AH9" s="25">
        <v>130</v>
      </c>
      <c r="AI9" s="25">
        <v>130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6"/>
      <c r="BR9" s="6"/>
      <c r="BS9" s="64"/>
      <c r="BT9" s="64"/>
      <c r="BU9" s="6"/>
      <c r="BV9" s="6"/>
      <c r="BW9" s="64"/>
      <c r="BX9" s="64"/>
      <c r="BY9" s="6"/>
      <c r="BZ9" s="6"/>
      <c r="CA9" s="64"/>
      <c r="CB9" s="64"/>
      <c r="CC9" s="6"/>
      <c r="CD9" s="6"/>
      <c r="CE9" s="64"/>
      <c r="CF9" s="64"/>
      <c r="CG9" s="6"/>
      <c r="CH9" s="6"/>
      <c r="CI9" s="64"/>
      <c r="CJ9" s="64"/>
      <c r="CK9" s="6"/>
      <c r="CL9" s="6"/>
      <c r="CM9" s="64"/>
      <c r="CN9" s="64"/>
      <c r="CO9" s="6"/>
      <c r="CP9" s="6"/>
      <c r="CQ9" s="64"/>
      <c r="CR9" s="64"/>
      <c r="CS9" s="6"/>
      <c r="CT9" s="6"/>
      <c r="CU9" s="64"/>
      <c r="CV9" s="64"/>
      <c r="CW9" s="6"/>
      <c r="CX9" s="6"/>
    </row>
    <row r="10" spans="1:102" x14ac:dyDescent="0.25">
      <c r="B10" s="43" t="s">
        <v>6</v>
      </c>
      <c r="C10" s="6"/>
      <c r="D10" s="6"/>
      <c r="E10" s="6"/>
      <c r="F10" s="32"/>
      <c r="G10" s="31"/>
      <c r="H10" s="6"/>
      <c r="I10" s="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>
        <v>180</v>
      </c>
      <c r="AJ10" s="26">
        <v>180</v>
      </c>
      <c r="AK10" s="26">
        <v>180</v>
      </c>
      <c r="AL10" s="26">
        <v>180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6"/>
      <c r="BR10" s="6"/>
      <c r="BS10" s="64"/>
      <c r="BT10" s="64"/>
      <c r="BU10" s="6"/>
      <c r="BV10" s="6"/>
      <c r="BW10" s="64"/>
      <c r="BX10" s="64"/>
      <c r="BY10" s="6"/>
      <c r="BZ10" s="6"/>
      <c r="CA10" s="64"/>
      <c r="CB10" s="64"/>
      <c r="CC10" s="6"/>
      <c r="CD10" s="6"/>
      <c r="CE10" s="64"/>
      <c r="CF10" s="64"/>
      <c r="CG10" s="6"/>
      <c r="CH10" s="6"/>
      <c r="CI10" s="64"/>
      <c r="CJ10" s="64"/>
      <c r="CK10" s="6"/>
      <c r="CL10" s="6"/>
      <c r="CM10" s="64"/>
      <c r="CN10" s="64"/>
      <c r="CO10" s="6"/>
      <c r="CP10" s="6"/>
      <c r="CQ10" s="64"/>
      <c r="CR10" s="64"/>
      <c r="CS10" s="6"/>
      <c r="CT10" s="6"/>
      <c r="CU10" s="64"/>
      <c r="CV10" s="64"/>
      <c r="CW10" s="6"/>
      <c r="CX10" s="6"/>
    </row>
    <row r="11" spans="1:102" x14ac:dyDescent="0.25">
      <c r="B11" s="49" t="s">
        <v>7</v>
      </c>
      <c r="C11" s="6"/>
      <c r="D11" s="6"/>
      <c r="E11" s="6"/>
      <c r="F11" s="32"/>
      <c r="G11" s="31"/>
      <c r="H11" s="6"/>
      <c r="I11" s="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29">
        <f>ROUND(90*1500/1000,-1)</f>
        <v>140</v>
      </c>
      <c r="AL11" s="29">
        <f>ROUND(90*1500/1000,-1)</f>
        <v>140</v>
      </c>
      <c r="AM11" s="29">
        <f>ROUND(90*1500/1000,-1)</f>
        <v>140</v>
      </c>
      <c r="AN11" s="30"/>
      <c r="AO11" s="30"/>
      <c r="AP11" s="17"/>
      <c r="AQ11" s="17"/>
      <c r="AR11" s="17"/>
      <c r="AS11" s="17"/>
      <c r="AT11" s="17"/>
      <c r="AU11" s="17"/>
      <c r="AV11" s="17"/>
      <c r="AW11" s="17"/>
      <c r="AX11" s="17"/>
      <c r="AY11" s="24">
        <f>ROUND(90*1500/1000,-1)</f>
        <v>140</v>
      </c>
      <c r="AZ11" s="24">
        <f>ROUND(90*1500/1000,-1)</f>
        <v>140</v>
      </c>
      <c r="BA11" s="58"/>
      <c r="BB11" s="30"/>
      <c r="BC11" s="30"/>
      <c r="BD11" s="78"/>
      <c r="BE11" s="78"/>
      <c r="BF11" s="78"/>
      <c r="BG11" s="78"/>
      <c r="BH11" s="17"/>
      <c r="BI11" s="17"/>
      <c r="BJ11" s="17"/>
      <c r="BK11" s="17"/>
      <c r="BL11" s="17"/>
      <c r="BM11" s="17"/>
      <c r="BN11" s="17"/>
      <c r="BO11" s="29">
        <f>IF($G$76=0,0,ROUND(90*1500/1000,-1))</f>
        <v>0</v>
      </c>
      <c r="BP11" s="85"/>
      <c r="BQ11" s="85"/>
      <c r="BR11" s="6"/>
      <c r="BS11" s="64"/>
      <c r="BT11" s="64"/>
      <c r="BU11" s="6"/>
      <c r="BV11" s="6"/>
      <c r="BW11" s="64"/>
      <c r="BX11" s="64"/>
      <c r="BY11" s="6"/>
      <c r="BZ11" s="6"/>
      <c r="CA11" s="64"/>
      <c r="CB11" s="64"/>
      <c r="CC11" s="6"/>
      <c r="CD11" s="6"/>
      <c r="CE11" s="64"/>
      <c r="CF11" s="64"/>
      <c r="CG11" s="6"/>
      <c r="CH11" s="6"/>
      <c r="CI11" s="64"/>
      <c r="CJ11" s="64"/>
      <c r="CK11" s="6"/>
      <c r="CL11" s="6"/>
      <c r="CM11" s="64"/>
      <c r="CN11" s="64"/>
      <c r="CO11" s="6"/>
      <c r="CP11" s="6"/>
      <c r="CQ11" s="64"/>
      <c r="CR11" s="64"/>
      <c r="CS11" s="6"/>
      <c r="CT11" s="6"/>
      <c r="CU11" s="64"/>
      <c r="CV11" s="64"/>
      <c r="CW11" s="6"/>
      <c r="CX11" s="6"/>
    </row>
    <row r="12" spans="1:102" x14ac:dyDescent="0.25">
      <c r="B12" s="49" t="s">
        <v>8</v>
      </c>
      <c r="C12" s="6"/>
      <c r="D12" s="6"/>
      <c r="E12" s="6"/>
      <c r="F12" s="32"/>
      <c r="G12" s="31"/>
      <c r="H12" s="6"/>
      <c r="I12" s="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29">
        <f>ROUND(90*1500/1000,-1)</f>
        <v>140</v>
      </c>
      <c r="AO12" s="29">
        <f>ROUND(90*1500/1000,-1)</f>
        <v>140</v>
      </c>
      <c r="AP12" s="30"/>
      <c r="AQ12" s="30"/>
      <c r="AR12" s="17"/>
      <c r="AS12" s="17"/>
      <c r="AT12" s="17"/>
      <c r="AU12" s="17"/>
      <c r="AV12" s="17"/>
      <c r="AW12" s="17"/>
      <c r="AX12" s="17"/>
      <c r="AY12" s="78"/>
      <c r="AZ12" s="78"/>
      <c r="BA12" s="29">
        <f>ROUND(90*1500/1000,-1)</f>
        <v>140</v>
      </c>
      <c r="BB12" s="30"/>
      <c r="BC12" s="30"/>
      <c r="BD12" s="78"/>
      <c r="BE12" s="30"/>
      <c r="BF12" s="30"/>
      <c r="BG12" s="30"/>
      <c r="BH12" s="17"/>
      <c r="BI12" s="17"/>
      <c r="BJ12" s="17"/>
      <c r="BK12" s="17"/>
      <c r="BL12" s="17"/>
      <c r="BM12" s="17"/>
      <c r="BN12" s="17"/>
      <c r="BO12" s="85"/>
      <c r="BP12" s="24">
        <f>IF($G$76=0,0,ROUND(90*1500/1000,-1))</f>
        <v>0</v>
      </c>
      <c r="BQ12" s="24">
        <f>IF($G$76=0,0,ROUND(90*1500/1000,-1))</f>
        <v>0</v>
      </c>
      <c r="BR12" s="6"/>
      <c r="BS12" s="64"/>
      <c r="BT12" s="64"/>
      <c r="BU12" s="6"/>
      <c r="BV12" s="6"/>
      <c r="BW12" s="64"/>
      <c r="BX12" s="64"/>
      <c r="BY12" s="6"/>
      <c r="BZ12" s="6"/>
      <c r="CA12" s="64"/>
      <c r="CB12" s="64"/>
      <c r="CC12" s="6"/>
      <c r="CD12" s="6"/>
      <c r="CE12" s="64"/>
      <c r="CF12" s="64"/>
      <c r="CG12" s="6"/>
      <c r="CH12" s="6"/>
      <c r="CI12" s="64"/>
      <c r="CJ12" s="64"/>
      <c r="CK12" s="6"/>
      <c r="CL12" s="6"/>
      <c r="CM12" s="64"/>
      <c r="CN12" s="64"/>
      <c r="CO12" s="6"/>
      <c r="CP12" s="6"/>
      <c r="CQ12" s="64"/>
      <c r="CR12" s="64"/>
      <c r="CS12" s="6"/>
      <c r="CT12" s="6"/>
      <c r="CU12" s="64"/>
      <c r="CV12" s="64"/>
      <c r="CW12" s="6"/>
      <c r="CX12" s="6"/>
    </row>
    <row r="13" spans="1:102" x14ac:dyDescent="0.25">
      <c r="B13" s="46" t="s">
        <v>9</v>
      </c>
      <c r="C13" s="6"/>
      <c r="D13" s="6"/>
      <c r="E13" s="6"/>
      <c r="F13" s="32"/>
      <c r="G13" s="31"/>
      <c r="H13" s="6"/>
      <c r="I13" s="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0"/>
      <c r="AP13" s="24">
        <f>ROUND(90*1500/1000,-1)</f>
        <v>140</v>
      </c>
      <c r="AQ13" s="24">
        <f>ROUND(90*1500/1000,-1)</f>
        <v>140</v>
      </c>
      <c r="AR13" s="18"/>
      <c r="AS13" s="30"/>
      <c r="AT13" s="30"/>
      <c r="AU13" s="17"/>
      <c r="AV13" s="17"/>
      <c r="AW13" s="17"/>
      <c r="AX13" s="17"/>
      <c r="AY13" s="78"/>
      <c r="AZ13" s="78"/>
      <c r="BA13" s="78"/>
      <c r="BB13" s="24">
        <f>ROUND(90*1500/1000,-1)</f>
        <v>140</v>
      </c>
      <c r="BC13" s="24">
        <f>ROUND(90*1500/1000,-1)</f>
        <v>140</v>
      </c>
      <c r="BD13" s="78"/>
      <c r="BE13" s="30"/>
      <c r="BF13" s="30"/>
      <c r="BG13" s="30"/>
      <c r="BH13" s="17"/>
      <c r="BI13" s="17"/>
      <c r="BJ13" s="17"/>
      <c r="BK13" s="17"/>
      <c r="BL13" s="17"/>
      <c r="BM13" s="17"/>
      <c r="BN13" s="17"/>
      <c r="BO13" s="17"/>
      <c r="BP13" s="17"/>
      <c r="BQ13" s="6"/>
      <c r="BR13" s="29">
        <f>IF($G$76=0,0,ROUND(90*1500/1000,-1))</f>
        <v>0</v>
      </c>
      <c r="BS13" s="85"/>
      <c r="BT13" s="85"/>
      <c r="BU13" s="6"/>
      <c r="BV13" s="6"/>
      <c r="BW13" s="64"/>
      <c r="BX13" s="64"/>
      <c r="BY13" s="6"/>
      <c r="BZ13" s="6"/>
      <c r="CA13" s="64"/>
      <c r="CB13" s="64"/>
      <c r="CC13" s="6"/>
      <c r="CD13" s="6"/>
      <c r="CE13" s="64"/>
      <c r="CF13" s="64"/>
      <c r="CG13" s="6"/>
      <c r="CH13" s="6"/>
      <c r="CI13" s="64"/>
      <c r="CJ13" s="64"/>
      <c r="CK13" s="6"/>
      <c r="CL13" s="6"/>
      <c r="CM13" s="64"/>
      <c r="CN13" s="64"/>
      <c r="CO13" s="6"/>
      <c r="CP13" s="6"/>
      <c r="CQ13" s="64"/>
      <c r="CR13" s="64"/>
      <c r="CS13" s="6"/>
      <c r="CT13" s="6"/>
      <c r="CU13" s="64"/>
      <c r="CV13" s="64"/>
      <c r="CW13" s="6"/>
      <c r="CX13" s="6"/>
    </row>
    <row r="14" spans="1:102" x14ac:dyDescent="0.25">
      <c r="B14" s="49" t="s">
        <v>10</v>
      </c>
      <c r="C14" s="6"/>
      <c r="D14" s="6"/>
      <c r="E14" s="6"/>
      <c r="F14" s="32"/>
      <c r="G14" s="31"/>
      <c r="H14" s="6"/>
      <c r="I14" s="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0"/>
      <c r="AP14" s="17"/>
      <c r="AQ14" s="17"/>
      <c r="AR14" s="29">
        <f>ROUND(90*1500/1000,-1)</f>
        <v>140</v>
      </c>
      <c r="AS14" s="30"/>
      <c r="AT14" s="30"/>
      <c r="AU14" s="17"/>
      <c r="AV14" s="30"/>
      <c r="AW14" s="30"/>
      <c r="AX14" s="30"/>
      <c r="AY14" s="78"/>
      <c r="AZ14" s="78"/>
      <c r="BA14" s="78"/>
      <c r="BB14" s="78"/>
      <c r="BC14" s="78"/>
      <c r="BD14" s="29">
        <f>ROUND(90*1500/1000,-1)</f>
        <v>140</v>
      </c>
      <c r="BE14" s="78"/>
      <c r="BF14" s="78"/>
      <c r="BG14" s="78"/>
      <c r="BH14" s="17"/>
      <c r="BI14" s="17"/>
      <c r="BJ14" s="17"/>
      <c r="BK14" s="17"/>
      <c r="BL14" s="17"/>
      <c r="BM14" s="17"/>
      <c r="BN14" s="17"/>
      <c r="BO14" s="17"/>
      <c r="BP14" s="17"/>
      <c r="BQ14" s="6"/>
      <c r="BR14" s="85"/>
      <c r="BS14" s="24">
        <f>IF($G$76=0,0,ROUND(90*1500/1000,-1))</f>
        <v>0</v>
      </c>
      <c r="BT14" s="24">
        <f>IF($G$76=0,0,ROUND(90*1500/1000,-1))</f>
        <v>0</v>
      </c>
      <c r="BU14" s="6"/>
      <c r="BV14" s="6"/>
      <c r="BW14" s="64"/>
      <c r="BX14" s="64"/>
      <c r="BY14" s="6"/>
      <c r="BZ14" s="6"/>
      <c r="CA14" s="64"/>
      <c r="CB14" s="64"/>
      <c r="CC14" s="6"/>
      <c r="CD14" s="6"/>
      <c r="CE14" s="64"/>
      <c r="CF14" s="64"/>
      <c r="CG14" s="6"/>
      <c r="CH14" s="6"/>
      <c r="CI14" s="64"/>
      <c r="CJ14" s="64"/>
      <c r="CK14" s="6"/>
      <c r="CL14" s="6"/>
      <c r="CM14" s="64"/>
      <c r="CN14" s="64"/>
      <c r="CO14" s="6"/>
      <c r="CP14" s="6"/>
      <c r="CQ14" s="64"/>
      <c r="CR14" s="64"/>
      <c r="CS14" s="6"/>
      <c r="CT14" s="6"/>
      <c r="CU14" s="64"/>
      <c r="CV14" s="64"/>
      <c r="CW14" s="6"/>
      <c r="CX14" s="6"/>
    </row>
    <row r="15" spans="1:102" x14ac:dyDescent="0.25">
      <c r="B15" s="46" t="s">
        <v>11</v>
      </c>
      <c r="C15" s="6"/>
      <c r="D15" s="6"/>
      <c r="E15" s="6"/>
      <c r="F15" s="32"/>
      <c r="G15" s="31"/>
      <c r="H15" s="6"/>
      <c r="I15" s="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24">
        <f>ROUND(90*1500/1000,-1)</f>
        <v>140</v>
      </c>
      <c r="AT15" s="24">
        <f>ROUND(90*1500/1000,-1)</f>
        <v>140</v>
      </c>
      <c r="AU15" s="17"/>
      <c r="AV15" s="30"/>
      <c r="AW15" s="30"/>
      <c r="AX15" s="30"/>
      <c r="AY15" s="78"/>
      <c r="AZ15" s="78"/>
      <c r="BA15" s="78"/>
      <c r="BB15" s="78"/>
      <c r="BC15" s="78"/>
      <c r="BD15" s="78"/>
      <c r="BE15" s="24">
        <f>ROUND(90*1500/1000,-1)</f>
        <v>140</v>
      </c>
      <c r="BF15" s="24">
        <f>ROUND(90*1500/1000,-1)</f>
        <v>140</v>
      </c>
      <c r="BG15" s="61"/>
      <c r="BH15" s="17"/>
      <c r="BI15" s="17"/>
      <c r="BJ15" s="17"/>
      <c r="BK15" s="17"/>
      <c r="BL15" s="17"/>
      <c r="BM15" s="17"/>
      <c r="BN15" s="17"/>
      <c r="BO15" s="17"/>
      <c r="BP15" s="17"/>
      <c r="BQ15" s="6"/>
      <c r="BR15" s="6"/>
      <c r="BS15" s="64"/>
      <c r="BT15" s="64"/>
      <c r="BU15" s="29">
        <f>IF($G$76=0,0,ROUND(90*1500/1000,-1))</f>
        <v>0</v>
      </c>
      <c r="BV15" s="85"/>
      <c r="BW15" s="85"/>
      <c r="BX15" s="64"/>
      <c r="BY15" s="6"/>
      <c r="BZ15" s="6"/>
      <c r="CA15" s="64"/>
      <c r="CB15" s="64"/>
      <c r="CC15" s="6"/>
      <c r="CD15" s="6"/>
      <c r="CE15" s="64"/>
      <c r="CF15" s="64"/>
      <c r="CG15" s="6"/>
      <c r="CH15" s="6"/>
      <c r="CI15" s="64"/>
      <c r="CJ15" s="64"/>
      <c r="CK15" s="6"/>
      <c r="CL15" s="6"/>
      <c r="CM15" s="64"/>
      <c r="CN15" s="64"/>
      <c r="CO15" s="6"/>
      <c r="CP15" s="6"/>
      <c r="CQ15" s="64"/>
      <c r="CR15" s="64"/>
      <c r="CS15" s="6"/>
      <c r="CT15" s="6"/>
      <c r="CU15" s="64"/>
      <c r="CV15" s="64"/>
      <c r="CW15" s="6"/>
      <c r="CX15" s="6"/>
    </row>
    <row r="16" spans="1:102" x14ac:dyDescent="0.25">
      <c r="B16" s="49" t="s">
        <v>12</v>
      </c>
      <c r="C16" s="6"/>
      <c r="D16" s="6"/>
      <c r="E16" s="6"/>
      <c r="F16" s="32"/>
      <c r="G16" s="31"/>
      <c r="H16" s="6"/>
      <c r="I16" s="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29">
        <f>ROUND(90*1500/1000,-1)</f>
        <v>140</v>
      </c>
      <c r="AV16" s="17"/>
      <c r="AW16" s="17"/>
      <c r="AX16" s="17"/>
      <c r="AY16" s="78"/>
      <c r="AZ16" s="78"/>
      <c r="BA16" s="78"/>
      <c r="BB16" s="78"/>
      <c r="BC16" s="78"/>
      <c r="BD16" s="78"/>
      <c r="BE16" s="78"/>
      <c r="BF16" s="78"/>
      <c r="BG16" s="29">
        <f>ROUND(90*1500/1000,-1)</f>
        <v>140</v>
      </c>
      <c r="BH16" s="24">
        <f>ROUND(90*1500/1000,-1)</f>
        <v>140</v>
      </c>
      <c r="BI16" s="24">
        <f>ROUND(90*1500/1000,-1)</f>
        <v>140</v>
      </c>
      <c r="BJ16" s="61"/>
      <c r="BK16" s="17"/>
      <c r="BL16" s="17"/>
      <c r="BM16" s="17"/>
      <c r="BN16" s="17"/>
      <c r="BO16" s="17"/>
      <c r="BP16" s="17"/>
      <c r="BQ16" s="6"/>
      <c r="BR16" s="6"/>
      <c r="BS16" s="64"/>
      <c r="BT16" s="64"/>
      <c r="BU16" s="85"/>
      <c r="BV16" s="24">
        <f>IF($G$76=0,0,ROUND(90*1500/1000,-1))</f>
        <v>0</v>
      </c>
      <c r="BW16" s="24">
        <f>IF($G$76=0,0,ROUND(90*1500/1000,-1))</f>
        <v>0</v>
      </c>
      <c r="BX16" s="64"/>
      <c r="BY16" s="6"/>
      <c r="BZ16" s="6"/>
      <c r="CA16" s="64"/>
      <c r="CB16" s="64"/>
      <c r="CC16" s="6"/>
      <c r="CD16" s="6"/>
      <c r="CE16" s="64"/>
      <c r="CF16" s="64"/>
      <c r="CG16" s="6"/>
      <c r="CH16" s="6"/>
      <c r="CI16" s="64"/>
      <c r="CJ16" s="64"/>
      <c r="CK16" s="6"/>
      <c r="CL16" s="6"/>
      <c r="CM16" s="64"/>
      <c r="CN16" s="64"/>
      <c r="CO16" s="6"/>
      <c r="CP16" s="6"/>
      <c r="CQ16" s="64"/>
      <c r="CR16" s="64"/>
      <c r="CS16" s="6"/>
      <c r="CT16" s="6"/>
      <c r="CU16" s="64"/>
      <c r="CV16" s="64"/>
      <c r="CW16" s="6"/>
      <c r="CX16" s="6"/>
    </row>
    <row r="17" spans="1:114" x14ac:dyDescent="0.25">
      <c r="B17" s="50" t="s">
        <v>67</v>
      </c>
      <c r="C17" s="6"/>
      <c r="D17" s="6"/>
      <c r="E17" s="6"/>
      <c r="F17" s="32"/>
      <c r="G17" s="31"/>
      <c r="H17" s="6"/>
      <c r="I17" s="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4">
        <f>ROUND(90*1500/1000,-1)</f>
        <v>140</v>
      </c>
      <c r="AW17" s="24">
        <f>ROUND(90*1500/1000,-1)</f>
        <v>140</v>
      </c>
      <c r="AX17" s="61"/>
      <c r="AY17" s="61"/>
      <c r="AZ17" s="61"/>
      <c r="BA17" s="17"/>
      <c r="BB17" s="17"/>
      <c r="BC17" s="17"/>
      <c r="BD17" s="17"/>
      <c r="BE17" s="17"/>
      <c r="BF17" s="17"/>
      <c r="BG17" s="17"/>
      <c r="BH17" s="79"/>
      <c r="BI17" s="79"/>
      <c r="BJ17" s="29">
        <f>ROUND(90*1500/1000,-1)</f>
        <v>140</v>
      </c>
      <c r="BK17" s="17"/>
      <c r="BL17" s="17"/>
      <c r="BM17" s="17"/>
      <c r="BN17" s="17"/>
      <c r="BO17" s="17"/>
      <c r="BP17" s="17"/>
      <c r="BQ17" s="6"/>
      <c r="BR17" s="6"/>
      <c r="BS17" s="64"/>
      <c r="BT17" s="64"/>
      <c r="BU17" s="6"/>
      <c r="BV17" s="6"/>
      <c r="BW17" s="64"/>
      <c r="BX17" s="29">
        <f>IF($G$76=0,0,ROUND(90*1500/1000,-1))</f>
        <v>0</v>
      </c>
      <c r="BY17" s="85"/>
      <c r="BZ17" s="85"/>
      <c r="CA17" s="64"/>
      <c r="CB17" s="64"/>
      <c r="CC17" s="6"/>
      <c r="CD17" s="6"/>
      <c r="CE17" s="64"/>
      <c r="CF17" s="64"/>
      <c r="CG17" s="6"/>
      <c r="CH17" s="6"/>
      <c r="CI17" s="64"/>
      <c r="CJ17" s="64"/>
      <c r="CK17" s="6"/>
      <c r="CL17" s="6"/>
      <c r="CM17" s="64"/>
      <c r="CN17" s="64"/>
      <c r="CO17" s="6"/>
      <c r="CP17" s="6"/>
      <c r="CQ17" s="64"/>
      <c r="CR17" s="64"/>
      <c r="CS17" s="6"/>
      <c r="CT17" s="6"/>
      <c r="CU17" s="64"/>
      <c r="CV17" s="64"/>
      <c r="CW17" s="6"/>
      <c r="CX17" s="6"/>
    </row>
    <row r="18" spans="1:114" x14ac:dyDescent="0.25">
      <c r="B18" s="49" t="s">
        <v>68</v>
      </c>
      <c r="C18" s="6"/>
      <c r="D18" s="6"/>
      <c r="E18" s="6"/>
      <c r="F18" s="32"/>
      <c r="G18" s="31"/>
      <c r="H18" s="6"/>
      <c r="I18" s="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64"/>
      <c r="AW18" s="64"/>
      <c r="AX18" s="29">
        <f>ROUND(90*1500/1000,-1)</f>
        <v>140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24">
        <f>ROUND(90*1500/1000,-1)</f>
        <v>140</v>
      </c>
      <c r="BL18" s="24">
        <f>ROUND(90*1500/1000,-1)</f>
        <v>140</v>
      </c>
      <c r="BM18" s="61"/>
      <c r="BN18" s="17"/>
      <c r="BO18" s="17"/>
      <c r="BP18" s="17"/>
      <c r="BQ18" s="6"/>
      <c r="BR18" s="6"/>
      <c r="BS18" s="64"/>
      <c r="BT18" s="64"/>
      <c r="BU18" s="6"/>
      <c r="BV18" s="6"/>
      <c r="BW18" s="64"/>
      <c r="BX18" s="85"/>
      <c r="BY18" s="24">
        <f>IF($G$76=0,0,ROUND(90*1500/1000,-1))</f>
        <v>0</v>
      </c>
      <c r="BZ18" s="24">
        <f>IF($G$76=0,0,ROUND(90*1500/1000,-1))</f>
        <v>0</v>
      </c>
      <c r="CA18" s="64"/>
      <c r="CB18" s="64"/>
      <c r="CC18" s="6"/>
      <c r="CD18" s="6"/>
      <c r="CE18" s="64"/>
      <c r="CF18" s="64"/>
      <c r="CG18" s="6"/>
      <c r="CH18" s="6"/>
      <c r="CI18" s="64"/>
      <c r="CJ18" s="64"/>
      <c r="CK18" s="6"/>
      <c r="CL18" s="6"/>
      <c r="CM18" s="64"/>
      <c r="CN18" s="64"/>
      <c r="CO18" s="6"/>
      <c r="CP18" s="6"/>
      <c r="CQ18" s="64"/>
      <c r="CR18" s="64"/>
      <c r="CS18" s="6"/>
      <c r="CT18" s="6"/>
      <c r="CU18" s="64"/>
      <c r="CV18" s="64"/>
      <c r="CW18" s="6"/>
      <c r="CX18" s="6"/>
    </row>
    <row r="19" spans="1:114" x14ac:dyDescent="0.25">
      <c r="B19" s="51" t="s">
        <v>69</v>
      </c>
      <c r="C19" s="6"/>
      <c r="D19" s="6"/>
      <c r="E19" s="6"/>
      <c r="F19" s="32"/>
      <c r="G19" s="31"/>
      <c r="H19" s="6"/>
      <c r="I19" s="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30"/>
      <c r="AY19" s="68"/>
      <c r="AZ19" s="30"/>
      <c r="BA19" s="30"/>
      <c r="BB19" s="17"/>
      <c r="BC19" s="17"/>
      <c r="BD19" s="17"/>
      <c r="BE19" s="17"/>
      <c r="BF19" s="17"/>
      <c r="BG19" s="17"/>
      <c r="BH19" s="17"/>
      <c r="BI19" s="17"/>
      <c r="BJ19" s="17"/>
      <c r="BK19" s="79"/>
      <c r="BL19" s="79"/>
      <c r="BM19" s="29">
        <f>ROUND(90*1500/1000,-1)</f>
        <v>140</v>
      </c>
      <c r="BN19" s="17"/>
      <c r="BO19" s="17"/>
      <c r="BP19" s="17"/>
      <c r="BQ19" s="6"/>
      <c r="BR19" s="6"/>
      <c r="BS19" s="64"/>
      <c r="BT19" s="64"/>
      <c r="BU19" s="6"/>
      <c r="BV19" s="6"/>
      <c r="BW19" s="64"/>
      <c r="BX19" s="64"/>
      <c r="BY19" s="6"/>
      <c r="BZ19" s="6"/>
      <c r="CA19" s="64"/>
      <c r="CB19" s="64"/>
      <c r="CC19" s="6"/>
      <c r="CD19" s="6"/>
      <c r="CE19" s="64"/>
      <c r="CF19" s="64"/>
      <c r="CG19" s="6"/>
      <c r="CH19" s="6"/>
      <c r="CI19" s="64"/>
      <c r="CJ19" s="64"/>
      <c r="CK19" s="6"/>
      <c r="CL19" s="6"/>
      <c r="CM19" s="64"/>
      <c r="CN19" s="64"/>
      <c r="CO19" s="6"/>
      <c r="CP19" s="6"/>
      <c r="CQ19" s="64"/>
      <c r="CR19" s="64"/>
      <c r="CS19" s="6"/>
      <c r="CT19" s="6"/>
      <c r="CU19" s="64"/>
      <c r="CV19" s="64"/>
      <c r="CW19" s="6"/>
      <c r="CX19" s="6"/>
    </row>
    <row r="20" spans="1:114" x14ac:dyDescent="0.25">
      <c r="A20" s="10"/>
      <c r="B20" s="10"/>
      <c r="C20" s="10"/>
      <c r="D20" s="10"/>
      <c r="E20" s="10"/>
      <c r="F20" s="10"/>
      <c r="G20" s="10">
        <f>3</f>
        <v>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</row>
    <row r="21" spans="1:114" x14ac:dyDescent="0.25">
      <c r="A21" s="1" t="s">
        <v>20</v>
      </c>
      <c r="B21" s="15"/>
      <c r="C21" s="16"/>
      <c r="D21" s="16"/>
      <c r="E21" s="16"/>
      <c r="F21" s="16"/>
      <c r="G21" s="16">
        <f t="shared" ref="G21:AL21" si="1">SUM(G3:G20)</f>
        <v>3</v>
      </c>
      <c r="H21" s="16">
        <f t="shared" si="1"/>
        <v>77.5</v>
      </c>
      <c r="I21" s="16">
        <f t="shared" si="1"/>
        <v>77.5</v>
      </c>
      <c r="J21" s="16">
        <f t="shared" si="1"/>
        <v>77.5</v>
      </c>
      <c r="K21" s="16">
        <f t="shared" si="1"/>
        <v>77.5</v>
      </c>
      <c r="L21" s="16">
        <f t="shared" si="1"/>
        <v>5</v>
      </c>
      <c r="M21" s="16">
        <f t="shared" si="1"/>
        <v>81.5</v>
      </c>
      <c r="N21" s="16">
        <f t="shared" si="1"/>
        <v>81.5</v>
      </c>
      <c r="O21" s="16">
        <f t="shared" si="1"/>
        <v>95.5</v>
      </c>
      <c r="P21" s="16">
        <f t="shared" si="1"/>
        <v>95.5</v>
      </c>
      <c r="Q21" s="16">
        <f t="shared" si="1"/>
        <v>19</v>
      </c>
      <c r="R21" s="16">
        <f t="shared" si="1"/>
        <v>95.5</v>
      </c>
      <c r="S21" s="16">
        <f t="shared" si="1"/>
        <v>95.5</v>
      </c>
      <c r="T21" s="16">
        <f t="shared" si="1"/>
        <v>38</v>
      </c>
      <c r="U21" s="16">
        <f t="shared" si="1"/>
        <v>149.375</v>
      </c>
      <c r="V21" s="16">
        <f t="shared" si="1"/>
        <v>130</v>
      </c>
      <c r="W21" s="16">
        <f t="shared" si="1"/>
        <v>130</v>
      </c>
      <c r="X21" s="16">
        <f t="shared" si="1"/>
        <v>130</v>
      </c>
      <c r="Y21" s="16">
        <f t="shared" si="1"/>
        <v>130</v>
      </c>
      <c r="Z21" s="16">
        <f t="shared" si="1"/>
        <v>130</v>
      </c>
      <c r="AA21" s="16">
        <f t="shared" si="1"/>
        <v>130</v>
      </c>
      <c r="AB21" s="16">
        <f t="shared" si="1"/>
        <v>130</v>
      </c>
      <c r="AC21" s="16">
        <f t="shared" si="1"/>
        <v>130</v>
      </c>
      <c r="AD21" s="16">
        <f t="shared" si="1"/>
        <v>130</v>
      </c>
      <c r="AE21" s="16">
        <f t="shared" si="1"/>
        <v>130</v>
      </c>
      <c r="AF21" s="16">
        <f t="shared" si="1"/>
        <v>130</v>
      </c>
      <c r="AG21" s="16">
        <f t="shared" si="1"/>
        <v>130</v>
      </c>
      <c r="AH21" s="16">
        <f t="shared" si="1"/>
        <v>130</v>
      </c>
      <c r="AI21" s="16">
        <f t="shared" si="1"/>
        <v>310</v>
      </c>
      <c r="AJ21" s="16">
        <f t="shared" si="1"/>
        <v>180</v>
      </c>
      <c r="AK21" s="16">
        <f t="shared" si="1"/>
        <v>320</v>
      </c>
      <c r="AL21" s="16">
        <f t="shared" si="1"/>
        <v>320</v>
      </c>
      <c r="AM21" s="16">
        <f t="shared" ref="AM21:CX21" si="2">SUM(AM3:AM20)</f>
        <v>140</v>
      </c>
      <c r="AN21" s="16">
        <f t="shared" si="2"/>
        <v>140</v>
      </c>
      <c r="AO21" s="16">
        <f t="shared" si="2"/>
        <v>140</v>
      </c>
      <c r="AP21" s="16">
        <f t="shared" si="2"/>
        <v>140</v>
      </c>
      <c r="AQ21" s="16">
        <f t="shared" si="2"/>
        <v>140</v>
      </c>
      <c r="AR21" s="16">
        <f t="shared" si="2"/>
        <v>140</v>
      </c>
      <c r="AS21" s="16">
        <f t="shared" si="2"/>
        <v>140</v>
      </c>
      <c r="AT21" s="16">
        <f t="shared" si="2"/>
        <v>140</v>
      </c>
      <c r="AU21" s="16">
        <f t="shared" si="2"/>
        <v>140</v>
      </c>
      <c r="AV21" s="16">
        <f t="shared" si="2"/>
        <v>140</v>
      </c>
      <c r="AW21" s="16">
        <f t="shared" si="2"/>
        <v>140</v>
      </c>
      <c r="AX21" s="16">
        <f t="shared" si="2"/>
        <v>140</v>
      </c>
      <c r="AY21" s="77">
        <f t="shared" si="2"/>
        <v>140</v>
      </c>
      <c r="AZ21" s="77">
        <f t="shared" si="2"/>
        <v>140</v>
      </c>
      <c r="BA21" s="77">
        <f t="shared" si="2"/>
        <v>140</v>
      </c>
      <c r="BB21" s="77">
        <f t="shared" si="2"/>
        <v>140</v>
      </c>
      <c r="BC21" s="77">
        <f t="shared" si="2"/>
        <v>140</v>
      </c>
      <c r="BD21" s="77">
        <f t="shared" si="2"/>
        <v>140</v>
      </c>
      <c r="BE21" s="77">
        <f t="shared" si="2"/>
        <v>140</v>
      </c>
      <c r="BF21" s="77">
        <f t="shared" si="2"/>
        <v>140</v>
      </c>
      <c r="BG21" s="77">
        <f t="shared" si="2"/>
        <v>140</v>
      </c>
      <c r="BH21" s="77">
        <f t="shared" si="2"/>
        <v>140</v>
      </c>
      <c r="BI21" s="77">
        <f t="shared" si="2"/>
        <v>140</v>
      </c>
      <c r="BJ21" s="77">
        <f t="shared" si="2"/>
        <v>140</v>
      </c>
      <c r="BK21" s="77">
        <f t="shared" si="2"/>
        <v>140</v>
      </c>
      <c r="BL21" s="77">
        <f t="shared" si="2"/>
        <v>140</v>
      </c>
      <c r="BM21" s="77">
        <f t="shared" si="2"/>
        <v>140</v>
      </c>
      <c r="BN21" s="77">
        <f t="shared" si="2"/>
        <v>0</v>
      </c>
      <c r="BO21" s="77">
        <f t="shared" si="2"/>
        <v>0</v>
      </c>
      <c r="BP21" s="77">
        <f t="shared" si="2"/>
        <v>0</v>
      </c>
      <c r="BQ21" s="77">
        <f t="shared" si="2"/>
        <v>0</v>
      </c>
      <c r="BR21" s="77">
        <f t="shared" si="2"/>
        <v>0</v>
      </c>
      <c r="BS21" s="77">
        <f t="shared" si="2"/>
        <v>0</v>
      </c>
      <c r="BT21" s="77">
        <f t="shared" si="2"/>
        <v>0</v>
      </c>
      <c r="BU21" s="77">
        <f t="shared" si="2"/>
        <v>0</v>
      </c>
      <c r="BV21" s="77">
        <f t="shared" si="2"/>
        <v>0</v>
      </c>
      <c r="BW21" s="77">
        <f t="shared" si="2"/>
        <v>0</v>
      </c>
      <c r="BX21" s="77">
        <f t="shared" si="2"/>
        <v>0</v>
      </c>
      <c r="BY21" s="77">
        <f t="shared" si="2"/>
        <v>0</v>
      </c>
      <c r="BZ21" s="77">
        <f t="shared" si="2"/>
        <v>0</v>
      </c>
      <c r="CA21" s="77">
        <f t="shared" si="2"/>
        <v>0</v>
      </c>
      <c r="CB21" s="77">
        <f t="shared" si="2"/>
        <v>0</v>
      </c>
      <c r="CC21" s="77">
        <f t="shared" si="2"/>
        <v>0</v>
      </c>
      <c r="CD21" s="77">
        <f t="shared" si="2"/>
        <v>0</v>
      </c>
      <c r="CE21" s="77">
        <f t="shared" si="2"/>
        <v>0</v>
      </c>
      <c r="CF21" s="77">
        <f t="shared" si="2"/>
        <v>0</v>
      </c>
      <c r="CG21" s="77">
        <f t="shared" si="2"/>
        <v>0</v>
      </c>
      <c r="CH21" s="77">
        <f t="shared" si="2"/>
        <v>0</v>
      </c>
      <c r="CI21" s="77">
        <f t="shared" si="2"/>
        <v>0</v>
      </c>
      <c r="CJ21" s="77">
        <f t="shared" si="2"/>
        <v>0</v>
      </c>
      <c r="CK21" s="77">
        <f t="shared" si="2"/>
        <v>0</v>
      </c>
      <c r="CL21" s="77">
        <f t="shared" si="2"/>
        <v>0</v>
      </c>
      <c r="CM21" s="77">
        <f t="shared" si="2"/>
        <v>0</v>
      </c>
      <c r="CN21" s="77">
        <f t="shared" si="2"/>
        <v>0</v>
      </c>
      <c r="CO21" s="77">
        <f t="shared" si="2"/>
        <v>0</v>
      </c>
      <c r="CP21" s="77">
        <f t="shared" si="2"/>
        <v>0</v>
      </c>
      <c r="CQ21" s="77">
        <f t="shared" si="2"/>
        <v>0</v>
      </c>
      <c r="CR21" s="77">
        <f t="shared" si="2"/>
        <v>0</v>
      </c>
      <c r="CS21" s="77">
        <f t="shared" si="2"/>
        <v>0</v>
      </c>
      <c r="CT21" s="77">
        <f t="shared" si="2"/>
        <v>0</v>
      </c>
      <c r="CU21" s="77">
        <f t="shared" si="2"/>
        <v>0</v>
      </c>
      <c r="CV21" s="77">
        <f t="shared" si="2"/>
        <v>0</v>
      </c>
      <c r="CW21" s="77">
        <f t="shared" si="2"/>
        <v>0</v>
      </c>
      <c r="CX21" s="77">
        <f t="shared" si="2"/>
        <v>0</v>
      </c>
    </row>
    <row r="22" spans="1:114" x14ac:dyDescent="0.25">
      <c r="A22" s="1"/>
      <c r="B22" s="15" t="s">
        <v>21</v>
      </c>
      <c r="C22" s="16">
        <v>0</v>
      </c>
      <c r="D22" s="16">
        <v>0</v>
      </c>
      <c r="E22" s="16">
        <v>0</v>
      </c>
      <c r="F22" s="16">
        <v>0</v>
      </c>
      <c r="G22" s="16">
        <f>SUM(G3:G20)+F22</f>
        <v>3</v>
      </c>
      <c r="H22" s="16">
        <f>H21+G22</f>
        <v>80.5</v>
      </c>
      <c r="I22" s="16">
        <f t="shared" ref="I22:AN22" si="3">SUM(I3:I20)+H22</f>
        <v>158</v>
      </c>
      <c r="J22" s="16">
        <f t="shared" si="3"/>
        <v>235.5</v>
      </c>
      <c r="K22" s="16">
        <f t="shared" si="3"/>
        <v>313</v>
      </c>
      <c r="L22" s="16">
        <f t="shared" si="3"/>
        <v>318</v>
      </c>
      <c r="M22" s="16">
        <f t="shared" si="3"/>
        <v>399.5</v>
      </c>
      <c r="N22" s="16">
        <f t="shared" si="3"/>
        <v>481</v>
      </c>
      <c r="O22" s="16">
        <f t="shared" si="3"/>
        <v>576.5</v>
      </c>
      <c r="P22" s="16">
        <f t="shared" si="3"/>
        <v>672</v>
      </c>
      <c r="Q22" s="16">
        <f t="shared" si="3"/>
        <v>691</v>
      </c>
      <c r="R22" s="16">
        <f t="shared" si="3"/>
        <v>786.5</v>
      </c>
      <c r="S22" s="16">
        <f t="shared" si="3"/>
        <v>882</v>
      </c>
      <c r="T22" s="16">
        <f t="shared" si="3"/>
        <v>920</v>
      </c>
      <c r="U22" s="16">
        <f t="shared" si="3"/>
        <v>1069.375</v>
      </c>
      <c r="V22" s="16">
        <f t="shared" si="3"/>
        <v>1199.375</v>
      </c>
      <c r="W22" s="16">
        <f t="shared" si="3"/>
        <v>1329.375</v>
      </c>
      <c r="X22" s="16">
        <f t="shared" si="3"/>
        <v>1459.375</v>
      </c>
      <c r="Y22" s="16">
        <f t="shared" si="3"/>
        <v>1589.375</v>
      </c>
      <c r="Z22" s="16">
        <f t="shared" si="3"/>
        <v>1719.375</v>
      </c>
      <c r="AA22" s="16">
        <f t="shared" si="3"/>
        <v>1849.375</v>
      </c>
      <c r="AB22" s="16">
        <f t="shared" si="3"/>
        <v>1979.375</v>
      </c>
      <c r="AC22" s="16">
        <f t="shared" si="3"/>
        <v>2109.375</v>
      </c>
      <c r="AD22" s="16">
        <f t="shared" si="3"/>
        <v>2239.375</v>
      </c>
      <c r="AE22" s="16">
        <f t="shared" si="3"/>
        <v>2369.375</v>
      </c>
      <c r="AF22" s="16">
        <f t="shared" si="3"/>
        <v>2499.375</v>
      </c>
      <c r="AG22" s="16">
        <f t="shared" si="3"/>
        <v>2629.375</v>
      </c>
      <c r="AH22" s="16">
        <f t="shared" si="3"/>
        <v>2759.375</v>
      </c>
      <c r="AI22" s="16">
        <f t="shared" si="3"/>
        <v>3069.375</v>
      </c>
      <c r="AJ22" s="16">
        <f t="shared" si="3"/>
        <v>3249.375</v>
      </c>
      <c r="AK22" s="16">
        <f t="shared" si="3"/>
        <v>3569.375</v>
      </c>
      <c r="AL22" s="16">
        <f t="shared" si="3"/>
        <v>3889.375</v>
      </c>
      <c r="AM22" s="16">
        <f t="shared" si="3"/>
        <v>4029.375</v>
      </c>
      <c r="AN22" s="16">
        <f t="shared" si="3"/>
        <v>4169.375</v>
      </c>
      <c r="AO22" s="16">
        <f t="shared" ref="AO22:BP22" si="4">SUM(AO3:AO20)+AN22</f>
        <v>4309.375</v>
      </c>
      <c r="AP22" s="16">
        <f t="shared" si="4"/>
        <v>4449.375</v>
      </c>
      <c r="AQ22" s="16">
        <f t="shared" si="4"/>
        <v>4589.375</v>
      </c>
      <c r="AR22" s="16">
        <f t="shared" si="4"/>
        <v>4729.375</v>
      </c>
      <c r="AS22" s="16">
        <f t="shared" si="4"/>
        <v>4869.375</v>
      </c>
      <c r="AT22" s="16">
        <f t="shared" si="4"/>
        <v>5009.375</v>
      </c>
      <c r="AU22" s="16">
        <f t="shared" si="4"/>
        <v>5149.375</v>
      </c>
      <c r="AV22" s="16">
        <f t="shared" si="4"/>
        <v>5289.375</v>
      </c>
      <c r="AW22" s="16">
        <f t="shared" si="4"/>
        <v>5429.375</v>
      </c>
      <c r="AX22" s="16">
        <f t="shared" si="4"/>
        <v>5569.375</v>
      </c>
      <c r="AY22" s="16">
        <f t="shared" si="4"/>
        <v>5709.375</v>
      </c>
      <c r="AZ22" s="16">
        <f t="shared" si="4"/>
        <v>5849.375</v>
      </c>
      <c r="BA22" s="16">
        <f t="shared" si="4"/>
        <v>5989.375</v>
      </c>
      <c r="BB22" s="16">
        <f t="shared" si="4"/>
        <v>6129.375</v>
      </c>
      <c r="BC22" s="16">
        <f t="shared" si="4"/>
        <v>6269.375</v>
      </c>
      <c r="BD22" s="16">
        <f t="shared" si="4"/>
        <v>6409.375</v>
      </c>
      <c r="BE22" s="16">
        <f t="shared" si="4"/>
        <v>6549.375</v>
      </c>
      <c r="BF22" s="16">
        <f t="shared" si="4"/>
        <v>6689.375</v>
      </c>
      <c r="BG22" s="16">
        <f t="shared" si="4"/>
        <v>6829.375</v>
      </c>
      <c r="BH22" s="16">
        <f t="shared" si="4"/>
        <v>6969.375</v>
      </c>
      <c r="BI22" s="16">
        <f t="shared" si="4"/>
        <v>7109.375</v>
      </c>
      <c r="BJ22" s="16">
        <f t="shared" si="4"/>
        <v>7249.375</v>
      </c>
      <c r="BK22" s="16">
        <f t="shared" si="4"/>
        <v>7389.375</v>
      </c>
      <c r="BL22" s="16">
        <f t="shared" si="4"/>
        <v>7529.375</v>
      </c>
      <c r="BM22" s="16">
        <f t="shared" si="4"/>
        <v>7669.375</v>
      </c>
      <c r="BN22" s="16">
        <f t="shared" si="4"/>
        <v>7669.375</v>
      </c>
      <c r="BO22" s="16">
        <f t="shared" si="4"/>
        <v>7669.375</v>
      </c>
      <c r="BP22" s="16">
        <f t="shared" si="4"/>
        <v>7669.375</v>
      </c>
      <c r="BQ22" s="16">
        <f>SUM(BQ3:BQ19)+BP22</f>
        <v>7669.375</v>
      </c>
      <c r="BR22" s="16">
        <f>SUM(BR3:BR20)+BQ22</f>
        <v>7669.375</v>
      </c>
      <c r="BS22" s="16">
        <f t="shared" ref="BS22:CX22" si="5">SUM(BS3:BS20)+BR22</f>
        <v>7669.375</v>
      </c>
      <c r="BT22" s="16">
        <f t="shared" si="5"/>
        <v>7669.375</v>
      </c>
      <c r="BU22" s="16">
        <f t="shared" si="5"/>
        <v>7669.375</v>
      </c>
      <c r="BV22" s="16">
        <f t="shared" si="5"/>
        <v>7669.375</v>
      </c>
      <c r="BW22" s="16">
        <f t="shared" si="5"/>
        <v>7669.375</v>
      </c>
      <c r="BX22" s="16">
        <f t="shared" si="5"/>
        <v>7669.375</v>
      </c>
      <c r="BY22" s="16">
        <f t="shared" si="5"/>
        <v>7669.375</v>
      </c>
      <c r="BZ22" s="16">
        <f t="shared" si="5"/>
        <v>7669.375</v>
      </c>
      <c r="CA22" s="16">
        <f t="shared" si="5"/>
        <v>7669.375</v>
      </c>
      <c r="CB22" s="16">
        <f t="shared" si="5"/>
        <v>7669.375</v>
      </c>
      <c r="CC22" s="16">
        <f t="shared" si="5"/>
        <v>7669.375</v>
      </c>
      <c r="CD22" s="16">
        <f t="shared" si="5"/>
        <v>7669.375</v>
      </c>
      <c r="CE22" s="16">
        <f t="shared" si="5"/>
        <v>7669.375</v>
      </c>
      <c r="CF22" s="16">
        <f t="shared" si="5"/>
        <v>7669.375</v>
      </c>
      <c r="CG22" s="16">
        <f t="shared" si="5"/>
        <v>7669.375</v>
      </c>
      <c r="CH22" s="16">
        <f t="shared" si="5"/>
        <v>7669.375</v>
      </c>
      <c r="CI22" s="16">
        <f t="shared" si="5"/>
        <v>7669.375</v>
      </c>
      <c r="CJ22" s="16">
        <f t="shared" si="5"/>
        <v>7669.375</v>
      </c>
      <c r="CK22" s="16">
        <f t="shared" si="5"/>
        <v>7669.375</v>
      </c>
      <c r="CL22" s="16">
        <f t="shared" si="5"/>
        <v>7669.375</v>
      </c>
      <c r="CM22" s="16">
        <f t="shared" si="5"/>
        <v>7669.375</v>
      </c>
      <c r="CN22" s="16">
        <f t="shared" si="5"/>
        <v>7669.375</v>
      </c>
      <c r="CO22" s="16">
        <f t="shared" si="5"/>
        <v>7669.375</v>
      </c>
      <c r="CP22" s="16">
        <f t="shared" si="5"/>
        <v>7669.375</v>
      </c>
      <c r="CQ22" s="16">
        <f t="shared" si="5"/>
        <v>7669.375</v>
      </c>
      <c r="CR22" s="16">
        <f t="shared" si="5"/>
        <v>7669.375</v>
      </c>
      <c r="CS22" s="16">
        <f t="shared" si="5"/>
        <v>7669.375</v>
      </c>
      <c r="CT22" s="16">
        <f t="shared" si="5"/>
        <v>7669.375</v>
      </c>
      <c r="CU22" s="16">
        <f t="shared" si="5"/>
        <v>7669.375</v>
      </c>
      <c r="CV22" s="16">
        <f t="shared" si="5"/>
        <v>7669.375</v>
      </c>
      <c r="CW22" s="16">
        <f t="shared" si="5"/>
        <v>7669.375</v>
      </c>
      <c r="CX22" s="16">
        <f t="shared" si="5"/>
        <v>7669.375</v>
      </c>
    </row>
    <row r="23" spans="1:114" x14ac:dyDescent="0.25">
      <c r="A23" s="1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69">
        <f>+G75</f>
        <v>15000</v>
      </c>
      <c r="AP23" s="69">
        <f>AO23*0.97</f>
        <v>14550</v>
      </c>
      <c r="AQ23" s="69">
        <f t="shared" ref="AQ23" si="6">AP23*0.97</f>
        <v>14113.5</v>
      </c>
      <c r="AR23" s="69">
        <f t="shared" ref="AR23:AR24" si="7">AQ23*0.97</f>
        <v>13690.094999999999</v>
      </c>
      <c r="AS23" s="69">
        <f t="shared" ref="AS23:AS24" si="8">AR23*0.97</f>
        <v>13279.39215</v>
      </c>
      <c r="AT23" s="69">
        <f t="shared" ref="AT23:AT24" si="9">AS23*0.97</f>
        <v>12881.0103855</v>
      </c>
      <c r="AU23" s="69">
        <f t="shared" ref="AU23:AU25" si="10">AT23*0.97</f>
        <v>12494.580073935</v>
      </c>
      <c r="AV23" s="69">
        <f t="shared" ref="AV23:AV25" si="11">AU23*0.97</f>
        <v>12119.742671716949</v>
      </c>
      <c r="AW23" s="69">
        <f t="shared" ref="AW23:AW25" si="12">AV23*0.97</f>
        <v>11756.150391565441</v>
      </c>
      <c r="AX23" s="69">
        <f t="shared" ref="AX23:AX26" si="13">AW23*0.97</f>
        <v>11403.465879818477</v>
      </c>
      <c r="AY23" s="69">
        <f t="shared" ref="AY23:AY26" si="14">AX23*0.97</f>
        <v>11061.361903423922</v>
      </c>
      <c r="AZ23" s="69">
        <f t="shared" ref="AZ23:AZ26" si="15">AY23*0.97</f>
        <v>10729.521046321204</v>
      </c>
      <c r="BA23" s="69">
        <f t="shared" ref="BA23:BA27" si="16">AZ23*0.97</f>
        <v>10407.635414931568</v>
      </c>
      <c r="BB23" s="69">
        <f>BA23*0.97+AO23</f>
        <v>25095.406352483624</v>
      </c>
      <c r="BC23" s="69">
        <f t="shared" ref="BC23:BC27" si="17">BB23*0.97</f>
        <v>24342.544161909114</v>
      </c>
      <c r="BD23" s="69">
        <f t="shared" ref="BD23:BD27" si="18">BC23*0.97</f>
        <v>23612.267837051841</v>
      </c>
      <c r="BE23" s="69">
        <f t="shared" ref="BE23:BE27" si="19">BD23*0.97</f>
        <v>22903.899801940286</v>
      </c>
      <c r="BF23" s="69">
        <f t="shared" ref="BF23:BF27" si="20">BE23*0.97</f>
        <v>22216.782807882078</v>
      </c>
      <c r="BG23" s="69">
        <f t="shared" ref="BG23:BG27" si="21">BF23*0.97</f>
        <v>21550.279323645616</v>
      </c>
      <c r="BH23" s="69">
        <f t="shared" ref="BH23:BH27" si="22">BG23*0.97</f>
        <v>20903.770943936248</v>
      </c>
      <c r="BI23" s="69">
        <f t="shared" ref="BI23:BI27" si="23">BH23*0.97</f>
        <v>20276.65781561816</v>
      </c>
      <c r="BJ23" s="69">
        <f t="shared" ref="BJ23:BJ27" si="24">BI23*0.97</f>
        <v>19668.358081149614</v>
      </c>
      <c r="BK23" s="69">
        <f t="shared" ref="BK23:BK27" si="25">BJ23*0.97</f>
        <v>19078.307338715123</v>
      </c>
      <c r="BL23" s="69">
        <f t="shared" ref="BL23:BL27" si="26">BK23*0.97</f>
        <v>18505.95811855367</v>
      </c>
      <c r="BM23" s="69">
        <f t="shared" ref="BM23:BM27" si="27">BL23*0.97</f>
        <v>17950.779374997059</v>
      </c>
      <c r="BN23" s="69">
        <f t="shared" ref="BN23:BN26" si="28">BM23*0.97</f>
        <v>17412.255993747145</v>
      </c>
      <c r="BO23" s="69">
        <f t="shared" ref="BO23:BO27" si="29">BN23*0.97</f>
        <v>16889.888313934731</v>
      </c>
      <c r="BP23" s="69">
        <f t="shared" ref="BP23:BP27" si="30">BO23*0.97</f>
        <v>16383.191664516689</v>
      </c>
      <c r="BQ23" s="69">
        <f t="shared" ref="BQ23:BQ27" si="31">BP23*0.97</f>
        <v>15891.695914581189</v>
      </c>
      <c r="BR23" s="69">
        <f>BQ23*0.97+G76</f>
        <v>15414.945037143752</v>
      </c>
      <c r="BS23" s="69">
        <f t="shared" ref="BS23:BS27" si="32">BR23*0.97</f>
        <v>14952.496686029439</v>
      </c>
      <c r="BT23" s="69">
        <f t="shared" ref="BT23:BT27" si="33">BS23*0.97</f>
        <v>14503.921785448556</v>
      </c>
      <c r="BU23" s="69">
        <f t="shared" ref="BU23:BU27" si="34">BT23*0.97</f>
        <v>14068.804131885099</v>
      </c>
      <c r="BV23" s="69">
        <f t="shared" ref="BV23:BV27" si="35">BU23*0.97</f>
        <v>13646.740007928545</v>
      </c>
      <c r="BW23" s="69">
        <f t="shared" ref="BW23:BW27" si="36">BV23*0.97</f>
        <v>13237.337807690688</v>
      </c>
      <c r="BX23" s="69">
        <f t="shared" ref="BX23:BX27" si="37">BW23*0.97</f>
        <v>12840.217673459967</v>
      </c>
      <c r="BY23" s="69">
        <f t="shared" ref="BY23:BY27" si="38">BX23*0.97</f>
        <v>12455.011143256168</v>
      </c>
      <c r="BZ23" s="69">
        <f t="shared" ref="BZ23:BZ27" si="39">BY23*0.97</f>
        <v>12081.360808958483</v>
      </c>
      <c r="CA23" s="69">
        <f t="shared" ref="CA23:CA27" si="40">BZ23*0.97</f>
        <v>11718.919984689728</v>
      </c>
      <c r="CB23" s="69">
        <f t="shared" ref="CB23:CB27" si="41">CA23*0.97</f>
        <v>11367.352385149035</v>
      </c>
      <c r="CC23" s="69">
        <f t="shared" ref="CC23:CC27" si="42">CB23*0.97</f>
        <v>11026.331813594565</v>
      </c>
      <c r="CD23" s="69">
        <f t="shared" ref="CD23:CD27" si="43">CC23*0.97</f>
        <v>10695.541859186727</v>
      </c>
      <c r="CE23" s="69">
        <f t="shared" ref="CE23:CE27" si="44">CD23*0.97</f>
        <v>10374.675603411126</v>
      </c>
      <c r="CF23" s="69">
        <f t="shared" ref="CF23:CF27" si="45">CE23*0.97</f>
        <v>10063.435335308792</v>
      </c>
      <c r="CG23" s="69">
        <f t="shared" ref="CG23:CG27" si="46">CF23*0.97</f>
        <v>9761.5322752495285</v>
      </c>
      <c r="CH23" s="69">
        <f t="shared" ref="CH23:CH27" si="47">CG23*0.97</f>
        <v>9468.6863069920419</v>
      </c>
      <c r="CI23" s="69">
        <f t="shared" ref="CI23" si="48">CH23*0.97</f>
        <v>9184.6257177822808</v>
      </c>
      <c r="CJ23" s="69">
        <f t="shared" ref="CJ23:CJ24" si="49">CI23*0.97</f>
        <v>8909.0869462488117</v>
      </c>
      <c r="CK23" s="69">
        <f t="shared" ref="CK23:CK24" si="50">CJ23*0.97</f>
        <v>8641.8143378613477</v>
      </c>
      <c r="CL23" s="69">
        <f t="shared" ref="CL23:CL24" si="51">CK23*0.97</f>
        <v>8382.5599077255065</v>
      </c>
      <c r="CM23" s="69">
        <f t="shared" ref="CM23:CM25" si="52">CL23*0.97</f>
        <v>8131.0831104937415</v>
      </c>
      <c r="CN23" s="69">
        <f t="shared" ref="CN23:CN25" si="53">CM23*0.97</f>
        <v>7887.1506171789288</v>
      </c>
      <c r="CO23" s="69">
        <f t="shared" ref="CO23:CO25" si="54">CN23*0.97</f>
        <v>7650.5360986635606</v>
      </c>
      <c r="CP23" s="69">
        <f t="shared" ref="CP23:CP26" si="55">CO23*0.97</f>
        <v>7421.0200157036534</v>
      </c>
      <c r="CQ23" s="69">
        <f t="shared" ref="CQ23:CQ26" si="56">CP23*0.97</f>
        <v>7198.3894152325438</v>
      </c>
      <c r="CR23" s="69">
        <f t="shared" ref="CR23:CR26" si="57">CQ23*0.97</f>
        <v>6982.4377327755674</v>
      </c>
      <c r="CS23" s="69">
        <f t="shared" ref="CS23:CS27" si="58">CR23*0.97</f>
        <v>6772.9646007923002</v>
      </c>
      <c r="CT23" s="69">
        <f t="shared" ref="CT23:CT27" si="59">CS23*0.97</f>
        <v>6569.7756627685312</v>
      </c>
      <c r="CU23" s="69">
        <f t="shared" ref="CU23:CU27" si="60">CT23*0.97</f>
        <v>6372.6823928854747</v>
      </c>
      <c r="CV23" s="69">
        <f t="shared" ref="CV23:CV27" si="61">CU23*0.97</f>
        <v>6181.5019210989103</v>
      </c>
      <c r="CW23" s="69">
        <f t="shared" ref="CW23:CW27" si="62">CV23*0.97</f>
        <v>5996.056863465943</v>
      </c>
      <c r="CX23" s="69">
        <f t="shared" ref="CX23:CX27" si="63">CW23*0.97</f>
        <v>5816.1751575619646</v>
      </c>
    </row>
    <row r="24" spans="1:114" x14ac:dyDescent="0.25">
      <c r="A24" s="1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69"/>
      <c r="AQ24" s="69">
        <f>AO23</f>
        <v>15000</v>
      </c>
      <c r="AR24" s="69">
        <f t="shared" si="7"/>
        <v>14550</v>
      </c>
      <c r="AS24" s="69">
        <f t="shared" si="8"/>
        <v>14113.5</v>
      </c>
      <c r="AT24" s="69">
        <f t="shared" si="9"/>
        <v>13690.094999999999</v>
      </c>
      <c r="AU24" s="69">
        <f t="shared" si="10"/>
        <v>13279.39215</v>
      </c>
      <c r="AV24" s="69">
        <f t="shared" si="11"/>
        <v>12881.0103855</v>
      </c>
      <c r="AW24" s="69">
        <f t="shared" si="12"/>
        <v>12494.580073935</v>
      </c>
      <c r="AX24" s="69">
        <f t="shared" si="13"/>
        <v>12119.742671716949</v>
      </c>
      <c r="AY24" s="69">
        <f t="shared" si="14"/>
        <v>11756.150391565441</v>
      </c>
      <c r="AZ24" s="69">
        <f t="shared" si="15"/>
        <v>11403.465879818477</v>
      </c>
      <c r="BA24" s="69">
        <f t="shared" si="16"/>
        <v>11061.361903423922</v>
      </c>
      <c r="BB24" s="69">
        <f t="shared" ref="BB24:BB27" si="64">BA24*0.97</f>
        <v>10729.521046321204</v>
      </c>
      <c r="BC24" s="69">
        <f t="shared" si="17"/>
        <v>10407.635414931568</v>
      </c>
      <c r="BD24" s="69">
        <f t="shared" si="18"/>
        <v>10095.406352483622</v>
      </c>
      <c r="BE24" s="69">
        <f>BD24*0.97+AO23</f>
        <v>24792.544161909114</v>
      </c>
      <c r="BF24" s="69">
        <f t="shared" si="20"/>
        <v>24048.767837051841</v>
      </c>
      <c r="BG24" s="69">
        <f t="shared" si="21"/>
        <v>23327.304801940285</v>
      </c>
      <c r="BH24" s="69">
        <f t="shared" si="22"/>
        <v>22627.485657882076</v>
      </c>
      <c r="BI24" s="69">
        <f t="shared" si="23"/>
        <v>21948.661088145614</v>
      </c>
      <c r="BJ24" s="69">
        <f t="shared" si="24"/>
        <v>21290.201255501244</v>
      </c>
      <c r="BK24" s="69">
        <f t="shared" si="25"/>
        <v>20651.495217836207</v>
      </c>
      <c r="BL24" s="69">
        <f t="shared" si="26"/>
        <v>20031.950361301122</v>
      </c>
      <c r="BM24" s="69">
        <f t="shared" si="27"/>
        <v>19430.991850462087</v>
      </c>
      <c r="BN24" s="69">
        <f t="shared" si="28"/>
        <v>18848.062094948225</v>
      </c>
      <c r="BO24" s="69">
        <f t="shared" si="29"/>
        <v>18282.62023209978</v>
      </c>
      <c r="BP24" s="69">
        <f t="shared" si="30"/>
        <v>17734.141625136785</v>
      </c>
      <c r="BQ24" s="69">
        <f t="shared" si="31"/>
        <v>17202.117376382681</v>
      </c>
      <c r="BR24" s="69">
        <f t="shared" ref="BR24:BR27" si="65">BQ24*0.97</f>
        <v>16686.053855091199</v>
      </c>
      <c r="BS24" s="69">
        <f t="shared" si="32"/>
        <v>16185.472239438463</v>
      </c>
      <c r="BT24" s="69">
        <f t="shared" si="33"/>
        <v>15699.908072255308</v>
      </c>
      <c r="BU24" s="69">
        <f>BT24*0.97+G76</f>
        <v>15228.910830087649</v>
      </c>
      <c r="BV24" s="69">
        <f t="shared" si="35"/>
        <v>14772.043505185018</v>
      </c>
      <c r="BW24" s="69">
        <f t="shared" si="36"/>
        <v>14328.882200029468</v>
      </c>
      <c r="BX24" s="69">
        <f t="shared" si="37"/>
        <v>13899.015734028584</v>
      </c>
      <c r="BY24" s="69">
        <f t="shared" si="38"/>
        <v>13482.045262007727</v>
      </c>
      <c r="BZ24" s="69">
        <f t="shared" si="39"/>
        <v>13077.583904147494</v>
      </c>
      <c r="CA24" s="69">
        <f t="shared" si="40"/>
        <v>12685.256387023068</v>
      </c>
      <c r="CB24" s="69">
        <f t="shared" si="41"/>
        <v>12304.698695412375</v>
      </c>
      <c r="CC24" s="69">
        <f t="shared" si="42"/>
        <v>11935.557734550004</v>
      </c>
      <c r="CD24" s="69">
        <f t="shared" si="43"/>
        <v>11577.491002513503</v>
      </c>
      <c r="CE24" s="69">
        <f t="shared" si="44"/>
        <v>11230.166272438099</v>
      </c>
      <c r="CF24" s="69">
        <f t="shared" si="45"/>
        <v>10893.261284264956</v>
      </c>
      <c r="CG24" s="69">
        <f t="shared" si="46"/>
        <v>10566.463445737007</v>
      </c>
      <c r="CH24" s="69">
        <f t="shared" si="47"/>
        <v>10249.469542364895</v>
      </c>
      <c r="CI24" s="69">
        <f t="shared" ref="CI24:CI27" si="66">CH24*0.97</f>
        <v>9941.9854560939475</v>
      </c>
      <c r="CJ24" s="69">
        <f t="shared" si="49"/>
        <v>9643.7258924111284</v>
      </c>
      <c r="CK24" s="69">
        <f t="shared" si="50"/>
        <v>9354.4141156387941</v>
      </c>
      <c r="CL24" s="69">
        <f t="shared" si="51"/>
        <v>9073.7816921696303</v>
      </c>
      <c r="CM24" s="69">
        <f t="shared" si="52"/>
        <v>8801.5682414045405</v>
      </c>
      <c r="CN24" s="69">
        <f t="shared" si="53"/>
        <v>8537.5211941624038</v>
      </c>
      <c r="CO24" s="69">
        <f t="shared" si="54"/>
        <v>8281.3955583375318</v>
      </c>
      <c r="CP24" s="69">
        <f t="shared" si="55"/>
        <v>8032.953691587406</v>
      </c>
      <c r="CQ24" s="69">
        <f t="shared" si="56"/>
        <v>7791.9650808397837</v>
      </c>
      <c r="CR24" s="69">
        <f t="shared" si="57"/>
        <v>7558.2061284145902</v>
      </c>
      <c r="CS24" s="69">
        <f t="shared" si="58"/>
        <v>7331.4599445621525</v>
      </c>
      <c r="CT24" s="69">
        <f t="shared" si="59"/>
        <v>7111.5161462252881</v>
      </c>
      <c r="CU24" s="69">
        <f t="shared" si="60"/>
        <v>6898.1706618385297</v>
      </c>
      <c r="CV24" s="69">
        <f t="shared" si="61"/>
        <v>6691.2255419833737</v>
      </c>
      <c r="CW24" s="69">
        <f t="shared" si="62"/>
        <v>6490.4887757238721</v>
      </c>
      <c r="CX24" s="69">
        <f t="shared" si="63"/>
        <v>6295.7741124521554</v>
      </c>
    </row>
    <row r="25" spans="1:114" x14ac:dyDescent="0.25">
      <c r="A25" s="1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69">
        <f>AO23</f>
        <v>15000</v>
      </c>
      <c r="AT25" s="69">
        <f>AS25*0.97</f>
        <v>14550</v>
      </c>
      <c r="AU25" s="69">
        <f t="shared" si="10"/>
        <v>14113.5</v>
      </c>
      <c r="AV25" s="69">
        <f t="shared" si="11"/>
        <v>13690.094999999999</v>
      </c>
      <c r="AW25" s="69">
        <f t="shared" si="12"/>
        <v>13279.39215</v>
      </c>
      <c r="AX25" s="69">
        <f t="shared" si="13"/>
        <v>12881.0103855</v>
      </c>
      <c r="AY25" s="69">
        <f t="shared" si="14"/>
        <v>12494.580073935</v>
      </c>
      <c r="AZ25" s="69">
        <f t="shared" si="15"/>
        <v>12119.742671716949</v>
      </c>
      <c r="BA25" s="69">
        <f t="shared" si="16"/>
        <v>11756.150391565441</v>
      </c>
      <c r="BB25" s="69">
        <f t="shared" si="64"/>
        <v>11403.465879818477</v>
      </c>
      <c r="BC25" s="69">
        <f t="shared" si="17"/>
        <v>11061.361903423922</v>
      </c>
      <c r="BD25" s="69">
        <f t="shared" si="18"/>
        <v>10729.521046321204</v>
      </c>
      <c r="BE25" s="69">
        <f t="shared" si="19"/>
        <v>10407.635414931568</v>
      </c>
      <c r="BF25" s="69">
        <f t="shared" si="20"/>
        <v>10095.406352483622</v>
      </c>
      <c r="BG25" s="69">
        <f t="shared" si="21"/>
        <v>9792.5441619091125</v>
      </c>
      <c r="BH25" s="69">
        <f>BG25*0.97+AO23</f>
        <v>24498.767837051841</v>
      </c>
      <c r="BI25" s="69">
        <f t="shared" si="23"/>
        <v>23763.804801940285</v>
      </c>
      <c r="BJ25" s="69">
        <f t="shared" si="24"/>
        <v>23050.890657882075</v>
      </c>
      <c r="BK25" s="69">
        <f t="shared" si="25"/>
        <v>22359.363938145612</v>
      </c>
      <c r="BL25" s="69">
        <f t="shared" si="26"/>
        <v>21688.583020001242</v>
      </c>
      <c r="BM25" s="69">
        <f t="shared" si="27"/>
        <v>21037.925529401204</v>
      </c>
      <c r="BN25" s="69">
        <f t="shared" si="28"/>
        <v>20406.787763519165</v>
      </c>
      <c r="BO25" s="69">
        <f t="shared" si="29"/>
        <v>19794.584130613588</v>
      </c>
      <c r="BP25" s="69">
        <f t="shared" si="30"/>
        <v>19200.746606695178</v>
      </c>
      <c r="BQ25" s="69">
        <f t="shared" si="31"/>
        <v>18624.724208494321</v>
      </c>
      <c r="BR25" s="69">
        <f t="shared" si="65"/>
        <v>18065.982482239491</v>
      </c>
      <c r="BS25" s="69">
        <f t="shared" si="32"/>
        <v>17524.003007772306</v>
      </c>
      <c r="BT25" s="69">
        <f t="shared" si="33"/>
        <v>16998.282917539138</v>
      </c>
      <c r="BU25" s="69">
        <f t="shared" si="34"/>
        <v>16488.334430012965</v>
      </c>
      <c r="BV25" s="69">
        <f t="shared" si="35"/>
        <v>15993.684397112575</v>
      </c>
      <c r="BW25" s="69">
        <f t="shared" si="36"/>
        <v>15513.873865199197</v>
      </c>
      <c r="BX25" s="69">
        <f>BW25*0.97+G76</f>
        <v>15048.457649243221</v>
      </c>
      <c r="BY25" s="69">
        <f t="shared" si="38"/>
        <v>14597.003919765924</v>
      </c>
      <c r="BZ25" s="69">
        <f t="shared" si="39"/>
        <v>14159.093802172947</v>
      </c>
      <c r="CA25" s="69">
        <f t="shared" si="40"/>
        <v>13734.320988107758</v>
      </c>
      <c r="CB25" s="69">
        <f t="shared" si="41"/>
        <v>13322.291358464525</v>
      </c>
      <c r="CC25" s="69">
        <f t="shared" si="42"/>
        <v>12922.622617710589</v>
      </c>
      <c r="CD25" s="69">
        <f t="shared" si="43"/>
        <v>12534.943939179271</v>
      </c>
      <c r="CE25" s="69">
        <f t="shared" si="44"/>
        <v>12158.895621003892</v>
      </c>
      <c r="CF25" s="69">
        <f t="shared" si="45"/>
        <v>11794.128752373776</v>
      </c>
      <c r="CG25" s="69">
        <f t="shared" si="46"/>
        <v>11440.304889802563</v>
      </c>
      <c r="CH25" s="69">
        <f t="shared" si="47"/>
        <v>11097.095743108486</v>
      </c>
      <c r="CI25" s="69">
        <f t="shared" si="66"/>
        <v>10764.182870815232</v>
      </c>
      <c r="CJ25" s="69">
        <f t="shared" ref="CJ25:CJ27" si="67">CI25*0.97</f>
        <v>10441.257384690774</v>
      </c>
      <c r="CK25" s="69">
        <f t="shared" ref="CK25:CK27" si="68">CJ25*0.97</f>
        <v>10128.019663150051</v>
      </c>
      <c r="CL25" s="69">
        <f t="shared" ref="CL25:CL27" si="69">CK25*0.97</f>
        <v>9824.1790732555492</v>
      </c>
      <c r="CM25" s="69">
        <f t="shared" si="52"/>
        <v>9529.4537010578824</v>
      </c>
      <c r="CN25" s="69">
        <f t="shared" si="53"/>
        <v>9243.5700900261454</v>
      </c>
      <c r="CO25" s="69">
        <f t="shared" si="54"/>
        <v>8966.2629873253609</v>
      </c>
      <c r="CP25" s="69">
        <f t="shared" si="55"/>
        <v>8697.2750977056003</v>
      </c>
      <c r="CQ25" s="69">
        <f t="shared" si="56"/>
        <v>8436.3568447744328</v>
      </c>
      <c r="CR25" s="69">
        <f t="shared" si="57"/>
        <v>8183.2661394311999</v>
      </c>
      <c r="CS25" s="69">
        <f t="shared" si="58"/>
        <v>7937.7681552482636</v>
      </c>
      <c r="CT25" s="69">
        <f t="shared" si="59"/>
        <v>7699.6351105908152</v>
      </c>
      <c r="CU25" s="69">
        <f t="shared" si="60"/>
        <v>7468.6460572730903</v>
      </c>
      <c r="CV25" s="69">
        <f t="shared" si="61"/>
        <v>7244.5866755548977</v>
      </c>
      <c r="CW25" s="69">
        <f t="shared" si="62"/>
        <v>7027.2490752882504</v>
      </c>
      <c r="CX25" s="69">
        <f t="shared" si="63"/>
        <v>6816.4316030296031</v>
      </c>
    </row>
    <row r="26" spans="1:114" x14ac:dyDescent="0.25">
      <c r="A26" s="1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69">
        <f>AO23</f>
        <v>15000</v>
      </c>
      <c r="AW26" s="69">
        <f>AV26*0.97</f>
        <v>14550</v>
      </c>
      <c r="AX26" s="69">
        <f t="shared" si="13"/>
        <v>14113.5</v>
      </c>
      <c r="AY26" s="69">
        <f t="shared" si="14"/>
        <v>13690.094999999999</v>
      </c>
      <c r="AZ26" s="69">
        <f t="shared" si="15"/>
        <v>13279.39215</v>
      </c>
      <c r="BA26" s="69">
        <f t="shared" si="16"/>
        <v>12881.0103855</v>
      </c>
      <c r="BB26" s="69">
        <f t="shared" si="64"/>
        <v>12494.580073935</v>
      </c>
      <c r="BC26" s="69">
        <f t="shared" si="17"/>
        <v>12119.742671716949</v>
      </c>
      <c r="BD26" s="69">
        <f t="shared" si="18"/>
        <v>11756.150391565441</v>
      </c>
      <c r="BE26" s="69">
        <f t="shared" si="19"/>
        <v>11403.465879818477</v>
      </c>
      <c r="BF26" s="69">
        <f t="shared" si="20"/>
        <v>11061.361903423922</v>
      </c>
      <c r="BG26" s="69">
        <f t="shared" si="21"/>
        <v>10729.521046321204</v>
      </c>
      <c r="BH26" s="69">
        <f t="shared" si="22"/>
        <v>10407.635414931568</v>
      </c>
      <c r="BI26" s="69">
        <f t="shared" si="23"/>
        <v>10095.406352483622</v>
      </c>
      <c r="BJ26" s="69">
        <f t="shared" si="24"/>
        <v>9792.5441619091125</v>
      </c>
      <c r="BK26" s="69">
        <f>BJ26*0.97+AO23</f>
        <v>24498.767837051841</v>
      </c>
      <c r="BL26" s="69">
        <f t="shared" si="26"/>
        <v>23763.804801940285</v>
      </c>
      <c r="BM26" s="69">
        <f t="shared" si="27"/>
        <v>23050.890657882075</v>
      </c>
      <c r="BN26" s="69">
        <f t="shared" si="28"/>
        <v>22359.363938145612</v>
      </c>
      <c r="BO26" s="69">
        <f t="shared" si="29"/>
        <v>21688.583020001242</v>
      </c>
      <c r="BP26" s="69">
        <f t="shared" si="30"/>
        <v>21037.925529401204</v>
      </c>
      <c r="BQ26" s="69">
        <f t="shared" si="31"/>
        <v>20406.787763519165</v>
      </c>
      <c r="BR26" s="69">
        <f t="shared" si="65"/>
        <v>19794.584130613588</v>
      </c>
      <c r="BS26" s="69">
        <f t="shared" si="32"/>
        <v>19200.746606695178</v>
      </c>
      <c r="BT26" s="69">
        <f t="shared" si="33"/>
        <v>18624.724208494321</v>
      </c>
      <c r="BU26" s="69">
        <f t="shared" si="34"/>
        <v>18065.982482239491</v>
      </c>
      <c r="BV26" s="69">
        <f t="shared" si="35"/>
        <v>17524.003007772306</v>
      </c>
      <c r="BW26" s="69">
        <f t="shared" si="36"/>
        <v>16998.282917539138</v>
      </c>
      <c r="BX26" s="69">
        <f t="shared" si="37"/>
        <v>16488.334430012965</v>
      </c>
      <c r="BY26" s="69">
        <f t="shared" si="38"/>
        <v>15993.684397112575</v>
      </c>
      <c r="BZ26" s="69">
        <f t="shared" si="39"/>
        <v>15513.873865199197</v>
      </c>
      <c r="CA26" s="69">
        <f t="shared" si="40"/>
        <v>15048.457649243221</v>
      </c>
      <c r="CB26" s="69">
        <f t="shared" si="41"/>
        <v>14597.003919765924</v>
      </c>
      <c r="CC26" s="69">
        <f t="shared" si="42"/>
        <v>14159.093802172947</v>
      </c>
      <c r="CD26" s="69">
        <f t="shared" si="43"/>
        <v>13734.320988107758</v>
      </c>
      <c r="CE26" s="69">
        <f t="shared" si="44"/>
        <v>13322.291358464525</v>
      </c>
      <c r="CF26" s="69">
        <f t="shared" si="45"/>
        <v>12922.622617710589</v>
      </c>
      <c r="CG26" s="69">
        <f t="shared" si="46"/>
        <v>12534.943939179271</v>
      </c>
      <c r="CH26" s="69">
        <f t="shared" si="47"/>
        <v>12158.895621003892</v>
      </c>
      <c r="CI26" s="69">
        <f t="shared" si="66"/>
        <v>11794.128752373776</v>
      </c>
      <c r="CJ26" s="69">
        <f t="shared" si="67"/>
        <v>11440.304889802563</v>
      </c>
      <c r="CK26" s="69">
        <f t="shared" si="68"/>
        <v>11097.095743108486</v>
      </c>
      <c r="CL26" s="69">
        <f t="shared" si="69"/>
        <v>10764.182870815232</v>
      </c>
      <c r="CM26" s="69">
        <f t="shared" ref="CM26:CM27" si="70">CL26*0.97</f>
        <v>10441.257384690774</v>
      </c>
      <c r="CN26" s="69">
        <f t="shared" ref="CN26:CN27" si="71">CM26*0.97</f>
        <v>10128.019663150051</v>
      </c>
      <c r="CO26" s="69">
        <f t="shared" ref="CO26:CO27" si="72">CN26*0.97</f>
        <v>9824.1790732555492</v>
      </c>
      <c r="CP26" s="69">
        <f t="shared" si="55"/>
        <v>9529.4537010578824</v>
      </c>
      <c r="CQ26" s="69">
        <f t="shared" si="56"/>
        <v>9243.5700900261454</v>
      </c>
      <c r="CR26" s="69">
        <f t="shared" si="57"/>
        <v>8966.2629873253609</v>
      </c>
      <c r="CS26" s="69">
        <f t="shared" si="58"/>
        <v>8697.2750977056003</v>
      </c>
      <c r="CT26" s="69">
        <f t="shared" si="59"/>
        <v>8436.3568447744328</v>
      </c>
      <c r="CU26" s="69">
        <f t="shared" si="60"/>
        <v>8183.2661394311999</v>
      </c>
      <c r="CV26" s="69">
        <f t="shared" si="61"/>
        <v>7937.7681552482636</v>
      </c>
      <c r="CW26" s="69">
        <f t="shared" si="62"/>
        <v>7699.6351105908152</v>
      </c>
      <c r="CX26" s="69">
        <f t="shared" si="63"/>
        <v>7468.6460572730903</v>
      </c>
    </row>
    <row r="27" spans="1:114" x14ac:dyDescent="0.25">
      <c r="A27" s="1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69">
        <f>AO23</f>
        <v>15000</v>
      </c>
      <c r="AZ27" s="69">
        <f>AY27*0.97</f>
        <v>14550</v>
      </c>
      <c r="BA27" s="69">
        <f t="shared" si="16"/>
        <v>14113.5</v>
      </c>
      <c r="BB27" s="69">
        <f t="shared" si="64"/>
        <v>13690.094999999999</v>
      </c>
      <c r="BC27" s="69">
        <f t="shared" si="17"/>
        <v>13279.39215</v>
      </c>
      <c r="BD27" s="69">
        <f t="shared" si="18"/>
        <v>12881.0103855</v>
      </c>
      <c r="BE27" s="69">
        <f t="shared" si="19"/>
        <v>12494.580073935</v>
      </c>
      <c r="BF27" s="69">
        <f t="shared" si="20"/>
        <v>12119.742671716949</v>
      </c>
      <c r="BG27" s="69">
        <f t="shared" si="21"/>
        <v>11756.150391565441</v>
      </c>
      <c r="BH27" s="69">
        <f t="shared" si="22"/>
        <v>11403.465879818477</v>
      </c>
      <c r="BI27" s="69">
        <f t="shared" si="23"/>
        <v>11061.361903423922</v>
      </c>
      <c r="BJ27" s="69">
        <f t="shared" si="24"/>
        <v>10729.521046321204</v>
      </c>
      <c r="BK27" s="69">
        <f t="shared" si="25"/>
        <v>10407.635414931568</v>
      </c>
      <c r="BL27" s="69">
        <f t="shared" si="26"/>
        <v>10095.406352483622</v>
      </c>
      <c r="BM27" s="69">
        <f t="shared" si="27"/>
        <v>9792.5441619091125</v>
      </c>
      <c r="BN27" s="69">
        <f>BM27*0.97+AO23</f>
        <v>24498.767837051841</v>
      </c>
      <c r="BO27" s="69">
        <f t="shared" si="29"/>
        <v>23763.804801940285</v>
      </c>
      <c r="BP27" s="69">
        <f t="shared" si="30"/>
        <v>23050.890657882075</v>
      </c>
      <c r="BQ27" s="69">
        <f t="shared" si="31"/>
        <v>22359.363938145612</v>
      </c>
      <c r="BR27" s="69">
        <f t="shared" si="65"/>
        <v>21688.583020001242</v>
      </c>
      <c r="BS27" s="69">
        <f t="shared" si="32"/>
        <v>21037.925529401204</v>
      </c>
      <c r="BT27" s="69">
        <f t="shared" si="33"/>
        <v>20406.787763519165</v>
      </c>
      <c r="BU27" s="69">
        <f t="shared" si="34"/>
        <v>19794.584130613588</v>
      </c>
      <c r="BV27" s="69">
        <f t="shared" si="35"/>
        <v>19200.746606695178</v>
      </c>
      <c r="BW27" s="69">
        <f t="shared" si="36"/>
        <v>18624.724208494321</v>
      </c>
      <c r="BX27" s="69">
        <f t="shared" si="37"/>
        <v>18065.982482239491</v>
      </c>
      <c r="BY27" s="69">
        <f t="shared" si="38"/>
        <v>17524.003007772306</v>
      </c>
      <c r="BZ27" s="69">
        <f t="shared" si="39"/>
        <v>16998.282917539138</v>
      </c>
      <c r="CA27" s="69">
        <f t="shared" si="40"/>
        <v>16488.334430012965</v>
      </c>
      <c r="CB27" s="69">
        <f t="shared" si="41"/>
        <v>15993.684397112575</v>
      </c>
      <c r="CC27" s="69">
        <f t="shared" si="42"/>
        <v>15513.873865199197</v>
      </c>
      <c r="CD27" s="69">
        <f t="shared" si="43"/>
        <v>15048.457649243221</v>
      </c>
      <c r="CE27" s="69">
        <f t="shared" si="44"/>
        <v>14597.003919765924</v>
      </c>
      <c r="CF27" s="69">
        <f t="shared" si="45"/>
        <v>14159.093802172947</v>
      </c>
      <c r="CG27" s="69">
        <f t="shared" si="46"/>
        <v>13734.320988107758</v>
      </c>
      <c r="CH27" s="69">
        <f t="shared" si="47"/>
        <v>13322.291358464525</v>
      </c>
      <c r="CI27" s="69">
        <f t="shared" si="66"/>
        <v>12922.622617710589</v>
      </c>
      <c r="CJ27" s="69">
        <f t="shared" si="67"/>
        <v>12534.943939179271</v>
      </c>
      <c r="CK27" s="69">
        <f t="shared" si="68"/>
        <v>12158.895621003892</v>
      </c>
      <c r="CL27" s="69">
        <f t="shared" si="69"/>
        <v>11794.128752373776</v>
      </c>
      <c r="CM27" s="69">
        <f t="shared" si="70"/>
        <v>11440.304889802563</v>
      </c>
      <c r="CN27" s="69">
        <f t="shared" si="71"/>
        <v>11097.095743108486</v>
      </c>
      <c r="CO27" s="69">
        <f t="shared" si="72"/>
        <v>10764.182870815232</v>
      </c>
      <c r="CP27" s="69">
        <f t="shared" ref="CP27" si="73">CO27*0.97</f>
        <v>10441.257384690774</v>
      </c>
      <c r="CQ27" s="69">
        <f t="shared" ref="CQ27" si="74">CP27*0.97</f>
        <v>10128.019663150051</v>
      </c>
      <c r="CR27" s="69">
        <f t="shared" ref="CR27" si="75">CQ27*0.97</f>
        <v>9824.1790732555492</v>
      </c>
      <c r="CS27" s="69">
        <f t="shared" si="58"/>
        <v>9529.4537010578824</v>
      </c>
      <c r="CT27" s="69">
        <f t="shared" si="59"/>
        <v>9243.5700900261454</v>
      </c>
      <c r="CU27" s="69">
        <f t="shared" si="60"/>
        <v>8966.2629873253609</v>
      </c>
      <c r="CV27" s="69">
        <f t="shared" si="61"/>
        <v>8697.2750977056003</v>
      </c>
      <c r="CW27" s="69">
        <f t="shared" si="62"/>
        <v>8436.3568447744328</v>
      </c>
      <c r="CX27" s="69">
        <f t="shared" si="63"/>
        <v>8183.2661394311999</v>
      </c>
    </row>
    <row r="28" spans="1:114" x14ac:dyDescent="0.25">
      <c r="A28" s="1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69">
        <f>+G74</f>
        <v>38</v>
      </c>
      <c r="AP28" s="69">
        <f>AO28</f>
        <v>38</v>
      </c>
      <c r="AQ28" s="69">
        <f t="shared" ref="AQ28:CX28" si="76">AP28</f>
        <v>38</v>
      </c>
      <c r="AR28" s="69">
        <f t="shared" si="76"/>
        <v>38</v>
      </c>
      <c r="AS28" s="69">
        <f t="shared" si="76"/>
        <v>38</v>
      </c>
      <c r="AT28" s="69">
        <f t="shared" si="76"/>
        <v>38</v>
      </c>
      <c r="AU28" s="69">
        <f t="shared" si="76"/>
        <v>38</v>
      </c>
      <c r="AV28" s="69">
        <f t="shared" si="76"/>
        <v>38</v>
      </c>
      <c r="AW28" s="69">
        <f t="shared" si="76"/>
        <v>38</v>
      </c>
      <c r="AX28" s="69">
        <f t="shared" si="76"/>
        <v>38</v>
      </c>
      <c r="AY28" s="69">
        <f t="shared" si="76"/>
        <v>38</v>
      </c>
      <c r="AZ28" s="69">
        <f t="shared" si="76"/>
        <v>38</v>
      </c>
      <c r="BA28" s="69">
        <f t="shared" si="76"/>
        <v>38</v>
      </c>
      <c r="BB28" s="69">
        <f t="shared" si="76"/>
        <v>38</v>
      </c>
      <c r="BC28" s="69">
        <f t="shared" si="76"/>
        <v>38</v>
      </c>
      <c r="BD28" s="69">
        <f t="shared" si="76"/>
        <v>38</v>
      </c>
      <c r="BE28" s="69">
        <f t="shared" si="76"/>
        <v>38</v>
      </c>
      <c r="BF28" s="69">
        <f t="shared" si="76"/>
        <v>38</v>
      </c>
      <c r="BG28" s="69">
        <f t="shared" si="76"/>
        <v>38</v>
      </c>
      <c r="BH28" s="69">
        <f t="shared" si="76"/>
        <v>38</v>
      </c>
      <c r="BI28" s="69">
        <f t="shared" si="76"/>
        <v>38</v>
      </c>
      <c r="BJ28" s="69">
        <f t="shared" si="76"/>
        <v>38</v>
      </c>
      <c r="BK28" s="69">
        <f t="shared" si="76"/>
        <v>38</v>
      </c>
      <c r="BL28" s="69">
        <f t="shared" si="76"/>
        <v>38</v>
      </c>
      <c r="BM28" s="69">
        <f t="shared" si="76"/>
        <v>38</v>
      </c>
      <c r="BN28" s="69">
        <f t="shared" si="76"/>
        <v>38</v>
      </c>
      <c r="BO28" s="69">
        <f t="shared" si="76"/>
        <v>38</v>
      </c>
      <c r="BP28" s="69">
        <f t="shared" si="76"/>
        <v>38</v>
      </c>
      <c r="BQ28" s="69">
        <f t="shared" si="76"/>
        <v>38</v>
      </c>
      <c r="BR28" s="69">
        <f t="shared" si="76"/>
        <v>38</v>
      </c>
      <c r="BS28" s="69">
        <f t="shared" si="76"/>
        <v>38</v>
      </c>
      <c r="BT28" s="69">
        <f t="shared" si="76"/>
        <v>38</v>
      </c>
      <c r="BU28" s="69">
        <f t="shared" si="76"/>
        <v>38</v>
      </c>
      <c r="BV28" s="69">
        <f t="shared" si="76"/>
        <v>38</v>
      </c>
      <c r="BW28" s="69">
        <f t="shared" si="76"/>
        <v>38</v>
      </c>
      <c r="BX28" s="69">
        <f t="shared" si="76"/>
        <v>38</v>
      </c>
      <c r="BY28" s="69">
        <f t="shared" si="76"/>
        <v>38</v>
      </c>
      <c r="BZ28" s="69">
        <f t="shared" si="76"/>
        <v>38</v>
      </c>
      <c r="CA28" s="69">
        <f t="shared" si="76"/>
        <v>38</v>
      </c>
      <c r="CB28" s="69">
        <f t="shared" si="76"/>
        <v>38</v>
      </c>
      <c r="CC28" s="69">
        <f t="shared" si="76"/>
        <v>38</v>
      </c>
      <c r="CD28" s="69">
        <f t="shared" si="76"/>
        <v>38</v>
      </c>
      <c r="CE28" s="69">
        <f t="shared" si="76"/>
        <v>38</v>
      </c>
      <c r="CF28" s="69">
        <f t="shared" si="76"/>
        <v>38</v>
      </c>
      <c r="CG28" s="69">
        <f t="shared" si="76"/>
        <v>38</v>
      </c>
      <c r="CH28" s="69">
        <f t="shared" si="76"/>
        <v>38</v>
      </c>
      <c r="CI28" s="69">
        <f t="shared" si="76"/>
        <v>38</v>
      </c>
      <c r="CJ28" s="69">
        <f t="shared" si="76"/>
        <v>38</v>
      </c>
      <c r="CK28" s="69">
        <f t="shared" si="76"/>
        <v>38</v>
      </c>
      <c r="CL28" s="69">
        <f t="shared" si="76"/>
        <v>38</v>
      </c>
      <c r="CM28" s="69">
        <f t="shared" si="76"/>
        <v>38</v>
      </c>
      <c r="CN28" s="69">
        <f t="shared" si="76"/>
        <v>38</v>
      </c>
      <c r="CO28" s="69">
        <f t="shared" si="76"/>
        <v>38</v>
      </c>
      <c r="CP28" s="69">
        <f t="shared" si="76"/>
        <v>38</v>
      </c>
      <c r="CQ28" s="69">
        <f t="shared" si="76"/>
        <v>38</v>
      </c>
      <c r="CR28" s="69">
        <f t="shared" si="76"/>
        <v>38</v>
      </c>
      <c r="CS28" s="69">
        <f t="shared" si="76"/>
        <v>38</v>
      </c>
      <c r="CT28" s="69">
        <f t="shared" si="76"/>
        <v>38</v>
      </c>
      <c r="CU28" s="69">
        <f t="shared" si="76"/>
        <v>38</v>
      </c>
      <c r="CV28" s="69">
        <f t="shared" si="76"/>
        <v>38</v>
      </c>
      <c r="CW28" s="69">
        <f t="shared" si="76"/>
        <v>38</v>
      </c>
      <c r="CX28" s="69">
        <f t="shared" si="76"/>
        <v>38</v>
      </c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>
        <v>102</v>
      </c>
      <c r="DJ28" s="69">
        <v>102</v>
      </c>
    </row>
    <row r="29" spans="1:114" x14ac:dyDescent="0.25">
      <c r="A29" s="1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>
        <f>(SUM(AO23:AO27)*90*(AO28)/1000000)*0.8125</f>
        <v>41.681249999999999</v>
      </c>
      <c r="AP29" s="16">
        <f t="shared" ref="AP29:AV29" si="77">(SUM(AP23:AP27)*90*(AP28)/1000000)*0.8125</f>
        <v>40.430812500000002</v>
      </c>
      <c r="AQ29" s="16">
        <f t="shared" si="77"/>
        <v>80.899138124999993</v>
      </c>
      <c r="AR29" s="16">
        <f t="shared" si="77"/>
        <v>78.472163981250006</v>
      </c>
      <c r="AS29" s="16">
        <f t="shared" si="77"/>
        <v>117.7992490618125</v>
      </c>
      <c r="AT29" s="16">
        <f t="shared" si="77"/>
        <v>114.26527158995813</v>
      </c>
      <c r="AU29" s="16">
        <f t="shared" si="77"/>
        <v>110.83731344225939</v>
      </c>
      <c r="AV29" s="16">
        <f t="shared" si="77"/>
        <v>149.1934440389916</v>
      </c>
      <c r="AW29" s="16">
        <f t="shared" ref="AW29:BC29" si="78">(SUM(AW23:AW27)*90*(AW28)/1000000)*0.8125</f>
        <v>144.71764071782187</v>
      </c>
      <c r="AX29" s="16">
        <f t="shared" si="78"/>
        <v>140.37611149628719</v>
      </c>
      <c r="AY29" s="16">
        <f t="shared" si="78"/>
        <v>177.84607815139859</v>
      </c>
      <c r="AZ29" s="16">
        <f t="shared" si="78"/>
        <v>172.5106958068566</v>
      </c>
      <c r="BA29" s="16">
        <f t="shared" si="78"/>
        <v>167.33537493265092</v>
      </c>
      <c r="BB29" s="16">
        <f t="shared" si="78"/>
        <v>203.99656368467137</v>
      </c>
      <c r="BC29" s="16">
        <f t="shared" si="78"/>
        <v>197.87666677413125</v>
      </c>
      <c r="BD29" s="16">
        <f>(SUM(BD23:BD27)*90*(BD28)/1000000)*0.8125</f>
        <v>191.9403667709073</v>
      </c>
      <c r="BE29" s="16">
        <f t="shared" ref="BE29:BL29" si="79">(SUM(BE23:BE27)*90*(BE28)/1000000)*0.8125</f>
        <v>227.86340576778011</v>
      </c>
      <c r="BF29" s="16">
        <f t="shared" si="79"/>
        <v>221.02750359474666</v>
      </c>
      <c r="BG29" s="16">
        <f t="shared" si="79"/>
        <v>214.39667848690425</v>
      </c>
      <c r="BH29" s="16">
        <f t="shared" si="79"/>
        <v>249.6460281322972</v>
      </c>
      <c r="BI29" s="16">
        <f t="shared" si="79"/>
        <v>242.15664728832826</v>
      </c>
      <c r="BJ29" s="16">
        <f t="shared" si="79"/>
        <v>234.89194786967835</v>
      </c>
      <c r="BK29" s="16">
        <f t="shared" si="79"/>
        <v>269.52643943358805</v>
      </c>
      <c r="BL29" s="16">
        <f t="shared" si="79"/>
        <v>261.44064625058036</v>
      </c>
      <c r="BM29" s="16">
        <f>(SUM(BM23:BM27)*90*(BM28)/1000000)*0.8125</f>
        <v>253.59742686306299</v>
      </c>
      <c r="BN29" s="16">
        <f t="shared" ref="BN29:CX29" si="80">(SUM(BN23:BN27)*90*(BN28)/1000000)*0.8125</f>
        <v>287.67075405717105</v>
      </c>
      <c r="BO29" s="16">
        <f t="shared" si="80"/>
        <v>279.04063143545596</v>
      </c>
      <c r="BP29" s="16">
        <f t="shared" si="80"/>
        <v>270.66941249239221</v>
      </c>
      <c r="BQ29" s="16">
        <f t="shared" si="80"/>
        <v>262.5493301176204</v>
      </c>
      <c r="BR29" s="16">
        <f t="shared" si="80"/>
        <v>254.6728502140918</v>
      </c>
      <c r="BS29" s="16">
        <f t="shared" si="80"/>
        <v>247.03266470766906</v>
      </c>
      <c r="BT29" s="16">
        <f t="shared" si="80"/>
        <v>239.62168476643902</v>
      </c>
      <c r="BU29" s="16">
        <f t="shared" si="80"/>
        <v>232.43303422344582</v>
      </c>
      <c r="BV29" s="16">
        <f t="shared" si="80"/>
        <v>225.46004319674242</v>
      </c>
      <c r="BW29" s="16">
        <f t="shared" si="80"/>
        <v>218.69624190084014</v>
      </c>
      <c r="BX29" s="16">
        <f t="shared" si="80"/>
        <v>212.13535464381491</v>
      </c>
      <c r="BY29" s="16">
        <f t="shared" si="80"/>
        <v>205.77129400450048</v>
      </c>
      <c r="BZ29" s="16">
        <f t="shared" si="80"/>
        <v>199.59815518436548</v>
      </c>
      <c r="CA29" s="16">
        <f t="shared" si="80"/>
        <v>193.6102105288345</v>
      </c>
      <c r="CB29" s="16">
        <f t="shared" si="80"/>
        <v>187.80190421296945</v>
      </c>
      <c r="CC29" s="16">
        <f t="shared" si="80"/>
        <v>182.16784708658037</v>
      </c>
      <c r="CD29" s="16">
        <f t="shared" si="80"/>
        <v>176.70281167398295</v>
      </c>
      <c r="CE29" s="16">
        <f t="shared" si="80"/>
        <v>171.40172732376345</v>
      </c>
      <c r="CF29" s="16">
        <f t="shared" si="80"/>
        <v>166.25967550405056</v>
      </c>
      <c r="CG29" s="16">
        <f t="shared" si="80"/>
        <v>161.27188523892903</v>
      </c>
      <c r="CH29" s="16">
        <f t="shared" si="80"/>
        <v>156.43372868176118</v>
      </c>
      <c r="CI29" s="16">
        <f t="shared" si="80"/>
        <v>151.74071682130835</v>
      </c>
      <c r="CJ29" s="16">
        <f t="shared" si="80"/>
        <v>147.18849531666905</v>
      </c>
      <c r="CK29" s="16">
        <f t="shared" si="80"/>
        <v>142.772840457169</v>
      </c>
      <c r="CL29" s="16">
        <f t="shared" si="80"/>
        <v>138.48965524345394</v>
      </c>
      <c r="CM29" s="16">
        <f t="shared" si="80"/>
        <v>134.3349655861503</v>
      </c>
      <c r="CN29" s="16">
        <f t="shared" si="80"/>
        <v>130.30491661856581</v>
      </c>
      <c r="CO29" s="16">
        <f t="shared" si="80"/>
        <v>126.39576912000882</v>
      </c>
      <c r="CP29" s="16">
        <f t="shared" si="80"/>
        <v>122.60389604640856</v>
      </c>
      <c r="CQ29" s="16">
        <f t="shared" si="80"/>
        <v>118.92577916501631</v>
      </c>
      <c r="CR29" s="16">
        <f t="shared" si="80"/>
        <v>115.3580057900658</v>
      </c>
      <c r="CS29" s="16">
        <f t="shared" si="80"/>
        <v>111.89726561636385</v>
      </c>
      <c r="CT29" s="16">
        <f t="shared" si="80"/>
        <v>108.54034764787291</v>
      </c>
      <c r="CU29" s="16">
        <f t="shared" si="80"/>
        <v>105.28413721843673</v>
      </c>
      <c r="CV29" s="16">
        <f t="shared" si="80"/>
        <v>102.12561310188362</v>
      </c>
      <c r="CW29" s="16">
        <f t="shared" si="80"/>
        <v>99.06184470882711</v>
      </c>
      <c r="CX29" s="16">
        <f t="shared" si="80"/>
        <v>96.089989367562282</v>
      </c>
      <c r="CY29" s="16"/>
    </row>
    <row r="30" spans="1:114" x14ac:dyDescent="0.25">
      <c r="A30" s="1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</row>
    <row r="31" spans="1:114" x14ac:dyDescent="0.25">
      <c r="A31" s="1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</row>
    <row r="33" spans="1:102" x14ac:dyDescent="0.25">
      <c r="A33" s="6" t="s">
        <v>2</v>
      </c>
      <c r="B33" s="8" t="s">
        <v>1</v>
      </c>
      <c r="C33" s="123">
        <v>2016</v>
      </c>
      <c r="D33" s="123"/>
      <c r="E33" s="123"/>
      <c r="F33" s="123"/>
      <c r="G33" s="123">
        <f>C33+1</f>
        <v>2017</v>
      </c>
      <c r="H33" s="123"/>
      <c r="I33" s="123"/>
      <c r="J33" s="123"/>
      <c r="K33" s="123">
        <f>G33+1</f>
        <v>2018</v>
      </c>
      <c r="L33" s="123"/>
      <c r="M33" s="123"/>
      <c r="N33" s="123"/>
      <c r="O33" s="123">
        <f>K33+1</f>
        <v>2019</v>
      </c>
      <c r="P33" s="123"/>
      <c r="Q33" s="123"/>
      <c r="R33" s="123"/>
      <c r="S33" s="123">
        <f>O33+1</f>
        <v>2020</v>
      </c>
      <c r="T33" s="123"/>
      <c r="U33" s="123"/>
      <c r="V33" s="123"/>
      <c r="W33" s="123">
        <f>S33+1</f>
        <v>2021</v>
      </c>
      <c r="X33" s="123"/>
      <c r="Y33" s="123"/>
      <c r="Z33" s="123"/>
      <c r="AA33" s="123">
        <f>W33+1</f>
        <v>2022</v>
      </c>
      <c r="AB33" s="123"/>
      <c r="AC33" s="123"/>
      <c r="AD33" s="123"/>
      <c r="AE33" s="123">
        <f>AA33+1</f>
        <v>2023</v>
      </c>
      <c r="AF33" s="123"/>
      <c r="AG33" s="123"/>
      <c r="AH33" s="123"/>
      <c r="AI33" s="123">
        <f>AE33+1</f>
        <v>2024</v>
      </c>
      <c r="AJ33" s="123"/>
      <c r="AK33" s="123"/>
      <c r="AL33" s="123"/>
      <c r="AM33" s="123">
        <f>AI33+1</f>
        <v>2025</v>
      </c>
      <c r="AN33" s="123"/>
      <c r="AO33" s="123"/>
      <c r="AP33" s="123"/>
      <c r="AQ33" s="123">
        <f>AM33+1</f>
        <v>2026</v>
      </c>
      <c r="AR33" s="123"/>
      <c r="AS33" s="123"/>
      <c r="AT33" s="123"/>
      <c r="AU33" s="123">
        <f>AQ33+1</f>
        <v>2027</v>
      </c>
      <c r="AV33" s="123"/>
      <c r="AW33" s="123"/>
      <c r="AX33" s="123"/>
      <c r="AY33" s="123">
        <f>AU33+1</f>
        <v>2028</v>
      </c>
      <c r="AZ33" s="123"/>
      <c r="BA33" s="123"/>
      <c r="BB33" s="123"/>
      <c r="BC33" s="123">
        <f>AY33+1</f>
        <v>2029</v>
      </c>
      <c r="BD33" s="123"/>
      <c r="BE33" s="123"/>
      <c r="BF33" s="123"/>
      <c r="BG33" s="123">
        <f>BC33+1</f>
        <v>2030</v>
      </c>
      <c r="BH33" s="123"/>
      <c r="BI33" s="123"/>
      <c r="BJ33" s="123"/>
      <c r="BK33" s="123">
        <f>BG33+1</f>
        <v>2031</v>
      </c>
      <c r="BL33" s="123"/>
      <c r="BM33" s="123"/>
      <c r="BN33" s="123"/>
      <c r="BO33" s="123">
        <f>BK33+1</f>
        <v>2032</v>
      </c>
      <c r="BP33" s="123"/>
      <c r="BQ33" s="123"/>
      <c r="BR33" s="123"/>
      <c r="BS33" s="123">
        <f>BO33+1</f>
        <v>2033</v>
      </c>
      <c r="BT33" s="123"/>
      <c r="BU33" s="123"/>
      <c r="BV33" s="123"/>
      <c r="BW33" s="123">
        <f>BS33+1</f>
        <v>2034</v>
      </c>
      <c r="BX33" s="123"/>
      <c r="BY33" s="123"/>
      <c r="BZ33" s="123"/>
      <c r="CA33" s="123">
        <f>BW33+1</f>
        <v>2035</v>
      </c>
      <c r="CB33" s="123"/>
      <c r="CC33" s="123"/>
      <c r="CD33" s="123"/>
      <c r="CE33" s="123">
        <f>CA33+1</f>
        <v>2036</v>
      </c>
      <c r="CF33" s="123"/>
      <c r="CG33" s="123"/>
      <c r="CH33" s="123"/>
      <c r="CI33" s="123">
        <f>CE33+1</f>
        <v>2037</v>
      </c>
      <c r="CJ33" s="123"/>
      <c r="CK33" s="123"/>
      <c r="CL33" s="123"/>
      <c r="CM33" s="123">
        <f>CI33+1</f>
        <v>2038</v>
      </c>
      <c r="CN33" s="123"/>
      <c r="CO33" s="123"/>
      <c r="CP33" s="123"/>
      <c r="CQ33" s="123">
        <f>CM33+1</f>
        <v>2039</v>
      </c>
      <c r="CR33" s="123"/>
      <c r="CS33" s="123"/>
      <c r="CT33" s="123"/>
      <c r="CU33" s="123">
        <f>CQ33+1</f>
        <v>2040</v>
      </c>
      <c r="CV33" s="123"/>
      <c r="CW33" s="123"/>
      <c r="CX33" s="123"/>
    </row>
    <row r="34" spans="1:102" x14ac:dyDescent="0.25">
      <c r="A34" s="6" t="s">
        <v>100</v>
      </c>
      <c r="B34" s="9" t="s">
        <v>0</v>
      </c>
      <c r="C34" s="6">
        <v>1</v>
      </c>
      <c r="D34" s="6">
        <v>2</v>
      </c>
      <c r="E34" s="6">
        <v>3</v>
      </c>
      <c r="F34" s="6">
        <v>4</v>
      </c>
      <c r="G34" s="6">
        <v>1</v>
      </c>
      <c r="H34" s="6">
        <v>2</v>
      </c>
      <c r="I34" s="6">
        <v>3</v>
      </c>
      <c r="J34" s="6">
        <v>4</v>
      </c>
      <c r="K34" s="6">
        <v>1</v>
      </c>
      <c r="L34" s="6">
        <v>2</v>
      </c>
      <c r="M34" s="6">
        <v>3</v>
      </c>
      <c r="N34" s="6">
        <v>4</v>
      </c>
      <c r="O34" s="6">
        <v>1</v>
      </c>
      <c r="P34" s="6">
        <v>2</v>
      </c>
      <c r="Q34" s="6">
        <v>3</v>
      </c>
      <c r="R34" s="6">
        <v>4</v>
      </c>
      <c r="S34" s="6">
        <v>1</v>
      </c>
      <c r="T34" s="6">
        <v>2</v>
      </c>
      <c r="U34" s="6">
        <v>3</v>
      </c>
      <c r="V34" s="6">
        <v>4</v>
      </c>
      <c r="W34" s="6">
        <v>1</v>
      </c>
      <c r="X34" s="6">
        <v>2</v>
      </c>
      <c r="Y34" s="6">
        <v>3</v>
      </c>
      <c r="Z34" s="6">
        <v>4</v>
      </c>
      <c r="AA34" s="6">
        <v>1</v>
      </c>
      <c r="AB34" s="6">
        <v>2</v>
      </c>
      <c r="AC34" s="6">
        <v>3</v>
      </c>
      <c r="AD34" s="6">
        <v>4</v>
      </c>
      <c r="AE34" s="6">
        <v>1</v>
      </c>
      <c r="AF34" s="6">
        <v>2</v>
      </c>
      <c r="AG34" s="6">
        <v>3</v>
      </c>
      <c r="AH34" s="6">
        <v>4</v>
      </c>
      <c r="AI34" s="6">
        <v>1</v>
      </c>
      <c r="AJ34" s="6">
        <v>2</v>
      </c>
      <c r="AK34" s="6">
        <v>3</v>
      </c>
      <c r="AL34" s="6">
        <v>4</v>
      </c>
      <c r="AM34" s="6">
        <v>1</v>
      </c>
      <c r="AN34" s="6">
        <v>2</v>
      </c>
      <c r="AO34" s="6">
        <v>3</v>
      </c>
      <c r="AP34" s="6">
        <v>4</v>
      </c>
      <c r="AQ34" s="6">
        <v>1</v>
      </c>
      <c r="AR34" s="6">
        <v>2</v>
      </c>
      <c r="AS34" s="6">
        <v>3</v>
      </c>
      <c r="AT34" s="6">
        <v>4</v>
      </c>
      <c r="AU34" s="6">
        <v>1</v>
      </c>
      <c r="AV34" s="6">
        <v>2</v>
      </c>
      <c r="AW34" s="6">
        <v>3</v>
      </c>
      <c r="AX34" s="6">
        <v>4</v>
      </c>
      <c r="AY34" s="6">
        <v>1</v>
      </c>
      <c r="AZ34" s="6">
        <v>2</v>
      </c>
      <c r="BA34" s="6">
        <v>3</v>
      </c>
      <c r="BB34" s="6">
        <v>4</v>
      </c>
      <c r="BC34" s="6">
        <v>1</v>
      </c>
      <c r="BD34" s="6">
        <v>2</v>
      </c>
      <c r="BE34" s="6">
        <v>3</v>
      </c>
      <c r="BF34" s="6">
        <v>4</v>
      </c>
      <c r="BG34" s="6">
        <v>1</v>
      </c>
      <c r="BH34" s="6">
        <v>2</v>
      </c>
      <c r="BI34" s="6">
        <v>3</v>
      </c>
      <c r="BJ34" s="6">
        <v>4</v>
      </c>
      <c r="BK34" s="6">
        <v>1</v>
      </c>
      <c r="BL34" s="6">
        <v>2</v>
      </c>
      <c r="BM34" s="6">
        <v>3</v>
      </c>
      <c r="BN34" s="6">
        <v>4</v>
      </c>
      <c r="BO34" s="6">
        <v>1</v>
      </c>
      <c r="BP34" s="6">
        <v>2</v>
      </c>
      <c r="BQ34" s="6">
        <v>3</v>
      </c>
      <c r="BR34" s="6">
        <v>4</v>
      </c>
      <c r="BS34" s="6">
        <v>1</v>
      </c>
      <c r="BT34" s="6">
        <v>2</v>
      </c>
      <c r="BU34" s="6">
        <v>3</v>
      </c>
      <c r="BV34" s="6">
        <v>4</v>
      </c>
      <c r="BW34" s="6">
        <v>1</v>
      </c>
      <c r="BX34" s="6">
        <v>2</v>
      </c>
      <c r="BY34" s="6">
        <v>3</v>
      </c>
      <c r="BZ34" s="6">
        <v>4</v>
      </c>
      <c r="CA34" s="6">
        <v>1</v>
      </c>
      <c r="CB34" s="6">
        <v>2</v>
      </c>
      <c r="CC34" s="6">
        <v>3</v>
      </c>
      <c r="CD34" s="6">
        <v>4</v>
      </c>
      <c r="CE34" s="6">
        <v>1</v>
      </c>
      <c r="CF34" s="6">
        <v>2</v>
      </c>
      <c r="CG34" s="6">
        <v>3</v>
      </c>
      <c r="CH34" s="6">
        <v>4</v>
      </c>
      <c r="CI34" s="6">
        <v>1</v>
      </c>
      <c r="CJ34" s="6">
        <v>2</v>
      </c>
      <c r="CK34" s="6">
        <v>3</v>
      </c>
      <c r="CL34" s="6">
        <v>4</v>
      </c>
      <c r="CM34" s="6">
        <v>1</v>
      </c>
      <c r="CN34" s="6">
        <v>2</v>
      </c>
      <c r="CO34" s="6">
        <v>3</v>
      </c>
      <c r="CP34" s="6">
        <v>4</v>
      </c>
      <c r="CQ34" s="6">
        <v>1</v>
      </c>
      <c r="CR34" s="6">
        <v>2</v>
      </c>
      <c r="CS34" s="6">
        <v>3</v>
      </c>
      <c r="CT34" s="6">
        <v>4</v>
      </c>
      <c r="CU34" s="6">
        <v>1</v>
      </c>
      <c r="CV34" s="6">
        <v>2</v>
      </c>
      <c r="CW34" s="6">
        <v>3</v>
      </c>
      <c r="CX34" s="6">
        <v>4</v>
      </c>
    </row>
    <row r="35" spans="1:102" ht="18.75" customHeight="1" x14ac:dyDescent="0.25">
      <c r="A35" s="6" t="s">
        <v>16</v>
      </c>
      <c r="B35" s="36" t="s">
        <v>29</v>
      </c>
      <c r="C35" s="23">
        <v>90</v>
      </c>
      <c r="D35" s="23">
        <v>90</v>
      </c>
      <c r="E35" s="23">
        <v>90</v>
      </c>
      <c r="F35" s="23">
        <v>90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55">
        <f>MAX($C$57:$BR$57)</f>
        <v>3258</v>
      </c>
      <c r="B36" s="36" t="s">
        <v>4</v>
      </c>
      <c r="C36" s="12"/>
      <c r="D36" s="12"/>
      <c r="E36" s="12"/>
      <c r="F36" s="12"/>
      <c r="G36" s="12"/>
      <c r="H36" s="23">
        <f>0.85*90</f>
        <v>76.5</v>
      </c>
      <c r="I36" s="23">
        <f>0.85*90</f>
        <v>76.5</v>
      </c>
      <c r="J36" s="23"/>
      <c r="K36" s="64"/>
      <c r="L36" s="6"/>
      <c r="M36" s="6"/>
      <c r="N36" s="6"/>
      <c r="O36" s="6"/>
      <c r="P36" s="6"/>
      <c r="Q36" s="6"/>
      <c r="R36" s="6"/>
      <c r="S36" s="6"/>
      <c r="T36" s="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7"/>
      <c r="B37" s="46" t="s">
        <v>28</v>
      </c>
      <c r="C37" s="12"/>
      <c r="D37" s="12"/>
      <c r="E37" s="12"/>
      <c r="F37" s="12"/>
      <c r="G37" s="12"/>
      <c r="H37" s="64"/>
      <c r="I37" s="64"/>
      <c r="J37" s="64"/>
      <c r="K37" s="64"/>
      <c r="L37" s="64"/>
      <c r="M37" s="24">
        <f>0.85*90</f>
        <v>76.5</v>
      </c>
      <c r="N37" s="24">
        <f>0.85*90</f>
        <v>76.5</v>
      </c>
      <c r="O37" s="30"/>
      <c r="P37" s="64"/>
      <c r="Q37" s="64"/>
      <c r="R37" s="64"/>
      <c r="S37" s="30"/>
      <c r="T37" s="30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24">
        <f>0.85*90</f>
        <v>76.5</v>
      </c>
      <c r="AF37" s="24">
        <f>0.85*90</f>
        <v>76.5</v>
      </c>
      <c r="AG37" s="30"/>
      <c r="AH37" s="122"/>
      <c r="AI37" s="122"/>
      <c r="AJ37" s="122"/>
      <c r="AK37" s="30"/>
      <c r="AL37" s="30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7"/>
      <c r="B38" s="46" t="s">
        <v>30</v>
      </c>
      <c r="C38" s="12"/>
      <c r="D38" s="12"/>
      <c r="E38" s="12"/>
      <c r="F38" s="12"/>
      <c r="G38" s="12"/>
      <c r="H38" s="60"/>
      <c r="I38" s="60"/>
      <c r="J38" s="61"/>
      <c r="K38" s="61"/>
      <c r="L38" s="61"/>
      <c r="M38" s="61"/>
      <c r="N38" s="61"/>
      <c r="O38" s="61"/>
      <c r="P38" s="61"/>
      <c r="Q38" s="24">
        <v>76.5</v>
      </c>
      <c r="R38" s="24">
        <v>76.5</v>
      </c>
      <c r="S38" s="30"/>
      <c r="T38" s="30"/>
      <c r="U38" s="57"/>
      <c r="V38" s="57"/>
      <c r="W38" s="22"/>
      <c r="X38" s="12"/>
      <c r="Y38" s="12"/>
      <c r="Z38" s="12"/>
      <c r="AA38" s="12"/>
      <c r="AB38" s="12"/>
      <c r="AC38" s="12"/>
      <c r="AD38" s="12"/>
      <c r="AE38" s="61"/>
      <c r="AF38" s="61"/>
      <c r="AG38" s="61"/>
      <c r="AH38" s="61"/>
      <c r="AI38" s="24">
        <v>76.5</v>
      </c>
      <c r="AJ38" s="24">
        <v>76.5</v>
      </c>
      <c r="AK38" s="30"/>
      <c r="AL38" s="30"/>
      <c r="AM38" s="57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x14ac:dyDescent="0.25">
      <c r="A39" s="7"/>
      <c r="B39" s="46" t="s">
        <v>70</v>
      </c>
      <c r="C39" s="70"/>
      <c r="D39" s="12"/>
      <c r="E39" s="12"/>
      <c r="F39" s="12"/>
      <c r="G39" s="70"/>
      <c r="H39" s="60"/>
      <c r="I39" s="60"/>
      <c r="J39" s="61"/>
      <c r="K39" s="61"/>
      <c r="L39" s="61"/>
      <c r="M39" s="61"/>
      <c r="N39" s="61"/>
      <c r="O39" s="61"/>
      <c r="P39" s="61"/>
      <c r="Q39" s="61"/>
      <c r="R39" s="30"/>
      <c r="S39" s="24">
        <v>76.5</v>
      </c>
      <c r="T39" s="30"/>
      <c r="U39" s="57"/>
      <c r="V39" s="57"/>
      <c r="W39" s="22"/>
      <c r="X39" s="12"/>
      <c r="Y39" s="12"/>
      <c r="Z39" s="12"/>
      <c r="AA39" s="12"/>
      <c r="AB39" s="12"/>
      <c r="AC39" s="12"/>
      <c r="AD39" s="12"/>
      <c r="AE39" s="61"/>
      <c r="AF39" s="61"/>
      <c r="AG39" s="61"/>
      <c r="AH39" s="61"/>
      <c r="AI39" s="61"/>
      <c r="AJ39" s="30"/>
      <c r="AK39" s="24">
        <v>76.5</v>
      </c>
      <c r="AL39" s="30"/>
      <c r="AM39" s="57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s="7"/>
      <c r="B40" s="46" t="s">
        <v>71</v>
      </c>
      <c r="C40" s="70"/>
      <c r="D40" s="12"/>
      <c r="E40" s="12"/>
      <c r="F40" s="12"/>
      <c r="G40" s="70"/>
      <c r="H40" s="60"/>
      <c r="I40" s="60"/>
      <c r="J40" s="61"/>
      <c r="K40" s="61"/>
      <c r="L40" s="61"/>
      <c r="M40" s="61"/>
      <c r="N40" s="61"/>
      <c r="O40" s="61"/>
      <c r="P40" s="61"/>
      <c r="Q40" s="61"/>
      <c r="R40" s="30"/>
      <c r="S40" s="30"/>
      <c r="T40" s="24">
        <v>76.5</v>
      </c>
      <c r="U40" s="57"/>
      <c r="V40" s="57"/>
      <c r="W40" s="22"/>
      <c r="X40" s="12"/>
      <c r="Y40" s="12"/>
      <c r="Z40" s="12"/>
      <c r="AA40" s="12"/>
      <c r="AB40" s="12"/>
      <c r="AC40" s="12"/>
      <c r="AD40" s="12"/>
      <c r="AE40" s="61"/>
      <c r="AF40" s="61"/>
      <c r="AG40" s="61"/>
      <c r="AH40" s="61"/>
      <c r="AI40" s="61"/>
      <c r="AJ40" s="30"/>
      <c r="AK40" s="30"/>
      <c r="AL40" s="24">
        <v>76.5</v>
      </c>
      <c r="AM40" s="57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7"/>
      <c r="B41" s="46" t="s">
        <v>72</v>
      </c>
      <c r="C41" s="70"/>
      <c r="D41" s="12"/>
      <c r="E41" s="12"/>
      <c r="F41" s="12"/>
      <c r="G41" s="70"/>
      <c r="H41" s="60"/>
      <c r="I41" s="60"/>
      <c r="J41" s="61"/>
      <c r="K41" s="61"/>
      <c r="L41" s="61"/>
      <c r="M41" s="61"/>
      <c r="N41" s="61"/>
      <c r="O41" s="61"/>
      <c r="P41" s="61"/>
      <c r="Q41" s="61"/>
      <c r="R41" s="30"/>
      <c r="S41" s="30"/>
      <c r="T41" s="30"/>
      <c r="U41" s="24">
        <v>76.5</v>
      </c>
      <c r="V41" s="57"/>
      <c r="W41" s="22"/>
      <c r="X41" s="12"/>
      <c r="Y41" s="12"/>
      <c r="Z41" s="12"/>
      <c r="AA41" s="12"/>
      <c r="AB41" s="12"/>
      <c r="AC41" s="12"/>
      <c r="AD41" s="12"/>
      <c r="AE41" s="61"/>
      <c r="AF41" s="61"/>
      <c r="AG41" s="61"/>
      <c r="AH41" s="61"/>
      <c r="AI41" s="61"/>
      <c r="AJ41" s="30"/>
      <c r="AK41" s="30"/>
      <c r="AL41" s="30"/>
      <c r="AM41" s="24">
        <v>76.5</v>
      </c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7"/>
      <c r="B42" s="38" t="s">
        <v>22</v>
      </c>
      <c r="C42" s="34"/>
      <c r="D42" s="12"/>
      <c r="E42" s="12"/>
      <c r="F42" s="12"/>
      <c r="G42" s="34"/>
      <c r="H42" s="35">
        <v>0</v>
      </c>
      <c r="I42" s="12"/>
      <c r="J42" s="35">
        <v>0</v>
      </c>
      <c r="K42" s="12"/>
      <c r="L42" s="12"/>
      <c r="M42" s="35">
        <v>10</v>
      </c>
      <c r="N42" s="12"/>
      <c r="O42" s="12"/>
      <c r="P42" s="12"/>
      <c r="Q42" s="12"/>
      <c r="R42" s="12"/>
      <c r="S42" s="12"/>
      <c r="T42" s="30"/>
      <c r="U42" s="13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7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7"/>
      <c r="B43" s="39" t="s">
        <v>14</v>
      </c>
      <c r="C43" s="12"/>
      <c r="D43" s="12"/>
      <c r="E43" s="12"/>
      <c r="F43" s="12"/>
      <c r="G43" s="27">
        <v>1</v>
      </c>
      <c r="H43" s="27">
        <v>1</v>
      </c>
      <c r="I43" s="27">
        <v>1</v>
      </c>
      <c r="J43" s="27">
        <v>18</v>
      </c>
      <c r="K43" s="27">
        <v>18</v>
      </c>
      <c r="L43" s="27">
        <v>18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7"/>
      <c r="B44" s="39" t="s">
        <v>18</v>
      </c>
      <c r="C44" s="12"/>
      <c r="D44" s="12"/>
      <c r="E44" s="12"/>
      <c r="F44" s="12"/>
      <c r="G44" s="12"/>
      <c r="H44" s="13"/>
      <c r="I44" s="13"/>
      <c r="J44" s="13"/>
      <c r="K44" s="13"/>
      <c r="L44" s="27">
        <v>5</v>
      </c>
      <c r="M44" s="27">
        <v>18</v>
      </c>
      <c r="N44" s="13"/>
      <c r="O44" s="13"/>
      <c r="P44" s="13"/>
      <c r="Q44" s="13"/>
      <c r="R44" s="13"/>
      <c r="S44" s="13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13"/>
      <c r="AQ44" s="13"/>
      <c r="AR44" s="13"/>
      <c r="AS44" s="13"/>
      <c r="AT44" s="13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ht="17.25" customHeight="1" x14ac:dyDescent="0.25">
      <c r="A45" s="7"/>
      <c r="B45" s="40" t="s">
        <v>23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25">
        <v>50</v>
      </c>
      <c r="N45" s="25">
        <v>50</v>
      </c>
      <c r="O45" s="25">
        <v>50</v>
      </c>
      <c r="P45" s="25">
        <v>50</v>
      </c>
      <c r="Q45" s="25">
        <v>50</v>
      </c>
      <c r="R45" s="25">
        <v>50</v>
      </c>
      <c r="S45" s="25">
        <v>50</v>
      </c>
      <c r="T45" s="25">
        <v>50</v>
      </c>
      <c r="U45" s="25">
        <v>50</v>
      </c>
      <c r="V45" s="25">
        <v>50</v>
      </c>
      <c r="W45" s="12"/>
      <c r="X45" s="12"/>
      <c r="Y45" s="12"/>
      <c r="Z45" s="12"/>
      <c r="AA45" s="12"/>
      <c r="AB45" s="12"/>
      <c r="AC45" s="12"/>
      <c r="AD45" s="12"/>
      <c r="AE45" s="12"/>
      <c r="AF45" s="27">
        <v>18</v>
      </c>
      <c r="AG45" s="27">
        <v>18</v>
      </c>
      <c r="AH45" s="13"/>
      <c r="AI45" s="13"/>
      <c r="AJ45" s="13"/>
      <c r="AK45" s="13"/>
      <c r="AL45" s="13"/>
      <c r="AM45" s="13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7"/>
      <c r="B46" s="41" t="s">
        <v>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26">
        <v>25</v>
      </c>
      <c r="X46" s="26">
        <v>25</v>
      </c>
      <c r="Y46" s="26">
        <v>25</v>
      </c>
      <c r="Z46" s="26">
        <v>25</v>
      </c>
      <c r="AA46" s="12"/>
      <c r="AB46" s="12"/>
      <c r="AC46" s="12"/>
      <c r="AD46" s="12"/>
      <c r="AE46" s="12"/>
      <c r="AF46" s="12"/>
      <c r="AG46" s="25">
        <v>50</v>
      </c>
      <c r="AH46" s="25">
        <v>50</v>
      </c>
      <c r="AI46" s="25">
        <v>50</v>
      </c>
      <c r="AJ46" s="25">
        <v>50</v>
      </c>
      <c r="AK46" s="25">
        <v>50</v>
      </c>
      <c r="AL46" s="25">
        <v>50</v>
      </c>
      <c r="AM46" s="25">
        <v>50</v>
      </c>
      <c r="AN46" s="25">
        <v>50</v>
      </c>
      <c r="AO46" s="25">
        <v>50</v>
      </c>
      <c r="AP46" s="25">
        <v>50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80"/>
      <c r="BV46" s="82"/>
      <c r="BW46" s="82"/>
      <c r="BX46" s="61"/>
      <c r="BY46" s="61"/>
      <c r="BZ46" s="61"/>
      <c r="CA46" s="61"/>
      <c r="CB46" s="61"/>
      <c r="CC46" s="80"/>
      <c r="CD46" s="80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7"/>
      <c r="B47" s="42" t="s">
        <v>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>0.45*90</f>
        <v>40.5</v>
      </c>
      <c r="AB47" s="14">
        <v>5</v>
      </c>
      <c r="AC47" s="13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26">
        <v>25</v>
      </c>
      <c r="AR47" s="26">
        <v>25</v>
      </c>
      <c r="AS47" s="26">
        <v>25</v>
      </c>
      <c r="AT47" s="26">
        <v>25</v>
      </c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28">
        <f>IF($G$76=0,0,40.5)</f>
        <v>0</v>
      </c>
      <c r="BI47" s="28">
        <f>IF($G$76=0,0,5)</f>
        <v>0</v>
      </c>
      <c r="BJ47" s="30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80"/>
      <c r="BV47" s="61"/>
      <c r="BW47" s="83"/>
      <c r="BX47" s="81"/>
      <c r="BY47" s="61"/>
      <c r="BZ47" s="61"/>
      <c r="CA47" s="61"/>
      <c r="CB47" s="61"/>
      <c r="CC47" s="80"/>
      <c r="CD47" s="80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7"/>
      <c r="B48" s="42" t="s">
        <v>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4">
        <f>0.45*90</f>
        <v>40.5</v>
      </c>
      <c r="AD48" s="13"/>
      <c r="AE48" s="13"/>
      <c r="AF48" s="13"/>
      <c r="AG48" s="13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4">
        <f>0.45*90</f>
        <v>40.5</v>
      </c>
      <c r="AV48" s="14">
        <v>5</v>
      </c>
      <c r="AW48" s="13"/>
      <c r="AX48" s="12"/>
      <c r="AY48" s="12"/>
      <c r="AZ48" s="12"/>
      <c r="BA48" s="12"/>
      <c r="BB48" s="12"/>
      <c r="BC48" s="12"/>
      <c r="BD48" s="12"/>
      <c r="BE48" s="12"/>
      <c r="BF48" s="13"/>
      <c r="BG48" s="13"/>
      <c r="BH48" s="12"/>
      <c r="BI48" s="14">
        <f>IF($G$76=0,0,0.45*90)</f>
        <v>0</v>
      </c>
      <c r="BJ48" s="29">
        <f>IF($G$76=0,0,5)</f>
        <v>0</v>
      </c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80"/>
      <c r="BV48" s="61"/>
      <c r="BW48" s="61"/>
      <c r="BX48" s="61"/>
      <c r="BY48" s="82"/>
      <c r="BZ48" s="82"/>
      <c r="CA48" s="61"/>
      <c r="CB48" s="61"/>
      <c r="CC48" s="80"/>
      <c r="CD48" s="80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4" x14ac:dyDescent="0.25">
      <c r="A49" s="7"/>
      <c r="B49" s="37" t="s">
        <v>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30"/>
      <c r="T49" s="13"/>
      <c r="U49" s="13"/>
      <c r="V49" s="12"/>
      <c r="W49" s="12"/>
      <c r="X49" s="12"/>
      <c r="Y49" s="12"/>
      <c r="Z49" s="12"/>
      <c r="AA49" s="12"/>
      <c r="AB49" s="12"/>
      <c r="AC49" s="12"/>
      <c r="AD49" s="28">
        <f>40.5</f>
        <v>40.5</v>
      </c>
      <c r="AE49" s="28">
        <v>5</v>
      </c>
      <c r="AF49" s="17"/>
      <c r="AG49" s="17"/>
      <c r="AH49" s="17"/>
      <c r="AI49" s="17"/>
      <c r="AJ49" s="17"/>
      <c r="AK49" s="12"/>
      <c r="AL49" s="22"/>
      <c r="AM49" s="12"/>
      <c r="AN49" s="12"/>
      <c r="AO49" s="12"/>
      <c r="AP49" s="12"/>
      <c r="AQ49" s="12"/>
      <c r="AR49" s="12"/>
      <c r="AS49" s="12"/>
      <c r="AT49" s="30"/>
      <c r="AU49" s="12"/>
      <c r="AV49" s="12"/>
      <c r="AW49" s="14">
        <f>0.45*90</f>
        <v>40.5</v>
      </c>
      <c r="AX49" s="13"/>
      <c r="AY49" s="13"/>
      <c r="AZ49" s="13"/>
      <c r="BA49" s="13"/>
      <c r="BB49" s="12"/>
      <c r="BC49" s="12"/>
      <c r="BD49" s="12"/>
      <c r="BE49" s="12"/>
      <c r="BF49" s="12"/>
      <c r="BG49" s="12"/>
      <c r="BH49" s="12"/>
      <c r="BI49" s="12"/>
      <c r="BJ49" s="12"/>
      <c r="BK49" s="28">
        <f>IF($G$76=0,0,40.5)</f>
        <v>0</v>
      </c>
      <c r="BL49" s="28">
        <f>IF($G$76=0,0,5)</f>
        <v>0</v>
      </c>
      <c r="BM49" s="30"/>
      <c r="BN49" s="12"/>
      <c r="BO49" s="12"/>
      <c r="BP49" s="12"/>
      <c r="BQ49" s="12"/>
      <c r="BR49" s="12"/>
      <c r="BS49" s="12"/>
      <c r="BT49" s="12"/>
      <c r="BU49" s="80"/>
      <c r="BV49" s="61"/>
      <c r="BW49" s="61"/>
      <c r="BX49" s="61"/>
      <c r="BY49" s="61"/>
      <c r="BZ49" s="83"/>
      <c r="CA49" s="81"/>
      <c r="CB49" s="61"/>
      <c r="CC49" s="80"/>
      <c r="CD49" s="80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4" x14ac:dyDescent="0.25">
      <c r="A50" s="7"/>
      <c r="B50" s="42" t="s">
        <v>10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30"/>
      <c r="U50" s="13"/>
      <c r="V50" s="12"/>
      <c r="W50" s="12"/>
      <c r="X50" s="12"/>
      <c r="Y50" s="12"/>
      <c r="Z50" s="12"/>
      <c r="AA50" s="12"/>
      <c r="AB50" s="12"/>
      <c r="AC50" s="12"/>
      <c r="AD50" s="17"/>
      <c r="AE50" s="14">
        <f>0.45*90</f>
        <v>40.5</v>
      </c>
      <c r="AF50" s="29">
        <v>5</v>
      </c>
      <c r="AG50" s="17"/>
      <c r="AH50" s="17"/>
      <c r="AI50" s="17"/>
      <c r="AJ50" s="17"/>
      <c r="AK50" s="12"/>
      <c r="AL50" s="12"/>
      <c r="AM50" s="12"/>
      <c r="AN50" s="12"/>
      <c r="AO50" s="12"/>
      <c r="AP50" s="12"/>
      <c r="AQ50" s="12"/>
      <c r="AR50" s="12"/>
      <c r="AS50" s="12"/>
      <c r="AT50" s="13"/>
      <c r="AU50" s="12"/>
      <c r="AV50" s="12"/>
      <c r="AW50" s="12"/>
      <c r="AX50" s="28">
        <f>40.5</f>
        <v>40.5</v>
      </c>
      <c r="AY50" s="28">
        <v>5</v>
      </c>
      <c r="AZ50" s="84"/>
      <c r="BA50" s="84"/>
      <c r="BB50" s="84"/>
      <c r="BC50" s="84"/>
      <c r="BD50" s="84"/>
      <c r="BE50" s="12"/>
      <c r="BF50" s="12"/>
      <c r="BG50" s="12"/>
      <c r="BH50" s="12"/>
      <c r="BI50" s="12"/>
      <c r="BJ50" s="12"/>
      <c r="BK50" s="12"/>
      <c r="BL50" s="14">
        <f>IF($G$76=0,0,0.45*90)</f>
        <v>0</v>
      </c>
      <c r="BM50" s="29">
        <f>IF($G$76=0,0,5)</f>
        <v>0</v>
      </c>
      <c r="BN50" s="12"/>
      <c r="BO50" s="12"/>
      <c r="BP50" s="12"/>
      <c r="BQ50" s="12"/>
      <c r="BR50" s="12"/>
      <c r="BS50" s="12"/>
      <c r="BT50" s="12"/>
      <c r="BU50" s="80"/>
      <c r="BV50" s="61"/>
      <c r="BW50" s="61"/>
      <c r="BX50" s="61"/>
      <c r="BY50" s="61"/>
      <c r="BZ50" s="61"/>
      <c r="CA50" s="82"/>
      <c r="CB50" s="82"/>
      <c r="CC50" s="61"/>
      <c r="CD50" s="80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4" x14ac:dyDescent="0.25">
      <c r="A51" s="7"/>
      <c r="B51" s="37" t="s">
        <v>11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/>
      <c r="AE51" s="17"/>
      <c r="AF51" s="17"/>
      <c r="AG51" s="28">
        <f>40.5</f>
        <v>40.5</v>
      </c>
      <c r="AH51" s="71"/>
      <c r="AI51" s="17"/>
      <c r="AJ51" s="17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84"/>
      <c r="AY51" s="14">
        <f>0.45*90</f>
        <v>40.5</v>
      </c>
      <c r="AZ51" s="29">
        <v>5</v>
      </c>
      <c r="BA51" s="84"/>
      <c r="BB51" s="84"/>
      <c r="BC51" s="84"/>
      <c r="BD51" s="84"/>
      <c r="BE51" s="12"/>
      <c r="BF51" s="12"/>
      <c r="BG51" s="12"/>
      <c r="BH51" s="12"/>
      <c r="BI51" s="12"/>
      <c r="BJ51" s="12"/>
      <c r="BK51" s="12"/>
      <c r="BL51" s="12"/>
      <c r="BM51" s="12"/>
      <c r="BN51" s="28">
        <f>IF($G$76=0,0,40.5)</f>
        <v>0</v>
      </c>
      <c r="BO51" s="28">
        <f>IF($G$76=0,0,5)</f>
        <v>0</v>
      </c>
      <c r="BP51" s="30"/>
      <c r="BQ51" s="12"/>
      <c r="BR51" s="12"/>
      <c r="BS51" s="12"/>
      <c r="BT51" s="12"/>
      <c r="BU51" s="80"/>
      <c r="BV51" s="80"/>
      <c r="BW51" s="80"/>
      <c r="BX51" s="80"/>
      <c r="BY51" s="80"/>
      <c r="BZ51" s="80"/>
      <c r="CA51" s="80"/>
      <c r="CB51" s="83"/>
      <c r="CC51" s="81"/>
      <c r="CD51" s="80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4" x14ac:dyDescent="0.25">
      <c r="A52" s="7"/>
      <c r="B52" s="42" t="s">
        <v>12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7"/>
      <c r="AE52" s="17"/>
      <c r="AF52" s="17"/>
      <c r="AG52" s="17"/>
      <c r="AH52" s="14">
        <f>0.45*90</f>
        <v>40.5</v>
      </c>
      <c r="AI52" s="29">
        <v>5</v>
      </c>
      <c r="AJ52" s="17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84"/>
      <c r="AY52" s="84"/>
      <c r="AZ52" s="84"/>
      <c r="BA52" s="28">
        <f>40.5</f>
        <v>40.5</v>
      </c>
      <c r="BB52" s="71"/>
      <c r="BC52" s="84"/>
      <c r="BD52" s="84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4">
        <f>IF($G$76=0,0,0.45*90)</f>
        <v>0</v>
      </c>
      <c r="BP52" s="29">
        <f>IF($G$76=0,0,5)</f>
        <v>0</v>
      </c>
      <c r="BQ52" s="12"/>
      <c r="BR52" s="12"/>
      <c r="BS52" s="12"/>
      <c r="BT52" s="12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4" x14ac:dyDescent="0.25">
      <c r="A53" s="7"/>
      <c r="B53" s="37" t="s">
        <v>73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7"/>
      <c r="AE53" s="17"/>
      <c r="AF53" s="17"/>
      <c r="AG53" s="17"/>
      <c r="AH53" s="17"/>
      <c r="AI53" s="28">
        <f>40.5</f>
        <v>40.5</v>
      </c>
      <c r="AJ53" s="28">
        <v>5</v>
      </c>
      <c r="AK53" s="30"/>
      <c r="AL53" s="30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84"/>
      <c r="AY53" s="84"/>
      <c r="AZ53" s="84"/>
      <c r="BA53" s="84"/>
      <c r="BB53" s="14">
        <f>0.45*90</f>
        <v>40.5</v>
      </c>
      <c r="BC53" s="29">
        <v>5</v>
      </c>
      <c r="BD53" s="84"/>
      <c r="BE53" s="12"/>
      <c r="BF53" s="12"/>
      <c r="BG53" s="12"/>
      <c r="BH53" s="12"/>
      <c r="BI53" s="12"/>
      <c r="BJ53" s="12"/>
      <c r="BK53" s="12"/>
      <c r="BL53" s="12"/>
      <c r="BM53" s="12"/>
      <c r="BN53" s="64"/>
      <c r="BO53" s="64"/>
      <c r="BP53" s="64"/>
      <c r="BQ53" s="28">
        <f>IF($G$76=0,0,40.5)</f>
        <v>0</v>
      </c>
      <c r="BR53" s="28">
        <f>IF($G$76=0,0,5)</f>
        <v>0</v>
      </c>
      <c r="BS53" s="30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</row>
    <row r="54" spans="1:104" x14ac:dyDescent="0.25">
      <c r="A54" s="7"/>
      <c r="B54" s="42" t="s">
        <v>68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4">
        <f>0.45*90</f>
        <v>40.5</v>
      </c>
      <c r="AK54" s="29">
        <v>5</v>
      </c>
      <c r="AL54" s="57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84"/>
      <c r="AY54" s="84"/>
      <c r="AZ54" s="84"/>
      <c r="BA54" s="84"/>
      <c r="BB54" s="84"/>
      <c r="BC54" s="28">
        <f>40.5</f>
        <v>40.5</v>
      </c>
      <c r="BD54" s="28">
        <v>5</v>
      </c>
      <c r="BE54" s="30"/>
      <c r="BF54" s="12"/>
      <c r="BG54" s="12"/>
      <c r="BH54" s="12"/>
      <c r="BI54" s="12"/>
      <c r="BJ54" s="12"/>
      <c r="BK54" s="12"/>
      <c r="BL54" s="12"/>
      <c r="BM54" s="12"/>
      <c r="BN54" s="64"/>
      <c r="BO54" s="64"/>
      <c r="BP54" s="64"/>
      <c r="BQ54" s="12"/>
      <c r="BR54" s="14">
        <f>IF($G$76=0,0,0.45*90)</f>
        <v>0</v>
      </c>
      <c r="BS54" s="29">
        <f>IF($G$76=0,0,5)</f>
        <v>0</v>
      </c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</row>
    <row r="55" spans="1:104" x14ac:dyDescent="0.25">
      <c r="A55" s="7"/>
      <c r="B55" s="51" t="s">
        <v>69</v>
      </c>
      <c r="C55" s="12"/>
      <c r="D55" s="12"/>
      <c r="E55" s="12"/>
      <c r="F55" s="12"/>
      <c r="G55" s="12"/>
      <c r="H55" s="13"/>
      <c r="I55" s="13"/>
      <c r="J55" s="13"/>
      <c r="K55" s="13"/>
      <c r="L55" s="12"/>
      <c r="M55" s="12"/>
      <c r="N55" s="13"/>
      <c r="O55" s="13"/>
      <c r="P55" s="13"/>
      <c r="Q55" s="13"/>
      <c r="R55" s="13"/>
      <c r="S55" s="13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/>
      <c r="AE55" s="13"/>
      <c r="AF55" s="13"/>
      <c r="AG55" s="13"/>
      <c r="AH55" s="13"/>
      <c r="AI55" s="13"/>
      <c r="AJ55" s="13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12"/>
      <c r="AV55" s="12"/>
      <c r="AW55" s="12"/>
      <c r="AX55" s="12"/>
      <c r="AY55" s="12"/>
      <c r="AZ55" s="12"/>
      <c r="BA55" s="12"/>
      <c r="BB55" s="12"/>
      <c r="BC55" s="12"/>
      <c r="BD55" s="14">
        <f>0.45*90</f>
        <v>40.5</v>
      </c>
      <c r="BE55" s="29">
        <v>5</v>
      </c>
      <c r="BF55" s="12"/>
      <c r="BG55" s="12"/>
      <c r="BH55" s="12"/>
      <c r="BI55" s="12"/>
      <c r="BJ55" s="12"/>
      <c r="BK55" s="12"/>
      <c r="BL55" s="12"/>
      <c r="BM55" s="12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spans="1:104" x14ac:dyDescent="0.25">
      <c r="A56" s="1" t="s">
        <v>20</v>
      </c>
      <c r="B56" s="15" t="s">
        <v>21</v>
      </c>
      <c r="C56" s="16">
        <v>0</v>
      </c>
      <c r="D56" s="16">
        <v>0</v>
      </c>
      <c r="E56" s="16">
        <v>0</v>
      </c>
      <c r="F56" s="16">
        <v>0</v>
      </c>
      <c r="G56" s="16">
        <f t="shared" ref="G56:BR56" si="81">SUM(G36:G55)</f>
        <v>1</v>
      </c>
      <c r="H56" s="16">
        <f t="shared" si="81"/>
        <v>77.5</v>
      </c>
      <c r="I56" s="16">
        <f t="shared" si="81"/>
        <v>77.5</v>
      </c>
      <c r="J56" s="16">
        <f t="shared" si="81"/>
        <v>18</v>
      </c>
      <c r="K56" s="16">
        <f t="shared" si="81"/>
        <v>18</v>
      </c>
      <c r="L56" s="16">
        <f t="shared" si="81"/>
        <v>23</v>
      </c>
      <c r="M56" s="16">
        <f t="shared" si="81"/>
        <v>154.5</v>
      </c>
      <c r="N56" s="16">
        <f t="shared" si="81"/>
        <v>126.5</v>
      </c>
      <c r="O56" s="16">
        <f t="shared" si="81"/>
        <v>50</v>
      </c>
      <c r="P56" s="16">
        <f t="shared" si="81"/>
        <v>50</v>
      </c>
      <c r="Q56" s="16">
        <f t="shared" si="81"/>
        <v>126.5</v>
      </c>
      <c r="R56" s="16">
        <f t="shared" si="81"/>
        <v>126.5</v>
      </c>
      <c r="S56" s="16">
        <f t="shared" si="81"/>
        <v>126.5</v>
      </c>
      <c r="T56" s="16">
        <f t="shared" si="81"/>
        <v>126.5</v>
      </c>
      <c r="U56" s="16">
        <f t="shared" si="81"/>
        <v>126.5</v>
      </c>
      <c r="V56" s="16">
        <f t="shared" si="81"/>
        <v>50</v>
      </c>
      <c r="W56" s="16">
        <f t="shared" si="81"/>
        <v>25</v>
      </c>
      <c r="X56" s="16">
        <f t="shared" si="81"/>
        <v>25</v>
      </c>
      <c r="Y56" s="16">
        <f t="shared" si="81"/>
        <v>25</v>
      </c>
      <c r="Z56" s="16">
        <f t="shared" si="81"/>
        <v>25</v>
      </c>
      <c r="AA56" s="16">
        <f t="shared" si="81"/>
        <v>40.5</v>
      </c>
      <c r="AB56" s="16">
        <f t="shared" si="81"/>
        <v>5</v>
      </c>
      <c r="AC56" s="16">
        <f t="shared" si="81"/>
        <v>40.5</v>
      </c>
      <c r="AD56" s="16">
        <f t="shared" si="81"/>
        <v>40.5</v>
      </c>
      <c r="AE56" s="16">
        <f t="shared" si="81"/>
        <v>122</v>
      </c>
      <c r="AF56" s="16">
        <f t="shared" si="81"/>
        <v>99.5</v>
      </c>
      <c r="AG56" s="16">
        <f t="shared" si="81"/>
        <v>108.5</v>
      </c>
      <c r="AH56" s="16">
        <f t="shared" si="81"/>
        <v>90.5</v>
      </c>
      <c r="AI56" s="16">
        <f t="shared" si="81"/>
        <v>172</v>
      </c>
      <c r="AJ56" s="16">
        <f t="shared" si="81"/>
        <v>172</v>
      </c>
      <c r="AK56" s="16">
        <f t="shared" si="81"/>
        <v>131.5</v>
      </c>
      <c r="AL56" s="77">
        <f t="shared" si="81"/>
        <v>126.5</v>
      </c>
      <c r="AM56" s="77">
        <f t="shared" si="81"/>
        <v>126.5</v>
      </c>
      <c r="AN56" s="77">
        <f t="shared" si="81"/>
        <v>50</v>
      </c>
      <c r="AO56" s="77">
        <f t="shared" si="81"/>
        <v>50</v>
      </c>
      <c r="AP56" s="77">
        <f t="shared" si="81"/>
        <v>50</v>
      </c>
      <c r="AQ56" s="77">
        <f t="shared" si="81"/>
        <v>25</v>
      </c>
      <c r="AR56" s="77">
        <f t="shared" si="81"/>
        <v>25</v>
      </c>
      <c r="AS56" s="77">
        <f t="shared" si="81"/>
        <v>25</v>
      </c>
      <c r="AT56" s="77">
        <f t="shared" si="81"/>
        <v>25</v>
      </c>
      <c r="AU56" s="77">
        <f t="shared" si="81"/>
        <v>40.5</v>
      </c>
      <c r="AV56" s="77">
        <f t="shared" si="81"/>
        <v>5</v>
      </c>
      <c r="AW56" s="77">
        <f t="shared" si="81"/>
        <v>40.5</v>
      </c>
      <c r="AX56" s="77">
        <f t="shared" si="81"/>
        <v>40.5</v>
      </c>
      <c r="AY56" s="77">
        <f t="shared" si="81"/>
        <v>45.5</v>
      </c>
      <c r="AZ56" s="77">
        <f t="shared" si="81"/>
        <v>5</v>
      </c>
      <c r="BA56" s="77">
        <f t="shared" si="81"/>
        <v>40.5</v>
      </c>
      <c r="BB56" s="77">
        <f t="shared" si="81"/>
        <v>40.5</v>
      </c>
      <c r="BC56" s="77">
        <f t="shared" si="81"/>
        <v>45.5</v>
      </c>
      <c r="BD56" s="77">
        <f t="shared" si="81"/>
        <v>45.5</v>
      </c>
      <c r="BE56" s="77">
        <f t="shared" si="81"/>
        <v>5</v>
      </c>
      <c r="BF56" s="77">
        <f t="shared" si="81"/>
        <v>0</v>
      </c>
      <c r="BG56" s="77">
        <f t="shared" si="81"/>
        <v>0</v>
      </c>
      <c r="BH56" s="77">
        <f t="shared" si="81"/>
        <v>0</v>
      </c>
      <c r="BI56" s="77">
        <f t="shared" si="81"/>
        <v>0</v>
      </c>
      <c r="BJ56" s="77">
        <f t="shared" si="81"/>
        <v>0</v>
      </c>
      <c r="BK56" s="77">
        <f t="shared" si="81"/>
        <v>0</v>
      </c>
      <c r="BL56" s="77">
        <f t="shared" si="81"/>
        <v>0</v>
      </c>
      <c r="BM56" s="77">
        <f t="shared" si="81"/>
        <v>0</v>
      </c>
      <c r="BN56" s="77">
        <f t="shared" si="81"/>
        <v>0</v>
      </c>
      <c r="BO56" s="77">
        <f t="shared" si="81"/>
        <v>0</v>
      </c>
      <c r="BP56" s="77">
        <f t="shared" si="81"/>
        <v>0</v>
      </c>
      <c r="BQ56" s="77">
        <f t="shared" si="81"/>
        <v>0</v>
      </c>
      <c r="BR56" s="77">
        <f t="shared" si="81"/>
        <v>0</v>
      </c>
      <c r="BS56" s="77">
        <f t="shared" ref="BS56:CX56" si="82">SUM(BS36:BS55)</f>
        <v>0</v>
      </c>
      <c r="BT56" s="77">
        <f t="shared" si="82"/>
        <v>0</v>
      </c>
      <c r="BU56" s="77">
        <f t="shared" si="82"/>
        <v>0</v>
      </c>
      <c r="BV56" s="77">
        <f t="shared" si="82"/>
        <v>0</v>
      </c>
      <c r="BW56" s="77">
        <f t="shared" si="82"/>
        <v>0</v>
      </c>
      <c r="BX56" s="77">
        <f t="shared" si="82"/>
        <v>0</v>
      </c>
      <c r="BY56" s="77">
        <f t="shared" si="82"/>
        <v>0</v>
      </c>
      <c r="BZ56" s="77">
        <f t="shared" si="82"/>
        <v>0</v>
      </c>
      <c r="CA56" s="77">
        <f t="shared" si="82"/>
        <v>0</v>
      </c>
      <c r="CB56" s="77">
        <f t="shared" si="82"/>
        <v>0</v>
      </c>
      <c r="CC56" s="77">
        <f t="shared" si="82"/>
        <v>0</v>
      </c>
      <c r="CD56" s="77">
        <f t="shared" si="82"/>
        <v>0</v>
      </c>
      <c r="CE56" s="77">
        <f t="shared" si="82"/>
        <v>0</v>
      </c>
      <c r="CF56" s="77">
        <f t="shared" si="82"/>
        <v>0</v>
      </c>
      <c r="CG56" s="77">
        <f t="shared" si="82"/>
        <v>0</v>
      </c>
      <c r="CH56" s="77">
        <f t="shared" si="82"/>
        <v>0</v>
      </c>
      <c r="CI56" s="77">
        <f t="shared" si="82"/>
        <v>0</v>
      </c>
      <c r="CJ56" s="77">
        <f t="shared" si="82"/>
        <v>0</v>
      </c>
      <c r="CK56" s="77">
        <f t="shared" si="82"/>
        <v>0</v>
      </c>
      <c r="CL56" s="77">
        <f t="shared" si="82"/>
        <v>0</v>
      </c>
      <c r="CM56" s="77">
        <f t="shared" si="82"/>
        <v>0</v>
      </c>
      <c r="CN56" s="77">
        <f t="shared" si="82"/>
        <v>0</v>
      </c>
      <c r="CO56" s="77">
        <f t="shared" si="82"/>
        <v>0</v>
      </c>
      <c r="CP56" s="77">
        <f t="shared" si="82"/>
        <v>0</v>
      </c>
      <c r="CQ56" s="77">
        <f t="shared" si="82"/>
        <v>0</v>
      </c>
      <c r="CR56" s="77">
        <f t="shared" si="82"/>
        <v>0</v>
      </c>
      <c r="CS56" s="77">
        <f t="shared" si="82"/>
        <v>0</v>
      </c>
      <c r="CT56" s="77">
        <f t="shared" si="82"/>
        <v>0</v>
      </c>
      <c r="CU56" s="77">
        <f t="shared" si="82"/>
        <v>0</v>
      </c>
      <c r="CV56" s="77">
        <f t="shared" si="82"/>
        <v>0</v>
      </c>
      <c r="CW56" s="77">
        <f t="shared" si="82"/>
        <v>0</v>
      </c>
      <c r="CX56" s="77">
        <f t="shared" si="82"/>
        <v>0</v>
      </c>
    </row>
    <row r="57" spans="1:104" x14ac:dyDescent="0.25">
      <c r="A57" s="1"/>
      <c r="B57" s="15"/>
      <c r="C57" s="16"/>
      <c r="D57" s="16"/>
      <c r="E57" s="16"/>
      <c r="F57" s="16"/>
      <c r="G57" s="16">
        <f t="shared" ref="G57:AL57" si="83">SUM(G36:G55)+F57</f>
        <v>1</v>
      </c>
      <c r="H57" s="16">
        <f t="shared" si="83"/>
        <v>78.5</v>
      </c>
      <c r="I57" s="16">
        <f t="shared" si="83"/>
        <v>156</v>
      </c>
      <c r="J57" s="16">
        <f t="shared" si="83"/>
        <v>174</v>
      </c>
      <c r="K57" s="16">
        <f t="shared" si="83"/>
        <v>192</v>
      </c>
      <c r="L57" s="16">
        <f t="shared" si="83"/>
        <v>215</v>
      </c>
      <c r="M57" s="16">
        <f t="shared" si="83"/>
        <v>369.5</v>
      </c>
      <c r="N57" s="16">
        <f t="shared" si="83"/>
        <v>496</v>
      </c>
      <c r="O57" s="16">
        <f t="shared" si="83"/>
        <v>546</v>
      </c>
      <c r="P57" s="16">
        <f t="shared" si="83"/>
        <v>596</v>
      </c>
      <c r="Q57" s="16">
        <f t="shared" si="83"/>
        <v>722.5</v>
      </c>
      <c r="R57" s="16">
        <f t="shared" si="83"/>
        <v>849</v>
      </c>
      <c r="S57" s="16">
        <f t="shared" si="83"/>
        <v>975.5</v>
      </c>
      <c r="T57" s="16">
        <f t="shared" si="83"/>
        <v>1102</v>
      </c>
      <c r="U57" s="16">
        <f t="shared" si="83"/>
        <v>1228.5</v>
      </c>
      <c r="V57" s="16">
        <f t="shared" si="83"/>
        <v>1278.5</v>
      </c>
      <c r="W57" s="16">
        <f t="shared" si="83"/>
        <v>1303.5</v>
      </c>
      <c r="X57" s="16">
        <f t="shared" si="83"/>
        <v>1328.5</v>
      </c>
      <c r="Y57" s="16">
        <f t="shared" si="83"/>
        <v>1353.5</v>
      </c>
      <c r="Z57" s="16">
        <f t="shared" si="83"/>
        <v>1378.5</v>
      </c>
      <c r="AA57" s="16">
        <f t="shared" si="83"/>
        <v>1419</v>
      </c>
      <c r="AB57" s="16">
        <f t="shared" si="83"/>
        <v>1424</v>
      </c>
      <c r="AC57" s="16">
        <f t="shared" si="83"/>
        <v>1464.5</v>
      </c>
      <c r="AD57" s="16">
        <f t="shared" si="83"/>
        <v>1505</v>
      </c>
      <c r="AE57" s="16">
        <f t="shared" si="83"/>
        <v>1627</v>
      </c>
      <c r="AF57" s="16">
        <f t="shared" si="83"/>
        <v>1726.5</v>
      </c>
      <c r="AG57" s="16">
        <f t="shared" si="83"/>
        <v>1835</v>
      </c>
      <c r="AH57" s="16">
        <f t="shared" si="83"/>
        <v>1925.5</v>
      </c>
      <c r="AI57" s="16">
        <f t="shared" si="83"/>
        <v>2097.5</v>
      </c>
      <c r="AJ57" s="16">
        <f t="shared" si="83"/>
        <v>2269.5</v>
      </c>
      <c r="AK57" s="16">
        <f t="shared" si="83"/>
        <v>2401</v>
      </c>
      <c r="AL57" s="16">
        <f t="shared" si="83"/>
        <v>2527.5</v>
      </c>
      <c r="AM57" s="16">
        <f t="shared" ref="AM57:BR57" si="84">SUM(AM36:AM55)+AL57</f>
        <v>2654</v>
      </c>
      <c r="AN57" s="16">
        <f t="shared" si="84"/>
        <v>2704</v>
      </c>
      <c r="AO57" s="16">
        <f t="shared" si="84"/>
        <v>2754</v>
      </c>
      <c r="AP57" s="16">
        <f t="shared" si="84"/>
        <v>2804</v>
      </c>
      <c r="AQ57" s="16">
        <f t="shared" si="84"/>
        <v>2829</v>
      </c>
      <c r="AR57" s="16">
        <f t="shared" si="84"/>
        <v>2854</v>
      </c>
      <c r="AS57" s="16">
        <f t="shared" si="84"/>
        <v>2879</v>
      </c>
      <c r="AT57" s="16">
        <f t="shared" si="84"/>
        <v>2904</v>
      </c>
      <c r="AU57" s="16">
        <f t="shared" si="84"/>
        <v>2944.5</v>
      </c>
      <c r="AV57" s="16">
        <f t="shared" si="84"/>
        <v>2949.5</v>
      </c>
      <c r="AW57" s="16">
        <f t="shared" si="84"/>
        <v>2990</v>
      </c>
      <c r="AX57" s="16">
        <f t="shared" si="84"/>
        <v>3030.5</v>
      </c>
      <c r="AY57" s="16">
        <f t="shared" si="84"/>
        <v>3076</v>
      </c>
      <c r="AZ57" s="16">
        <f t="shared" si="84"/>
        <v>3081</v>
      </c>
      <c r="BA57" s="16">
        <f t="shared" si="84"/>
        <v>3121.5</v>
      </c>
      <c r="BB57" s="16">
        <f t="shared" si="84"/>
        <v>3162</v>
      </c>
      <c r="BC57" s="16">
        <f t="shared" si="84"/>
        <v>3207.5</v>
      </c>
      <c r="BD57" s="16">
        <f t="shared" si="84"/>
        <v>3253</v>
      </c>
      <c r="BE57" s="16">
        <f t="shared" si="84"/>
        <v>3258</v>
      </c>
      <c r="BF57" s="16">
        <f t="shared" si="84"/>
        <v>3258</v>
      </c>
      <c r="BG57" s="16">
        <f t="shared" si="84"/>
        <v>3258</v>
      </c>
      <c r="BH57" s="16">
        <f t="shared" si="84"/>
        <v>3258</v>
      </c>
      <c r="BI57" s="16">
        <f t="shared" si="84"/>
        <v>3258</v>
      </c>
      <c r="BJ57" s="16">
        <f t="shared" si="84"/>
        <v>3258</v>
      </c>
      <c r="BK57" s="16">
        <f t="shared" si="84"/>
        <v>3258</v>
      </c>
      <c r="BL57" s="16">
        <f t="shared" si="84"/>
        <v>3258</v>
      </c>
      <c r="BM57" s="16">
        <f t="shared" si="84"/>
        <v>3258</v>
      </c>
      <c r="BN57" s="16">
        <f t="shared" si="84"/>
        <v>3258</v>
      </c>
      <c r="BO57" s="16">
        <f t="shared" si="84"/>
        <v>3258</v>
      </c>
      <c r="BP57" s="16">
        <f t="shared" si="84"/>
        <v>3258</v>
      </c>
      <c r="BQ57" s="16">
        <f t="shared" si="84"/>
        <v>3258</v>
      </c>
      <c r="BR57" s="16">
        <f t="shared" si="84"/>
        <v>3258</v>
      </c>
      <c r="BS57" s="16">
        <f t="shared" ref="BS57:CX57" si="85">SUM(BS36:BS55)+BR57</f>
        <v>3258</v>
      </c>
      <c r="BT57" s="16">
        <f t="shared" si="85"/>
        <v>3258</v>
      </c>
      <c r="BU57" s="16">
        <f t="shared" si="85"/>
        <v>3258</v>
      </c>
      <c r="BV57" s="16">
        <f t="shared" si="85"/>
        <v>3258</v>
      </c>
      <c r="BW57" s="16">
        <f t="shared" si="85"/>
        <v>3258</v>
      </c>
      <c r="BX57" s="16">
        <f t="shared" si="85"/>
        <v>3258</v>
      </c>
      <c r="BY57" s="16">
        <f t="shared" si="85"/>
        <v>3258</v>
      </c>
      <c r="BZ57" s="16">
        <f t="shared" si="85"/>
        <v>3258</v>
      </c>
      <c r="CA57" s="16">
        <f t="shared" si="85"/>
        <v>3258</v>
      </c>
      <c r="CB57" s="16">
        <f t="shared" si="85"/>
        <v>3258</v>
      </c>
      <c r="CC57" s="16">
        <f t="shared" si="85"/>
        <v>3258</v>
      </c>
      <c r="CD57" s="16">
        <f t="shared" si="85"/>
        <v>3258</v>
      </c>
      <c r="CE57" s="16">
        <f t="shared" si="85"/>
        <v>3258</v>
      </c>
      <c r="CF57" s="16">
        <f t="shared" si="85"/>
        <v>3258</v>
      </c>
      <c r="CG57" s="16">
        <f t="shared" si="85"/>
        <v>3258</v>
      </c>
      <c r="CH57" s="16">
        <f t="shared" si="85"/>
        <v>3258</v>
      </c>
      <c r="CI57" s="16">
        <f t="shared" si="85"/>
        <v>3258</v>
      </c>
      <c r="CJ57" s="16">
        <f t="shared" si="85"/>
        <v>3258</v>
      </c>
      <c r="CK57" s="16">
        <f t="shared" si="85"/>
        <v>3258</v>
      </c>
      <c r="CL57" s="16">
        <f t="shared" si="85"/>
        <v>3258</v>
      </c>
      <c r="CM57" s="16">
        <f t="shared" si="85"/>
        <v>3258</v>
      </c>
      <c r="CN57" s="16">
        <f t="shared" si="85"/>
        <v>3258</v>
      </c>
      <c r="CO57" s="16">
        <f t="shared" si="85"/>
        <v>3258</v>
      </c>
      <c r="CP57" s="16">
        <f t="shared" si="85"/>
        <v>3258</v>
      </c>
      <c r="CQ57" s="16">
        <f t="shared" si="85"/>
        <v>3258</v>
      </c>
      <c r="CR57" s="16">
        <f t="shared" si="85"/>
        <v>3258</v>
      </c>
      <c r="CS57" s="16">
        <f t="shared" si="85"/>
        <v>3258</v>
      </c>
      <c r="CT57" s="16">
        <f t="shared" si="85"/>
        <v>3258</v>
      </c>
      <c r="CU57" s="16">
        <f t="shared" si="85"/>
        <v>3258</v>
      </c>
      <c r="CV57" s="16">
        <f t="shared" si="85"/>
        <v>3258</v>
      </c>
      <c r="CW57" s="16">
        <f t="shared" si="85"/>
        <v>3258</v>
      </c>
      <c r="CX57" s="16">
        <f t="shared" si="85"/>
        <v>3258</v>
      </c>
    </row>
    <row r="58" spans="1:104" x14ac:dyDescent="0.25"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69">
        <v>0</v>
      </c>
      <c r="AB58" s="69">
        <v>0</v>
      </c>
      <c r="AC58" s="69">
        <f>G75</f>
        <v>15000</v>
      </c>
      <c r="AD58" s="69">
        <f>AC58*0.976</f>
        <v>14640</v>
      </c>
      <c r="AE58" s="69">
        <f t="shared" ref="AE58:BC60" si="86">AD58*0.976</f>
        <v>14288.64</v>
      </c>
      <c r="AF58" s="69">
        <f t="shared" si="86"/>
        <v>13945.71264</v>
      </c>
      <c r="AG58" s="69">
        <f t="shared" si="86"/>
        <v>13611.015536639999</v>
      </c>
      <c r="AH58" s="69">
        <f t="shared" si="86"/>
        <v>13284.351163760639</v>
      </c>
      <c r="AI58" s="69">
        <f t="shared" si="86"/>
        <v>12965.526735830383</v>
      </c>
      <c r="AJ58" s="69">
        <f t="shared" si="86"/>
        <v>12654.354094170454</v>
      </c>
      <c r="AK58" s="69">
        <f t="shared" si="86"/>
        <v>12350.649595910363</v>
      </c>
      <c r="AL58" s="69">
        <f t="shared" si="86"/>
        <v>12054.234005608514</v>
      </c>
      <c r="AM58" s="69">
        <f t="shared" si="86"/>
        <v>11764.93238947391</v>
      </c>
      <c r="AN58" s="69">
        <f t="shared" si="86"/>
        <v>11482.574012126535</v>
      </c>
      <c r="AO58" s="69">
        <f t="shared" si="86"/>
        <v>11206.992235835498</v>
      </c>
      <c r="AP58" s="69">
        <f t="shared" si="86"/>
        <v>10938.024422175446</v>
      </c>
      <c r="AQ58" s="69">
        <f t="shared" si="86"/>
        <v>10675.511836043235</v>
      </c>
      <c r="AR58" s="69">
        <f t="shared" si="86"/>
        <v>10419.299551978198</v>
      </c>
      <c r="AS58" s="69">
        <f t="shared" si="86"/>
        <v>10169.23636273072</v>
      </c>
      <c r="AT58" s="69">
        <f t="shared" si="86"/>
        <v>9925.1746900251837</v>
      </c>
      <c r="AU58" s="69">
        <f t="shared" si="86"/>
        <v>9686.9704974645792</v>
      </c>
      <c r="AV58" s="69">
        <f>AU58*0.976+AC58</f>
        <v>24454.48320552543</v>
      </c>
      <c r="AW58" s="69">
        <f t="shared" si="86"/>
        <v>23867.575608592819</v>
      </c>
      <c r="AX58" s="69">
        <f t="shared" si="86"/>
        <v>23294.753793986591</v>
      </c>
      <c r="AY58" s="69">
        <f t="shared" si="86"/>
        <v>22735.679702930913</v>
      </c>
      <c r="AZ58" s="69">
        <f t="shared" si="86"/>
        <v>22190.023390060571</v>
      </c>
      <c r="BA58" s="69">
        <f t="shared" si="86"/>
        <v>21657.462828699117</v>
      </c>
      <c r="BB58" s="69">
        <f t="shared" si="86"/>
        <v>21137.683720810339</v>
      </c>
      <c r="BC58" s="69">
        <f t="shared" si="86"/>
        <v>20630.379311510889</v>
      </c>
      <c r="BD58" s="69">
        <f t="shared" ref="BD58:BD60" si="87">BC58*0.976</f>
        <v>20135.250208034628</v>
      </c>
      <c r="BE58" s="69">
        <f t="shared" ref="BE58:BE61" si="88">BD58*0.976</f>
        <v>19652.004203041797</v>
      </c>
      <c r="BF58" s="69">
        <f t="shared" ref="BF58:BF61" si="89">BE58*0.976</f>
        <v>19180.356102168793</v>
      </c>
      <c r="BG58" s="69">
        <f t="shared" ref="BG58:BG61" si="90">BF58*0.976</f>
        <v>18720.027555716741</v>
      </c>
      <c r="BH58" s="69">
        <f t="shared" ref="BH58:BH62" si="91">BG58*0.976</f>
        <v>18270.746894379539</v>
      </c>
      <c r="BI58" s="69">
        <f t="shared" ref="BI58:BI62" si="92">BH58*0.976</f>
        <v>17832.248968914431</v>
      </c>
      <c r="BJ58" s="69">
        <f t="shared" ref="BJ58:BJ62" si="93">BI58*0.976</f>
        <v>17404.274993660485</v>
      </c>
      <c r="BK58" s="69">
        <f>BJ58*0.976+G76</f>
        <v>16986.572393812632</v>
      </c>
      <c r="BL58" s="69">
        <f t="shared" ref="BL58:BL62" si="94">BK58*0.976</f>
        <v>16578.894656361128</v>
      </c>
      <c r="BM58" s="69">
        <f t="shared" ref="BM58:BM62" si="95">BL58*0.976</f>
        <v>16181.00118460846</v>
      </c>
      <c r="BN58" s="69">
        <f t="shared" ref="BN58:BN62" si="96">BM58*0.976</f>
        <v>15792.657156177856</v>
      </c>
      <c r="BO58" s="69">
        <f t="shared" ref="BO58:BO62" si="97">BN58*0.976</f>
        <v>15413.633384429588</v>
      </c>
      <c r="BP58" s="69">
        <f t="shared" ref="BP58:BP62" si="98">BO58*0.976</f>
        <v>15043.706183203278</v>
      </c>
      <c r="BQ58" s="69">
        <f t="shared" ref="BQ58:BQ62" si="99">BP58*0.976</f>
        <v>14682.657234806398</v>
      </c>
      <c r="BR58" s="69">
        <f t="shared" ref="BR58:BR62" si="100">BQ58*0.976</f>
        <v>14330.273461171044</v>
      </c>
      <c r="BS58" s="69">
        <f t="shared" ref="BS58:BS62" si="101">BR58*0.976</f>
        <v>13986.346898102938</v>
      </c>
      <c r="BT58" s="69">
        <f t="shared" ref="BT58:BT62" si="102">BS58*0.976</f>
        <v>13650.674572548467</v>
      </c>
      <c r="BU58" s="69">
        <f t="shared" ref="BU58:BU62" si="103">BT58*0.976</f>
        <v>13323.058382807303</v>
      </c>
      <c r="BV58" s="69">
        <f t="shared" ref="BV58:BV62" si="104">BU58*0.976</f>
        <v>13003.304981619927</v>
      </c>
      <c r="BW58" s="69">
        <f t="shared" ref="BW58:BW62" si="105">BV58*0.976</f>
        <v>12691.225662061048</v>
      </c>
      <c r="BX58" s="69">
        <f t="shared" ref="BX58:BX62" si="106">BW58*0.976</f>
        <v>12386.636246171582</v>
      </c>
      <c r="BY58" s="69">
        <f t="shared" ref="BY58:BY62" si="107">BX58*0.976</f>
        <v>12089.356976263463</v>
      </c>
      <c r="BZ58" s="69">
        <f t="shared" ref="BZ58:BZ62" si="108">BY58*0.976</f>
        <v>11799.21240883314</v>
      </c>
      <c r="CA58" s="69">
        <f t="shared" ref="CA58:CA62" si="109">BZ58*0.976</f>
        <v>11516.031311021145</v>
      </c>
      <c r="CB58" s="69">
        <f t="shared" ref="CB58:CB62" si="110">CA58*0.976</f>
        <v>11239.646559556637</v>
      </c>
      <c r="CC58" s="69">
        <f t="shared" ref="CC58:CC62" si="111">CB58*0.976</f>
        <v>10969.895042127277</v>
      </c>
      <c r="CD58" s="69">
        <f t="shared" ref="CD58:CD62" si="112">CC58*0.976</f>
        <v>10706.617561116222</v>
      </c>
      <c r="CE58" s="69">
        <f t="shared" ref="CE58:CE62" si="113">CD58*0.976</f>
        <v>10449.658739649432</v>
      </c>
      <c r="CF58" s="69">
        <f t="shared" ref="CF58:CF62" si="114">CE58*0.976</f>
        <v>10198.866929897846</v>
      </c>
      <c r="CG58" s="69">
        <f t="shared" ref="CG58:CG62" si="115">CF58*0.976</f>
        <v>9954.0941235802966</v>
      </c>
      <c r="CH58" s="69">
        <f t="shared" ref="CH58:CH62" si="116">CG58*0.976</f>
        <v>9715.1958646143685</v>
      </c>
      <c r="CI58" s="69">
        <f t="shared" ref="CI58:CI62" si="117">CH58*0.976</f>
        <v>9482.0311638636231</v>
      </c>
      <c r="CJ58" s="69">
        <f t="shared" ref="CJ58:CJ62" si="118">CI58*0.976</f>
        <v>9254.4624159308951</v>
      </c>
      <c r="CK58" s="69">
        <f t="shared" ref="CK58:CK62" si="119">CJ58*0.976</f>
        <v>9032.3553179485534</v>
      </c>
      <c r="CL58" s="69">
        <f t="shared" ref="CL58:CL62" si="120">CK58*0.976</f>
        <v>8815.5787903177879</v>
      </c>
      <c r="CM58" s="69">
        <f t="shared" ref="CM58:CM62" si="121">CL58*0.976</f>
        <v>8604.0048993501605</v>
      </c>
      <c r="CN58" s="69">
        <f t="shared" ref="CN58:CN62" si="122">CM58*0.976</f>
        <v>8397.5087817657568</v>
      </c>
      <c r="CO58" s="69">
        <f t="shared" ref="CO58:CO62" si="123">CN58*0.976</f>
        <v>8195.9685710033791</v>
      </c>
      <c r="CP58" s="69">
        <f t="shared" ref="CP58:CP62" si="124">CO58*0.976</f>
        <v>7999.2653252992977</v>
      </c>
      <c r="CQ58" s="69">
        <f t="shared" ref="CQ58:CQ62" si="125">CP58*0.976</f>
        <v>7807.2829574921143</v>
      </c>
      <c r="CR58" s="69">
        <f t="shared" ref="CR58:CR62" si="126">CQ58*0.976</f>
        <v>7619.9081665123031</v>
      </c>
      <c r="CS58" s="69">
        <f t="shared" ref="CS58:CS62" si="127">CR58*0.976</f>
        <v>7437.0303705160077</v>
      </c>
      <c r="CT58" s="69">
        <f t="shared" ref="CT58:CT62" si="128">CS58*0.976</f>
        <v>7258.541641623623</v>
      </c>
      <c r="CU58" s="69">
        <f t="shared" ref="CU58:CU62" si="129">CT58*0.976</f>
        <v>7084.3366422246563</v>
      </c>
      <c r="CV58" s="69">
        <f t="shared" ref="CV58:CV62" si="130">CU58*0.976</f>
        <v>6914.3125628112648</v>
      </c>
      <c r="CW58" s="69">
        <f t="shared" ref="CW58:CW62" si="131">CV58*0.976</f>
        <v>6748.3690613037943</v>
      </c>
      <c r="CX58" s="69">
        <f t="shared" ref="CX58:CX62" si="132">CW58*0.976</f>
        <v>6586.4082038325032</v>
      </c>
    </row>
    <row r="59" spans="1:104" x14ac:dyDescent="0.25">
      <c r="AA59" s="69"/>
      <c r="AB59" s="69"/>
      <c r="AC59" s="69"/>
      <c r="AD59" s="69"/>
      <c r="AE59" s="69">
        <f>AC58</f>
        <v>15000</v>
      </c>
      <c r="AF59" s="69">
        <f t="shared" ref="AF59:AW59" si="133">AE59*0.976</f>
        <v>14640</v>
      </c>
      <c r="AG59" s="69">
        <f t="shared" si="133"/>
        <v>14288.64</v>
      </c>
      <c r="AH59" s="69">
        <f t="shared" si="133"/>
        <v>13945.71264</v>
      </c>
      <c r="AI59" s="69">
        <f t="shared" si="133"/>
        <v>13611.015536639999</v>
      </c>
      <c r="AJ59" s="69">
        <f t="shared" si="133"/>
        <v>13284.351163760639</v>
      </c>
      <c r="AK59" s="69">
        <f t="shared" si="133"/>
        <v>12965.526735830383</v>
      </c>
      <c r="AL59" s="69">
        <f t="shared" si="133"/>
        <v>12654.354094170454</v>
      </c>
      <c r="AM59" s="69">
        <f t="shared" si="133"/>
        <v>12350.649595910363</v>
      </c>
      <c r="AN59" s="69">
        <f t="shared" si="133"/>
        <v>12054.234005608514</v>
      </c>
      <c r="AO59" s="69">
        <f t="shared" si="133"/>
        <v>11764.93238947391</v>
      </c>
      <c r="AP59" s="69">
        <f t="shared" si="133"/>
        <v>11482.574012126535</v>
      </c>
      <c r="AQ59" s="69">
        <f t="shared" si="133"/>
        <v>11206.992235835498</v>
      </c>
      <c r="AR59" s="69">
        <f t="shared" si="133"/>
        <v>10938.024422175446</v>
      </c>
      <c r="AS59" s="69">
        <f t="shared" si="133"/>
        <v>10675.511836043235</v>
      </c>
      <c r="AT59" s="69">
        <f t="shared" si="133"/>
        <v>10419.299551978198</v>
      </c>
      <c r="AU59" s="69">
        <f t="shared" si="133"/>
        <v>10169.23636273072</v>
      </c>
      <c r="AV59" s="69">
        <f t="shared" si="133"/>
        <v>9925.1746900251837</v>
      </c>
      <c r="AW59" s="69">
        <f t="shared" si="133"/>
        <v>9686.9704974645792</v>
      </c>
      <c r="AX59" s="69">
        <f>AW59*0.976+AC58</f>
        <v>24454.48320552543</v>
      </c>
      <c r="AY59" s="69">
        <f>AX59*0.976</f>
        <v>23867.575608592819</v>
      </c>
      <c r="AZ59" s="69">
        <f t="shared" si="86"/>
        <v>23294.753793986591</v>
      </c>
      <c r="BA59" s="69">
        <f t="shared" si="86"/>
        <v>22735.679702930913</v>
      </c>
      <c r="BB59" s="69">
        <f t="shared" si="86"/>
        <v>22190.023390060571</v>
      </c>
      <c r="BC59" s="69">
        <f t="shared" si="86"/>
        <v>21657.462828699117</v>
      </c>
      <c r="BD59" s="69">
        <f t="shared" si="87"/>
        <v>21137.683720810339</v>
      </c>
      <c r="BE59" s="69">
        <f t="shared" si="88"/>
        <v>20630.379311510889</v>
      </c>
      <c r="BF59" s="69">
        <f t="shared" si="89"/>
        <v>20135.250208034628</v>
      </c>
      <c r="BG59" s="69">
        <f t="shared" si="90"/>
        <v>19652.004203041797</v>
      </c>
      <c r="BH59" s="69">
        <f t="shared" si="91"/>
        <v>19180.356102168793</v>
      </c>
      <c r="BI59" s="69">
        <f t="shared" si="92"/>
        <v>18720.027555716741</v>
      </c>
      <c r="BJ59" s="69">
        <f t="shared" si="93"/>
        <v>18270.746894379539</v>
      </c>
      <c r="BK59" s="69">
        <f t="shared" ref="BK59:BK62" si="134">BJ59*0.976</f>
        <v>17832.248968914431</v>
      </c>
      <c r="BL59" s="69">
        <f t="shared" si="94"/>
        <v>17404.274993660485</v>
      </c>
      <c r="BM59" s="69">
        <f t="shared" si="95"/>
        <v>16986.572393812632</v>
      </c>
      <c r="BN59" s="69">
        <f>BM59*0.976+G76</f>
        <v>16578.894656361128</v>
      </c>
      <c r="BO59" s="69">
        <f t="shared" si="97"/>
        <v>16181.00118460846</v>
      </c>
      <c r="BP59" s="69">
        <f t="shared" si="98"/>
        <v>15792.657156177856</v>
      </c>
      <c r="BQ59" s="69">
        <f t="shared" si="99"/>
        <v>15413.633384429588</v>
      </c>
      <c r="BR59" s="69">
        <f t="shared" si="100"/>
        <v>15043.706183203278</v>
      </c>
      <c r="BS59" s="69">
        <f t="shared" si="101"/>
        <v>14682.657234806398</v>
      </c>
      <c r="BT59" s="69">
        <f t="shared" si="102"/>
        <v>14330.273461171044</v>
      </c>
      <c r="BU59" s="69">
        <f t="shared" si="103"/>
        <v>13986.346898102938</v>
      </c>
      <c r="BV59" s="69">
        <f t="shared" si="104"/>
        <v>13650.674572548467</v>
      </c>
      <c r="BW59" s="69">
        <f t="shared" si="105"/>
        <v>13323.058382807303</v>
      </c>
      <c r="BX59" s="69">
        <f t="shared" si="106"/>
        <v>13003.304981619927</v>
      </c>
      <c r="BY59" s="69">
        <f t="shared" si="107"/>
        <v>12691.225662061048</v>
      </c>
      <c r="BZ59" s="69">
        <f t="shared" si="108"/>
        <v>12386.636246171582</v>
      </c>
      <c r="CA59" s="69">
        <f t="shared" si="109"/>
        <v>12089.356976263463</v>
      </c>
      <c r="CB59" s="69">
        <f t="shared" si="110"/>
        <v>11799.21240883314</v>
      </c>
      <c r="CC59" s="69">
        <f t="shared" si="111"/>
        <v>11516.031311021145</v>
      </c>
      <c r="CD59" s="69">
        <f t="shared" si="112"/>
        <v>11239.646559556637</v>
      </c>
      <c r="CE59" s="69">
        <f t="shared" si="113"/>
        <v>10969.895042127277</v>
      </c>
      <c r="CF59" s="69">
        <f t="shared" si="114"/>
        <v>10706.617561116222</v>
      </c>
      <c r="CG59" s="69">
        <f t="shared" si="115"/>
        <v>10449.658739649432</v>
      </c>
      <c r="CH59" s="69">
        <f t="shared" si="116"/>
        <v>10198.866929897846</v>
      </c>
      <c r="CI59" s="69">
        <f t="shared" si="117"/>
        <v>9954.0941235802966</v>
      </c>
      <c r="CJ59" s="69">
        <f t="shared" si="118"/>
        <v>9715.1958646143685</v>
      </c>
      <c r="CK59" s="69">
        <f t="shared" si="119"/>
        <v>9482.0311638636231</v>
      </c>
      <c r="CL59" s="69">
        <f t="shared" si="120"/>
        <v>9254.4624159308951</v>
      </c>
      <c r="CM59" s="69">
        <f t="shared" si="121"/>
        <v>9032.3553179485534</v>
      </c>
      <c r="CN59" s="69">
        <f t="shared" si="122"/>
        <v>8815.5787903177879</v>
      </c>
      <c r="CO59" s="69">
        <f t="shared" si="123"/>
        <v>8604.0048993501605</v>
      </c>
      <c r="CP59" s="69">
        <f t="shared" si="124"/>
        <v>8397.5087817657568</v>
      </c>
      <c r="CQ59" s="69">
        <f t="shared" si="125"/>
        <v>8195.9685710033791</v>
      </c>
      <c r="CR59" s="69">
        <f t="shared" si="126"/>
        <v>7999.2653252992977</v>
      </c>
      <c r="CS59" s="69">
        <f t="shared" si="127"/>
        <v>7807.2829574921143</v>
      </c>
      <c r="CT59" s="69">
        <f t="shared" si="128"/>
        <v>7619.9081665123031</v>
      </c>
      <c r="CU59" s="69">
        <f t="shared" si="129"/>
        <v>7437.0303705160077</v>
      </c>
      <c r="CV59" s="69">
        <f t="shared" si="130"/>
        <v>7258.541641623623</v>
      </c>
      <c r="CW59" s="69">
        <f t="shared" si="131"/>
        <v>7084.3366422246563</v>
      </c>
      <c r="CX59" s="69">
        <f t="shared" si="132"/>
        <v>6914.3125628112648</v>
      </c>
    </row>
    <row r="60" spans="1:104" x14ac:dyDescent="0.25">
      <c r="AA60" s="69"/>
      <c r="AB60" s="69"/>
      <c r="AC60" s="69"/>
      <c r="AD60" s="69"/>
      <c r="AE60" s="69"/>
      <c r="AF60" s="69"/>
      <c r="AG60" s="69">
        <f>AC58</f>
        <v>15000</v>
      </c>
      <c r="AH60" s="69">
        <f t="shared" ref="AH60:BA60" si="135">AG60*0.976</f>
        <v>14640</v>
      </c>
      <c r="AI60" s="69">
        <f t="shared" si="135"/>
        <v>14288.64</v>
      </c>
      <c r="AJ60" s="69">
        <f t="shared" si="135"/>
        <v>13945.71264</v>
      </c>
      <c r="AK60" s="69">
        <f t="shared" si="135"/>
        <v>13611.015536639999</v>
      </c>
      <c r="AL60" s="69">
        <f t="shared" si="135"/>
        <v>13284.351163760639</v>
      </c>
      <c r="AM60" s="69">
        <f t="shared" si="135"/>
        <v>12965.526735830383</v>
      </c>
      <c r="AN60" s="69">
        <f t="shared" si="135"/>
        <v>12654.354094170454</v>
      </c>
      <c r="AO60" s="69">
        <f t="shared" si="135"/>
        <v>12350.649595910363</v>
      </c>
      <c r="AP60" s="69">
        <f t="shared" si="135"/>
        <v>12054.234005608514</v>
      </c>
      <c r="AQ60" s="69">
        <f t="shared" si="135"/>
        <v>11764.93238947391</v>
      </c>
      <c r="AR60" s="69">
        <f t="shared" si="135"/>
        <v>11482.574012126535</v>
      </c>
      <c r="AS60" s="69">
        <f t="shared" si="135"/>
        <v>11206.992235835498</v>
      </c>
      <c r="AT60" s="69">
        <f t="shared" si="135"/>
        <v>10938.024422175446</v>
      </c>
      <c r="AU60" s="69">
        <f>AT60*0.976</f>
        <v>10675.511836043235</v>
      </c>
      <c r="AV60" s="69">
        <f t="shared" si="135"/>
        <v>10419.299551978198</v>
      </c>
      <c r="AW60" s="69">
        <f t="shared" si="135"/>
        <v>10169.23636273072</v>
      </c>
      <c r="AX60" s="69">
        <f t="shared" si="135"/>
        <v>9925.1746900251837</v>
      </c>
      <c r="AY60" s="69">
        <f t="shared" si="135"/>
        <v>9686.9704974645792</v>
      </c>
      <c r="AZ60" s="69">
        <f>AY60*0.976+AC58</f>
        <v>24454.48320552543</v>
      </c>
      <c r="BA60" s="69">
        <f t="shared" si="135"/>
        <v>23867.575608592819</v>
      </c>
      <c r="BB60" s="69">
        <f t="shared" si="86"/>
        <v>23294.753793986591</v>
      </c>
      <c r="BC60" s="69">
        <f t="shared" si="86"/>
        <v>22735.679702930913</v>
      </c>
      <c r="BD60" s="69">
        <f t="shared" si="87"/>
        <v>22190.023390060571</v>
      </c>
      <c r="BE60" s="69">
        <f t="shared" si="88"/>
        <v>21657.462828699117</v>
      </c>
      <c r="BF60" s="69">
        <f t="shared" si="89"/>
        <v>21137.683720810339</v>
      </c>
      <c r="BG60" s="69">
        <f t="shared" si="90"/>
        <v>20630.379311510889</v>
      </c>
      <c r="BH60" s="69">
        <f t="shared" si="91"/>
        <v>20135.250208034628</v>
      </c>
      <c r="BI60" s="69">
        <f t="shared" si="92"/>
        <v>19652.004203041797</v>
      </c>
      <c r="BJ60" s="69">
        <f t="shared" si="93"/>
        <v>19180.356102168793</v>
      </c>
      <c r="BK60" s="69">
        <f t="shared" si="134"/>
        <v>18720.027555716741</v>
      </c>
      <c r="BL60" s="69">
        <f t="shared" si="94"/>
        <v>18270.746894379539</v>
      </c>
      <c r="BM60" s="69">
        <f t="shared" si="95"/>
        <v>17832.248968914431</v>
      </c>
      <c r="BN60" s="69">
        <f t="shared" si="96"/>
        <v>17404.274993660485</v>
      </c>
      <c r="BO60" s="69">
        <f t="shared" si="97"/>
        <v>16986.572393812632</v>
      </c>
      <c r="BP60" s="69">
        <f t="shared" si="98"/>
        <v>16578.894656361128</v>
      </c>
      <c r="BQ60" s="69">
        <f>BP60*0.976+G76</f>
        <v>16181.00118460846</v>
      </c>
      <c r="BR60" s="69">
        <f t="shared" si="100"/>
        <v>15792.657156177856</v>
      </c>
      <c r="BS60" s="69">
        <f t="shared" si="101"/>
        <v>15413.633384429588</v>
      </c>
      <c r="BT60" s="69">
        <f t="shared" si="102"/>
        <v>15043.706183203278</v>
      </c>
      <c r="BU60" s="69">
        <f t="shared" si="103"/>
        <v>14682.657234806398</v>
      </c>
      <c r="BV60" s="69">
        <f t="shared" si="104"/>
        <v>14330.273461171044</v>
      </c>
      <c r="BW60" s="69">
        <f t="shared" si="105"/>
        <v>13986.346898102938</v>
      </c>
      <c r="BX60" s="69">
        <f t="shared" si="106"/>
        <v>13650.674572548467</v>
      </c>
      <c r="BY60" s="69">
        <f t="shared" si="107"/>
        <v>13323.058382807303</v>
      </c>
      <c r="BZ60" s="69">
        <f t="shared" si="108"/>
        <v>13003.304981619927</v>
      </c>
      <c r="CA60" s="69">
        <f t="shared" si="109"/>
        <v>12691.225662061048</v>
      </c>
      <c r="CB60" s="69">
        <f t="shared" si="110"/>
        <v>12386.636246171582</v>
      </c>
      <c r="CC60" s="69">
        <f t="shared" si="111"/>
        <v>12089.356976263463</v>
      </c>
      <c r="CD60" s="69">
        <f t="shared" si="112"/>
        <v>11799.21240883314</v>
      </c>
      <c r="CE60" s="69">
        <f t="shared" si="113"/>
        <v>11516.031311021145</v>
      </c>
      <c r="CF60" s="69">
        <f t="shared" si="114"/>
        <v>11239.646559556637</v>
      </c>
      <c r="CG60" s="69">
        <f t="shared" si="115"/>
        <v>10969.895042127277</v>
      </c>
      <c r="CH60" s="69">
        <f t="shared" si="116"/>
        <v>10706.617561116222</v>
      </c>
      <c r="CI60" s="69">
        <f t="shared" si="117"/>
        <v>10449.658739649432</v>
      </c>
      <c r="CJ60" s="69">
        <f t="shared" si="118"/>
        <v>10198.866929897846</v>
      </c>
      <c r="CK60" s="69">
        <f t="shared" si="119"/>
        <v>9954.0941235802966</v>
      </c>
      <c r="CL60" s="69">
        <f t="shared" si="120"/>
        <v>9715.1958646143685</v>
      </c>
      <c r="CM60" s="69">
        <f t="shared" si="121"/>
        <v>9482.0311638636231</v>
      </c>
      <c r="CN60" s="69">
        <f t="shared" si="122"/>
        <v>9254.4624159308951</v>
      </c>
      <c r="CO60" s="69">
        <f t="shared" si="123"/>
        <v>9032.3553179485534</v>
      </c>
      <c r="CP60" s="69">
        <f t="shared" si="124"/>
        <v>8815.5787903177879</v>
      </c>
      <c r="CQ60" s="69">
        <f t="shared" si="125"/>
        <v>8604.0048993501605</v>
      </c>
      <c r="CR60" s="69">
        <f t="shared" si="126"/>
        <v>8397.5087817657568</v>
      </c>
      <c r="CS60" s="69">
        <f t="shared" si="127"/>
        <v>8195.9685710033791</v>
      </c>
      <c r="CT60" s="69">
        <f t="shared" si="128"/>
        <v>7999.2653252992977</v>
      </c>
      <c r="CU60" s="69">
        <f t="shared" si="129"/>
        <v>7807.2829574921143</v>
      </c>
      <c r="CV60" s="69">
        <f t="shared" si="130"/>
        <v>7619.9081665123031</v>
      </c>
      <c r="CW60" s="69">
        <f t="shared" si="131"/>
        <v>7437.0303705160077</v>
      </c>
      <c r="CX60" s="69">
        <f t="shared" si="132"/>
        <v>7258.541641623623</v>
      </c>
    </row>
    <row r="61" spans="1:104" x14ac:dyDescent="0.25">
      <c r="AA61" s="69"/>
      <c r="AB61" s="69"/>
      <c r="AC61" s="69"/>
      <c r="AD61" s="69"/>
      <c r="AE61" s="69"/>
      <c r="AF61" s="69"/>
      <c r="AG61" s="69"/>
      <c r="AH61" s="69"/>
      <c r="AI61" s="69">
        <f>AC58</f>
        <v>15000</v>
      </c>
      <c r="AJ61" s="69">
        <f>AI61*0.976</f>
        <v>14640</v>
      </c>
      <c r="AK61" s="69">
        <f t="shared" ref="AK61:BD61" si="136">AJ61*0.976</f>
        <v>14288.64</v>
      </c>
      <c r="AL61" s="69">
        <f t="shared" si="136"/>
        <v>13945.71264</v>
      </c>
      <c r="AM61" s="69">
        <f t="shared" si="136"/>
        <v>13611.015536639999</v>
      </c>
      <c r="AN61" s="69">
        <f t="shared" si="136"/>
        <v>13284.351163760639</v>
      </c>
      <c r="AO61" s="69">
        <f t="shared" si="136"/>
        <v>12965.526735830383</v>
      </c>
      <c r="AP61" s="69">
        <f t="shared" si="136"/>
        <v>12654.354094170454</v>
      </c>
      <c r="AQ61" s="69">
        <f t="shared" si="136"/>
        <v>12350.649595910363</v>
      </c>
      <c r="AR61" s="69">
        <f t="shared" si="136"/>
        <v>12054.234005608514</v>
      </c>
      <c r="AS61" s="69">
        <f t="shared" si="136"/>
        <v>11764.93238947391</v>
      </c>
      <c r="AT61" s="69">
        <f t="shared" si="136"/>
        <v>11482.574012126535</v>
      </c>
      <c r="AU61" s="69">
        <f t="shared" si="136"/>
        <v>11206.992235835498</v>
      </c>
      <c r="AV61" s="69">
        <f t="shared" si="136"/>
        <v>10938.024422175446</v>
      </c>
      <c r="AW61" s="69">
        <f t="shared" si="136"/>
        <v>10675.511836043235</v>
      </c>
      <c r="AX61" s="69">
        <f>AW61*0.976</f>
        <v>10419.299551978198</v>
      </c>
      <c r="AY61" s="69">
        <f t="shared" si="136"/>
        <v>10169.23636273072</v>
      </c>
      <c r="AZ61" s="69">
        <f t="shared" si="136"/>
        <v>9925.1746900251837</v>
      </c>
      <c r="BA61" s="69">
        <f t="shared" si="136"/>
        <v>9686.9704974645792</v>
      </c>
      <c r="BB61" s="69">
        <f t="shared" si="136"/>
        <v>9454.4832055254283</v>
      </c>
      <c r="BC61" s="69">
        <f>BB61*0.976+AC58</f>
        <v>24227.575608592815</v>
      </c>
      <c r="BD61" s="69">
        <f t="shared" si="136"/>
        <v>23646.113793986588</v>
      </c>
      <c r="BE61" s="69">
        <f t="shared" si="88"/>
        <v>23078.607062930911</v>
      </c>
      <c r="BF61" s="69">
        <f t="shared" si="89"/>
        <v>22524.720493420569</v>
      </c>
      <c r="BG61" s="69">
        <f t="shared" si="90"/>
        <v>21984.127201578474</v>
      </c>
      <c r="BH61" s="69">
        <f t="shared" si="91"/>
        <v>21456.508148740591</v>
      </c>
      <c r="BI61" s="69">
        <f t="shared" si="92"/>
        <v>20941.551953170816</v>
      </c>
      <c r="BJ61" s="69">
        <f t="shared" si="93"/>
        <v>20438.954706294717</v>
      </c>
      <c r="BK61" s="69">
        <f t="shared" si="134"/>
        <v>19948.419793343644</v>
      </c>
      <c r="BL61" s="69">
        <f t="shared" si="94"/>
        <v>19469.657718303395</v>
      </c>
      <c r="BM61" s="69">
        <f t="shared" si="95"/>
        <v>19002.385933064113</v>
      </c>
      <c r="BN61" s="69">
        <f t="shared" si="96"/>
        <v>18546.328670670573</v>
      </c>
      <c r="BO61" s="69">
        <f t="shared" si="97"/>
        <v>18101.21678257448</v>
      </c>
      <c r="BP61" s="69">
        <f t="shared" si="98"/>
        <v>17666.787579792694</v>
      </c>
      <c r="BQ61" s="69">
        <f t="shared" si="99"/>
        <v>17242.784677877669</v>
      </c>
      <c r="BR61" s="69">
        <f t="shared" si="100"/>
        <v>16828.957845608606</v>
      </c>
      <c r="BS61" s="69">
        <f t="shared" si="101"/>
        <v>16425.062857313998</v>
      </c>
      <c r="BT61" s="69">
        <f t="shared" si="102"/>
        <v>16030.861348738463</v>
      </c>
      <c r="BU61" s="69">
        <f t="shared" si="103"/>
        <v>15646.120676368739</v>
      </c>
      <c r="BV61" s="69">
        <f t="shared" si="104"/>
        <v>15270.613780135889</v>
      </c>
      <c r="BW61" s="69">
        <f t="shared" si="105"/>
        <v>14904.119049412628</v>
      </c>
      <c r="BX61" s="69">
        <f t="shared" si="106"/>
        <v>14546.420192226724</v>
      </c>
      <c r="BY61" s="69">
        <f t="shared" si="107"/>
        <v>14197.306107613282</v>
      </c>
      <c r="BZ61" s="69">
        <f t="shared" si="108"/>
        <v>13856.570761030564</v>
      </c>
      <c r="CA61" s="69">
        <f t="shared" si="109"/>
        <v>13524.013062765829</v>
      </c>
      <c r="CB61" s="69">
        <f t="shared" si="110"/>
        <v>13199.436749259448</v>
      </c>
      <c r="CC61" s="69">
        <f t="shared" si="111"/>
        <v>12882.650267277222</v>
      </c>
      <c r="CD61" s="69">
        <f t="shared" si="112"/>
        <v>12573.466660862568</v>
      </c>
      <c r="CE61" s="69">
        <f t="shared" si="113"/>
        <v>12271.703461001867</v>
      </c>
      <c r="CF61" s="69">
        <f t="shared" si="114"/>
        <v>11977.182577937821</v>
      </c>
      <c r="CG61" s="69">
        <f t="shared" si="115"/>
        <v>11689.730196067314</v>
      </c>
      <c r="CH61" s="69">
        <f t="shared" si="116"/>
        <v>11409.176671361698</v>
      </c>
      <c r="CI61" s="69">
        <f t="shared" si="117"/>
        <v>11135.356431249016</v>
      </c>
      <c r="CJ61" s="69">
        <f t="shared" si="118"/>
        <v>10868.107876899039</v>
      </c>
      <c r="CK61" s="69">
        <f t="shared" si="119"/>
        <v>10607.273287853463</v>
      </c>
      <c r="CL61" s="69">
        <f t="shared" si="120"/>
        <v>10352.698728944979</v>
      </c>
      <c r="CM61" s="69">
        <f t="shared" si="121"/>
        <v>10104.233959450299</v>
      </c>
      <c r="CN61" s="69">
        <f t="shared" si="122"/>
        <v>9861.7323444234917</v>
      </c>
      <c r="CO61" s="69">
        <f t="shared" si="123"/>
        <v>9625.0507681573272</v>
      </c>
      <c r="CP61" s="69">
        <f t="shared" si="124"/>
        <v>9394.0495497215506</v>
      </c>
      <c r="CQ61" s="69">
        <f t="shared" si="125"/>
        <v>9168.5923605282333</v>
      </c>
      <c r="CR61" s="69">
        <f t="shared" si="126"/>
        <v>8948.5461438755556</v>
      </c>
      <c r="CS61" s="69">
        <f t="shared" si="127"/>
        <v>8733.7810364225425</v>
      </c>
      <c r="CT61" s="69">
        <f t="shared" si="128"/>
        <v>8524.170291548402</v>
      </c>
      <c r="CU61" s="69">
        <f t="shared" si="129"/>
        <v>8319.5902045512394</v>
      </c>
      <c r="CV61" s="69">
        <f t="shared" si="130"/>
        <v>8119.9200396420092</v>
      </c>
      <c r="CW61" s="69">
        <f t="shared" si="131"/>
        <v>7925.0419586906009</v>
      </c>
      <c r="CX61" s="69">
        <f t="shared" si="132"/>
        <v>7734.8409516820266</v>
      </c>
    </row>
    <row r="62" spans="1:104" x14ac:dyDescent="0.25"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>
        <f>AC58</f>
        <v>15000</v>
      </c>
      <c r="AL62" s="69">
        <f t="shared" ref="AL62:BG62" si="137">AK62*0.976</f>
        <v>14640</v>
      </c>
      <c r="AM62" s="69">
        <f t="shared" si="137"/>
        <v>14288.64</v>
      </c>
      <c r="AN62" s="69">
        <f t="shared" si="137"/>
        <v>13945.71264</v>
      </c>
      <c r="AO62" s="69">
        <f t="shared" si="137"/>
        <v>13611.015536639999</v>
      </c>
      <c r="AP62" s="69">
        <f t="shared" si="137"/>
        <v>13284.351163760639</v>
      </c>
      <c r="AQ62" s="69">
        <f t="shared" si="137"/>
        <v>12965.526735830383</v>
      </c>
      <c r="AR62" s="69">
        <f t="shared" si="137"/>
        <v>12654.354094170454</v>
      </c>
      <c r="AS62" s="69">
        <f t="shared" si="137"/>
        <v>12350.649595910363</v>
      </c>
      <c r="AT62" s="69">
        <f t="shared" si="137"/>
        <v>12054.234005608514</v>
      </c>
      <c r="AU62" s="69">
        <f t="shared" si="137"/>
        <v>11764.93238947391</v>
      </c>
      <c r="AV62" s="69">
        <f t="shared" si="137"/>
        <v>11482.574012126535</v>
      </c>
      <c r="AW62" s="69">
        <f t="shared" si="137"/>
        <v>11206.992235835498</v>
      </c>
      <c r="AX62" s="69">
        <f t="shared" si="137"/>
        <v>10938.024422175446</v>
      </c>
      <c r="AY62" s="69">
        <f t="shared" si="137"/>
        <v>10675.511836043235</v>
      </c>
      <c r="AZ62" s="69">
        <f t="shared" si="137"/>
        <v>10419.299551978198</v>
      </c>
      <c r="BA62" s="69">
        <f t="shared" si="137"/>
        <v>10169.23636273072</v>
      </c>
      <c r="BB62" s="69">
        <f t="shared" si="137"/>
        <v>9925.1746900251837</v>
      </c>
      <c r="BC62" s="69">
        <f t="shared" si="137"/>
        <v>9686.9704974645792</v>
      </c>
      <c r="BD62" s="69">
        <f t="shared" si="137"/>
        <v>9454.4832055254283</v>
      </c>
      <c r="BE62" s="69">
        <f t="shared" si="137"/>
        <v>9227.5756085928169</v>
      </c>
      <c r="BF62" s="69">
        <f>BE62*0.976+AC58</f>
        <v>24006.113793986588</v>
      </c>
      <c r="BG62" s="69">
        <f t="shared" si="137"/>
        <v>23429.967062930908</v>
      </c>
      <c r="BH62" s="69">
        <f t="shared" si="91"/>
        <v>22867.647853420563</v>
      </c>
      <c r="BI62" s="69">
        <f t="shared" si="92"/>
        <v>22318.824304938469</v>
      </c>
      <c r="BJ62" s="69">
        <f t="shared" si="93"/>
        <v>21783.172521619945</v>
      </c>
      <c r="BK62" s="69">
        <f t="shared" si="134"/>
        <v>21260.376381101065</v>
      </c>
      <c r="BL62" s="69">
        <f t="shared" si="94"/>
        <v>20750.12734795464</v>
      </c>
      <c r="BM62" s="69">
        <f t="shared" si="95"/>
        <v>20252.124291603726</v>
      </c>
      <c r="BN62" s="69">
        <f t="shared" si="96"/>
        <v>19766.073308605235</v>
      </c>
      <c r="BO62" s="69">
        <f t="shared" si="97"/>
        <v>19291.687549198708</v>
      </c>
      <c r="BP62" s="69">
        <f t="shared" si="98"/>
        <v>18828.687048017939</v>
      </c>
      <c r="BQ62" s="69">
        <f t="shared" si="99"/>
        <v>18376.798558865506</v>
      </c>
      <c r="BR62" s="69">
        <f t="shared" si="100"/>
        <v>17935.755393452735</v>
      </c>
      <c r="BS62" s="69">
        <f t="shared" si="101"/>
        <v>17505.297264009871</v>
      </c>
      <c r="BT62" s="69">
        <f t="shared" si="102"/>
        <v>17085.170129673632</v>
      </c>
      <c r="BU62" s="69">
        <f t="shared" si="103"/>
        <v>16675.126046561465</v>
      </c>
      <c r="BV62" s="69">
        <f t="shared" si="104"/>
        <v>16274.92302144399</v>
      </c>
      <c r="BW62" s="69">
        <f t="shared" si="105"/>
        <v>15884.324868929334</v>
      </c>
      <c r="BX62" s="69">
        <f t="shared" si="106"/>
        <v>15503.101072075029</v>
      </c>
      <c r="BY62" s="69">
        <f t="shared" si="107"/>
        <v>15131.026646345228</v>
      </c>
      <c r="BZ62" s="69">
        <f t="shared" si="108"/>
        <v>14767.882006832942</v>
      </c>
      <c r="CA62" s="69">
        <f t="shared" si="109"/>
        <v>14413.452838668951</v>
      </c>
      <c r="CB62" s="69">
        <f t="shared" si="110"/>
        <v>14067.529970540896</v>
      </c>
      <c r="CC62" s="69">
        <f t="shared" si="111"/>
        <v>13729.909251247915</v>
      </c>
      <c r="CD62" s="69">
        <f t="shared" si="112"/>
        <v>13400.391429217965</v>
      </c>
      <c r="CE62" s="69">
        <f t="shared" si="113"/>
        <v>13078.782034916734</v>
      </c>
      <c r="CF62" s="69">
        <f t="shared" si="114"/>
        <v>12764.891266078732</v>
      </c>
      <c r="CG62" s="69">
        <f t="shared" si="115"/>
        <v>12458.533875692841</v>
      </c>
      <c r="CH62" s="69">
        <f t="shared" si="116"/>
        <v>12159.529062676213</v>
      </c>
      <c r="CI62" s="69">
        <f t="shared" si="117"/>
        <v>11867.700365171982</v>
      </c>
      <c r="CJ62" s="69">
        <f t="shared" si="118"/>
        <v>11582.875556407855</v>
      </c>
      <c r="CK62" s="69">
        <f t="shared" si="119"/>
        <v>11304.886543054066</v>
      </c>
      <c r="CL62" s="69">
        <f t="shared" si="120"/>
        <v>11033.569266020768</v>
      </c>
      <c r="CM62" s="69">
        <f t="shared" si="121"/>
        <v>10768.763603636269</v>
      </c>
      <c r="CN62" s="69">
        <f t="shared" si="122"/>
        <v>10510.313277148998</v>
      </c>
      <c r="CO62" s="69">
        <f t="shared" si="123"/>
        <v>10258.065758497421</v>
      </c>
      <c r="CP62" s="69">
        <f t="shared" si="124"/>
        <v>10011.872180293483</v>
      </c>
      <c r="CQ62" s="69">
        <f t="shared" si="125"/>
        <v>9771.5872479664395</v>
      </c>
      <c r="CR62" s="69">
        <f t="shared" si="126"/>
        <v>9537.0691540152438</v>
      </c>
      <c r="CS62" s="69">
        <f t="shared" si="127"/>
        <v>9308.1794943188779</v>
      </c>
      <c r="CT62" s="69">
        <f t="shared" si="128"/>
        <v>9084.7831864552245</v>
      </c>
      <c r="CU62" s="69">
        <f t="shared" si="129"/>
        <v>8866.7483899802992</v>
      </c>
      <c r="CV62" s="69">
        <f t="shared" si="130"/>
        <v>8653.9464286207713</v>
      </c>
      <c r="CW62" s="69">
        <f t="shared" si="131"/>
        <v>8446.2517143338719</v>
      </c>
      <c r="CX62" s="69">
        <f t="shared" si="132"/>
        <v>8243.5416731898586</v>
      </c>
    </row>
    <row r="63" spans="1:104" x14ac:dyDescent="0.25">
      <c r="AA63" s="69"/>
      <c r="AB63" s="69"/>
      <c r="AC63" s="69">
        <f>G73</f>
        <v>44</v>
      </c>
      <c r="AD63" s="69">
        <f>AC63</f>
        <v>44</v>
      </c>
      <c r="AE63" s="69">
        <f t="shared" ref="AE63:CP63" si="138">AD63</f>
        <v>44</v>
      </c>
      <c r="AF63" s="69">
        <f t="shared" si="138"/>
        <v>44</v>
      </c>
      <c r="AG63" s="69">
        <f t="shared" si="138"/>
        <v>44</v>
      </c>
      <c r="AH63" s="69">
        <f t="shared" si="138"/>
        <v>44</v>
      </c>
      <c r="AI63" s="69">
        <f t="shared" si="138"/>
        <v>44</v>
      </c>
      <c r="AJ63" s="69">
        <f t="shared" si="138"/>
        <v>44</v>
      </c>
      <c r="AK63" s="69">
        <f t="shared" si="138"/>
        <v>44</v>
      </c>
      <c r="AL63" s="69">
        <f t="shared" si="138"/>
        <v>44</v>
      </c>
      <c r="AM63" s="69">
        <f t="shared" si="138"/>
        <v>44</v>
      </c>
      <c r="AN63" s="69">
        <f t="shared" si="138"/>
        <v>44</v>
      </c>
      <c r="AO63" s="69">
        <f t="shared" si="138"/>
        <v>44</v>
      </c>
      <c r="AP63" s="69">
        <f t="shared" si="138"/>
        <v>44</v>
      </c>
      <c r="AQ63" s="69">
        <f t="shared" si="138"/>
        <v>44</v>
      </c>
      <c r="AR63" s="69">
        <f t="shared" si="138"/>
        <v>44</v>
      </c>
      <c r="AS63" s="69">
        <f t="shared" si="138"/>
        <v>44</v>
      </c>
      <c r="AT63" s="69">
        <f t="shared" si="138"/>
        <v>44</v>
      </c>
      <c r="AU63" s="69">
        <f t="shared" si="138"/>
        <v>44</v>
      </c>
      <c r="AV63" s="69">
        <f t="shared" si="138"/>
        <v>44</v>
      </c>
      <c r="AW63" s="69">
        <f t="shared" si="138"/>
        <v>44</v>
      </c>
      <c r="AX63" s="69">
        <f t="shared" si="138"/>
        <v>44</v>
      </c>
      <c r="AY63" s="69">
        <f t="shared" si="138"/>
        <v>44</v>
      </c>
      <c r="AZ63" s="69">
        <f t="shared" si="138"/>
        <v>44</v>
      </c>
      <c r="BA63" s="69">
        <f t="shared" si="138"/>
        <v>44</v>
      </c>
      <c r="BB63" s="69">
        <f t="shared" si="138"/>
        <v>44</v>
      </c>
      <c r="BC63" s="69">
        <f t="shared" si="138"/>
        <v>44</v>
      </c>
      <c r="BD63" s="69">
        <f t="shared" si="138"/>
        <v>44</v>
      </c>
      <c r="BE63" s="69">
        <f t="shared" si="138"/>
        <v>44</v>
      </c>
      <c r="BF63" s="69">
        <f t="shared" si="138"/>
        <v>44</v>
      </c>
      <c r="BG63" s="69">
        <f t="shared" si="138"/>
        <v>44</v>
      </c>
      <c r="BH63" s="69">
        <f t="shared" si="138"/>
        <v>44</v>
      </c>
      <c r="BI63" s="69">
        <f t="shared" si="138"/>
        <v>44</v>
      </c>
      <c r="BJ63" s="69">
        <f t="shared" si="138"/>
        <v>44</v>
      </c>
      <c r="BK63" s="69">
        <f t="shared" si="138"/>
        <v>44</v>
      </c>
      <c r="BL63" s="69">
        <f t="shared" si="138"/>
        <v>44</v>
      </c>
      <c r="BM63" s="69">
        <f t="shared" si="138"/>
        <v>44</v>
      </c>
      <c r="BN63" s="69">
        <f t="shared" si="138"/>
        <v>44</v>
      </c>
      <c r="BO63" s="69">
        <f t="shared" si="138"/>
        <v>44</v>
      </c>
      <c r="BP63" s="69">
        <f t="shared" si="138"/>
        <v>44</v>
      </c>
      <c r="BQ63" s="69">
        <f t="shared" si="138"/>
        <v>44</v>
      </c>
      <c r="BR63" s="69">
        <f t="shared" si="138"/>
        <v>44</v>
      </c>
      <c r="BS63" s="69">
        <f t="shared" si="138"/>
        <v>44</v>
      </c>
      <c r="BT63" s="69">
        <f t="shared" si="138"/>
        <v>44</v>
      </c>
      <c r="BU63" s="69">
        <f t="shared" si="138"/>
        <v>44</v>
      </c>
      <c r="BV63" s="69">
        <f t="shared" si="138"/>
        <v>44</v>
      </c>
      <c r="BW63" s="69">
        <f t="shared" si="138"/>
        <v>44</v>
      </c>
      <c r="BX63" s="69">
        <f t="shared" si="138"/>
        <v>44</v>
      </c>
      <c r="BY63" s="69">
        <f t="shared" si="138"/>
        <v>44</v>
      </c>
      <c r="BZ63" s="69">
        <f t="shared" si="138"/>
        <v>44</v>
      </c>
      <c r="CA63" s="69">
        <f t="shared" si="138"/>
        <v>44</v>
      </c>
      <c r="CB63" s="69">
        <f t="shared" si="138"/>
        <v>44</v>
      </c>
      <c r="CC63" s="69">
        <f t="shared" si="138"/>
        <v>44</v>
      </c>
      <c r="CD63" s="69">
        <f t="shared" si="138"/>
        <v>44</v>
      </c>
      <c r="CE63" s="69">
        <f t="shared" si="138"/>
        <v>44</v>
      </c>
      <c r="CF63" s="69">
        <f t="shared" si="138"/>
        <v>44</v>
      </c>
      <c r="CG63" s="69">
        <f t="shared" si="138"/>
        <v>44</v>
      </c>
      <c r="CH63" s="69">
        <f t="shared" si="138"/>
        <v>44</v>
      </c>
      <c r="CI63" s="69">
        <f t="shared" si="138"/>
        <v>44</v>
      </c>
      <c r="CJ63" s="69">
        <f t="shared" si="138"/>
        <v>44</v>
      </c>
      <c r="CK63" s="69">
        <f t="shared" si="138"/>
        <v>44</v>
      </c>
      <c r="CL63" s="69">
        <f t="shared" si="138"/>
        <v>44</v>
      </c>
      <c r="CM63" s="69">
        <f t="shared" si="138"/>
        <v>44</v>
      </c>
      <c r="CN63" s="69">
        <f t="shared" si="138"/>
        <v>44</v>
      </c>
      <c r="CO63" s="69">
        <f t="shared" si="138"/>
        <v>44</v>
      </c>
      <c r="CP63" s="69">
        <f t="shared" si="138"/>
        <v>44</v>
      </c>
      <c r="CQ63" s="69">
        <f t="shared" ref="CQ63:CX63" si="139">CP63</f>
        <v>44</v>
      </c>
      <c r="CR63" s="69">
        <f t="shared" si="139"/>
        <v>44</v>
      </c>
      <c r="CS63" s="69">
        <f t="shared" si="139"/>
        <v>44</v>
      </c>
      <c r="CT63" s="69">
        <f t="shared" si="139"/>
        <v>44</v>
      </c>
      <c r="CU63" s="69">
        <f t="shared" si="139"/>
        <v>44</v>
      </c>
      <c r="CV63" s="69">
        <f t="shared" si="139"/>
        <v>44</v>
      </c>
      <c r="CW63" s="69">
        <f t="shared" si="139"/>
        <v>44</v>
      </c>
      <c r="CX63" s="69">
        <f t="shared" si="139"/>
        <v>44</v>
      </c>
      <c r="CY63" s="69"/>
      <c r="CZ63" s="69"/>
    </row>
    <row r="64" spans="1:104" x14ac:dyDescent="0.25">
      <c r="AA64" s="69"/>
      <c r="AB64" s="69"/>
      <c r="AC64" s="16">
        <f t="shared" ref="AC64:CN64" si="140">(SUM(AC58:AC62)*90*(AC63)/1000000)*0.8125</f>
        <v>48.262499999999996</v>
      </c>
      <c r="AD64" s="16">
        <f t="shared" si="140"/>
        <v>47.104200000000006</v>
      </c>
      <c r="AE64" s="16">
        <f t="shared" si="140"/>
        <v>94.236199200000001</v>
      </c>
      <c r="AF64" s="16">
        <f t="shared" si="140"/>
        <v>91.974530419200008</v>
      </c>
      <c r="AG64" s="16">
        <f t="shared" si="140"/>
        <v>138.0296416891392</v>
      </c>
      <c r="AH64" s="16">
        <f t="shared" si="140"/>
        <v>134.71693028859985</v>
      </c>
      <c r="AI64" s="16">
        <f t="shared" si="140"/>
        <v>179.74622396167345</v>
      </c>
      <c r="AJ64" s="16">
        <f t="shared" si="140"/>
        <v>175.43231458659329</v>
      </c>
      <c r="AK64" s="16">
        <f t="shared" si="140"/>
        <v>219.48443903651506</v>
      </c>
      <c r="AL64" s="16">
        <f t="shared" si="140"/>
        <v>214.21681249963871</v>
      </c>
      <c r="AM64" s="16">
        <f t="shared" si="140"/>
        <v>209.0756089996473</v>
      </c>
      <c r="AN64" s="16">
        <f t="shared" si="140"/>
        <v>204.05779438365582</v>
      </c>
      <c r="AO64" s="16">
        <f t="shared" si="140"/>
        <v>199.16040731844808</v>
      </c>
      <c r="AP64" s="16">
        <f t="shared" si="140"/>
        <v>194.38055754280532</v>
      </c>
      <c r="AQ64" s="16">
        <f t="shared" si="140"/>
        <v>189.715424161778</v>
      </c>
      <c r="AR64" s="16">
        <f t="shared" si="140"/>
        <v>185.16225398189533</v>
      </c>
      <c r="AS64" s="16">
        <f t="shared" si="140"/>
        <v>180.71835988632981</v>
      </c>
      <c r="AT64" s="16">
        <f t="shared" si="140"/>
        <v>176.38111924905789</v>
      </c>
      <c r="AU64" s="16">
        <f t="shared" si="140"/>
        <v>172.14797238708053</v>
      </c>
      <c r="AV64" s="16">
        <f t="shared" si="140"/>
        <v>216.27892104979057</v>
      </c>
      <c r="AW64" s="16">
        <f t="shared" si="140"/>
        <v>211.08822694459562</v>
      </c>
      <c r="AX64" s="16">
        <f t="shared" si="140"/>
        <v>254.28460949792529</v>
      </c>
      <c r="AY64" s="16">
        <f t="shared" si="140"/>
        <v>248.18177886997509</v>
      </c>
      <c r="AZ64" s="16">
        <f t="shared" si="140"/>
        <v>290.48791617709571</v>
      </c>
      <c r="BA64" s="16">
        <f t="shared" si="140"/>
        <v>283.51620618884539</v>
      </c>
      <c r="BB64" s="16">
        <f t="shared" si="140"/>
        <v>276.71181724031305</v>
      </c>
      <c r="BC64" s="16">
        <f t="shared" si="140"/>
        <v>318.33323362654556</v>
      </c>
      <c r="BD64" s="16">
        <f t="shared" si="140"/>
        <v>310.69323601950845</v>
      </c>
      <c r="BE64" s="16">
        <f t="shared" si="140"/>
        <v>303.23659835504031</v>
      </c>
      <c r="BF64" s="16">
        <f t="shared" si="140"/>
        <v>344.22141999451924</v>
      </c>
      <c r="BG64" s="16">
        <f t="shared" si="140"/>
        <v>335.9601059146508</v>
      </c>
      <c r="BH64" s="16">
        <f t="shared" si="140"/>
        <v>327.89706337269928</v>
      </c>
      <c r="BI64" s="16">
        <f t="shared" si="140"/>
        <v>320.02753385175441</v>
      </c>
      <c r="BJ64" s="16">
        <f t="shared" si="140"/>
        <v>312.34687303931224</v>
      </c>
      <c r="BK64" s="16">
        <f t="shared" si="140"/>
        <v>304.85054808636875</v>
      </c>
      <c r="BL64" s="16">
        <f t="shared" si="140"/>
        <v>297.5341349322959</v>
      </c>
      <c r="BM64" s="16">
        <f t="shared" si="140"/>
        <v>290.39331569392084</v>
      </c>
      <c r="BN64" s="16">
        <f t="shared" si="140"/>
        <v>283.42387611726667</v>
      </c>
      <c r="BO64" s="16">
        <f t="shared" si="140"/>
        <v>276.62170309045229</v>
      </c>
      <c r="BP64" s="16">
        <f t="shared" si="140"/>
        <v>269.98278221628146</v>
      </c>
      <c r="BQ64" s="16">
        <f t="shared" si="140"/>
        <v>263.50319544309065</v>
      </c>
      <c r="BR64" s="16">
        <f t="shared" si="140"/>
        <v>257.17911875245647</v>
      </c>
      <c r="BS64" s="16">
        <f t="shared" si="140"/>
        <v>251.00681990239758</v>
      </c>
      <c r="BT64" s="16">
        <f t="shared" si="140"/>
        <v>244.98265622474</v>
      </c>
      <c r="BU64" s="16">
        <f t="shared" si="140"/>
        <v>239.10307247534624</v>
      </c>
      <c r="BV64" s="16">
        <f t="shared" si="140"/>
        <v>233.36459873593788</v>
      </c>
      <c r="BW64" s="16">
        <f t="shared" si="140"/>
        <v>227.76384836627537</v>
      </c>
      <c r="BX64" s="16">
        <f t="shared" si="140"/>
        <v>222.29751600548474</v>
      </c>
      <c r="BY64" s="16">
        <f t="shared" si="140"/>
        <v>216.96237562135312</v>
      </c>
      <c r="BZ64" s="16">
        <f t="shared" si="140"/>
        <v>211.75527860644064</v>
      </c>
      <c r="CA64" s="16">
        <f t="shared" si="140"/>
        <v>206.67315191988604</v>
      </c>
      <c r="CB64" s="16">
        <f t="shared" si="140"/>
        <v>201.71299627380878</v>
      </c>
      <c r="CC64" s="16">
        <f t="shared" si="140"/>
        <v>196.87188436323734</v>
      </c>
      <c r="CD64" s="16">
        <f t="shared" si="140"/>
        <v>192.14695913851966</v>
      </c>
      <c r="CE64" s="16">
        <f t="shared" si="140"/>
        <v>187.53543211919518</v>
      </c>
      <c r="CF64" s="16">
        <f t="shared" si="140"/>
        <v>183.03458174833452</v>
      </c>
      <c r="CG64" s="16">
        <f t="shared" si="140"/>
        <v>178.64175178637444</v>
      </c>
      <c r="CH64" s="16">
        <f t="shared" si="140"/>
        <v>174.35434974350147</v>
      </c>
      <c r="CI64" s="16">
        <f t="shared" si="140"/>
        <v>170.16984534965744</v>
      </c>
      <c r="CJ64" s="16">
        <f t="shared" si="140"/>
        <v>166.08576906126561</v>
      </c>
      <c r="CK64" s="16">
        <f t="shared" si="140"/>
        <v>162.09971060379524</v>
      </c>
      <c r="CL64" s="16">
        <f t="shared" si="140"/>
        <v>158.2093175493041</v>
      </c>
      <c r="CM64" s="16">
        <f t="shared" si="140"/>
        <v>154.41229392812085</v>
      </c>
      <c r="CN64" s="16">
        <f t="shared" si="140"/>
        <v>150.70639887384598</v>
      </c>
      <c r="CO64" s="16">
        <f t="shared" ref="CO64:CT64" si="141">(SUM(CO58:CO62)*90*(CO63)/1000000)*0.8125</f>
        <v>147.08944530087368</v>
      </c>
      <c r="CP64" s="16">
        <f t="shared" si="141"/>
        <v>143.55929861365266</v>
      </c>
      <c r="CQ64" s="16">
        <f t="shared" si="141"/>
        <v>140.11387544692496</v>
      </c>
      <c r="CR64" s="16">
        <f t="shared" si="141"/>
        <v>136.75114243619882</v>
      </c>
      <c r="CS64" s="16">
        <f t="shared" si="141"/>
        <v>133.46911501773002</v>
      </c>
      <c r="CT64" s="16">
        <f t="shared" si="141"/>
        <v>130.26585625730451</v>
      </c>
      <c r="CU64" s="16">
        <f>(SUM(CU58:CU62)*90*(CU63)/1000000)*0.8125</f>
        <v>127.13947570712919</v>
      </c>
      <c r="CV64" s="16">
        <f t="shared" ref="CV64:CX64" si="142">(SUM(CV58:CV62)*90*(CV63)/1000000)*0.8125</f>
        <v>124.08812829015804</v>
      </c>
      <c r="CW64" s="16">
        <f t="shared" si="142"/>
        <v>121.11001321119427</v>
      </c>
      <c r="CX64" s="16">
        <f t="shared" si="142"/>
        <v>118.20337289412561</v>
      </c>
      <c r="CY64" s="16"/>
    </row>
    <row r="65" spans="2:104" x14ac:dyDescent="0.25">
      <c r="AA65" s="69"/>
      <c r="AB65" s="69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2:104" x14ac:dyDescent="0.25">
      <c r="AA66" s="69"/>
      <c r="AB66" s="69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2:104" x14ac:dyDescent="0.25"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16"/>
    </row>
    <row r="68" spans="2:104" ht="60" x14ac:dyDescent="0.25">
      <c r="B68" s="4" t="s">
        <v>33</v>
      </c>
      <c r="F68" s="4" t="s">
        <v>33</v>
      </c>
      <c r="G68">
        <v>-1.25</v>
      </c>
      <c r="H68">
        <f>G68+0.25</f>
        <v>-1</v>
      </c>
      <c r="I68">
        <f t="shared" ref="I68:BT68" si="143">H68+0.25</f>
        <v>-0.75</v>
      </c>
      <c r="J68">
        <f t="shared" si="143"/>
        <v>-0.5</v>
      </c>
      <c r="K68">
        <f t="shared" si="143"/>
        <v>-0.25</v>
      </c>
      <c r="L68">
        <f t="shared" si="143"/>
        <v>0</v>
      </c>
      <c r="M68">
        <f t="shared" si="143"/>
        <v>0.25</v>
      </c>
      <c r="N68">
        <f t="shared" si="143"/>
        <v>0.5</v>
      </c>
      <c r="O68">
        <f t="shared" si="143"/>
        <v>0.75</v>
      </c>
      <c r="P68">
        <f t="shared" si="143"/>
        <v>1</v>
      </c>
      <c r="Q68">
        <f t="shared" si="143"/>
        <v>1.25</v>
      </c>
      <c r="R68">
        <f t="shared" si="143"/>
        <v>1.5</v>
      </c>
      <c r="S68">
        <f t="shared" si="143"/>
        <v>1.75</v>
      </c>
      <c r="T68">
        <f t="shared" si="143"/>
        <v>2</v>
      </c>
      <c r="U68">
        <f t="shared" si="143"/>
        <v>2.25</v>
      </c>
      <c r="V68">
        <f t="shared" si="143"/>
        <v>2.5</v>
      </c>
      <c r="W68">
        <f t="shared" si="143"/>
        <v>2.75</v>
      </c>
      <c r="X68">
        <f t="shared" si="143"/>
        <v>3</v>
      </c>
      <c r="Y68">
        <f t="shared" si="143"/>
        <v>3.25</v>
      </c>
      <c r="Z68">
        <f t="shared" si="143"/>
        <v>3.5</v>
      </c>
      <c r="AA68">
        <f t="shared" si="143"/>
        <v>3.75</v>
      </c>
      <c r="AB68">
        <f t="shared" si="143"/>
        <v>4</v>
      </c>
      <c r="AC68">
        <f t="shared" si="143"/>
        <v>4.25</v>
      </c>
      <c r="AD68">
        <f t="shared" si="143"/>
        <v>4.5</v>
      </c>
      <c r="AE68">
        <f t="shared" si="143"/>
        <v>4.75</v>
      </c>
      <c r="AF68">
        <f t="shared" si="143"/>
        <v>5</v>
      </c>
      <c r="AG68">
        <f t="shared" si="143"/>
        <v>5.25</v>
      </c>
      <c r="AH68">
        <f t="shared" si="143"/>
        <v>5.5</v>
      </c>
      <c r="AI68">
        <f t="shared" si="143"/>
        <v>5.75</v>
      </c>
      <c r="AJ68">
        <f t="shared" si="143"/>
        <v>6</v>
      </c>
      <c r="AK68">
        <f t="shared" si="143"/>
        <v>6.25</v>
      </c>
      <c r="AL68">
        <f t="shared" si="143"/>
        <v>6.5</v>
      </c>
      <c r="AM68">
        <f t="shared" si="143"/>
        <v>6.75</v>
      </c>
      <c r="AN68">
        <f t="shared" si="143"/>
        <v>7</v>
      </c>
      <c r="AO68">
        <f t="shared" si="143"/>
        <v>7.25</v>
      </c>
      <c r="AP68">
        <f t="shared" si="143"/>
        <v>7.5</v>
      </c>
      <c r="AQ68">
        <f t="shared" si="143"/>
        <v>7.75</v>
      </c>
      <c r="AR68">
        <f t="shared" si="143"/>
        <v>8</v>
      </c>
      <c r="AS68">
        <f t="shared" si="143"/>
        <v>8.25</v>
      </c>
      <c r="AT68">
        <f t="shared" si="143"/>
        <v>8.5</v>
      </c>
      <c r="AU68">
        <f t="shared" si="143"/>
        <v>8.75</v>
      </c>
      <c r="AV68">
        <f t="shared" si="143"/>
        <v>9</v>
      </c>
      <c r="AW68">
        <f t="shared" si="143"/>
        <v>9.25</v>
      </c>
      <c r="AX68">
        <f t="shared" si="143"/>
        <v>9.5</v>
      </c>
      <c r="AY68">
        <f t="shared" si="143"/>
        <v>9.75</v>
      </c>
      <c r="AZ68">
        <f t="shared" si="143"/>
        <v>10</v>
      </c>
      <c r="BA68">
        <f t="shared" si="143"/>
        <v>10.25</v>
      </c>
      <c r="BB68">
        <f t="shared" si="143"/>
        <v>10.5</v>
      </c>
      <c r="BC68">
        <f t="shared" si="143"/>
        <v>10.75</v>
      </c>
      <c r="BD68">
        <f t="shared" si="143"/>
        <v>11</v>
      </c>
      <c r="BE68">
        <f t="shared" si="143"/>
        <v>11.25</v>
      </c>
      <c r="BF68">
        <f t="shared" si="143"/>
        <v>11.5</v>
      </c>
      <c r="BG68">
        <f t="shared" si="143"/>
        <v>11.75</v>
      </c>
      <c r="BH68">
        <f t="shared" si="143"/>
        <v>12</v>
      </c>
      <c r="BI68">
        <f t="shared" si="143"/>
        <v>12.25</v>
      </c>
      <c r="BJ68">
        <f t="shared" si="143"/>
        <v>12.5</v>
      </c>
      <c r="BK68">
        <f t="shared" si="143"/>
        <v>12.75</v>
      </c>
      <c r="BL68">
        <f t="shared" si="143"/>
        <v>13</v>
      </c>
      <c r="BM68">
        <f t="shared" si="143"/>
        <v>13.25</v>
      </c>
      <c r="BN68">
        <f t="shared" si="143"/>
        <v>13.5</v>
      </c>
      <c r="BO68">
        <f t="shared" si="143"/>
        <v>13.75</v>
      </c>
      <c r="BP68">
        <f t="shared" si="143"/>
        <v>14</v>
      </c>
      <c r="BQ68">
        <f t="shared" si="143"/>
        <v>14.25</v>
      </c>
      <c r="BR68">
        <f t="shared" si="143"/>
        <v>14.5</v>
      </c>
      <c r="BS68">
        <f t="shared" si="143"/>
        <v>14.75</v>
      </c>
      <c r="BT68">
        <f t="shared" si="143"/>
        <v>15</v>
      </c>
      <c r="BU68">
        <f t="shared" ref="BU68:CX68" si="144">BT68+0.25</f>
        <v>15.25</v>
      </c>
      <c r="BV68">
        <f t="shared" si="144"/>
        <v>15.5</v>
      </c>
      <c r="BW68">
        <f t="shared" si="144"/>
        <v>15.75</v>
      </c>
      <c r="BX68">
        <f t="shared" si="144"/>
        <v>16</v>
      </c>
      <c r="BY68">
        <f t="shared" si="144"/>
        <v>16.25</v>
      </c>
      <c r="BZ68">
        <f t="shared" si="144"/>
        <v>16.5</v>
      </c>
      <c r="CA68">
        <f t="shared" si="144"/>
        <v>16.75</v>
      </c>
      <c r="CB68">
        <f t="shared" si="144"/>
        <v>17</v>
      </c>
      <c r="CC68">
        <f t="shared" si="144"/>
        <v>17.25</v>
      </c>
      <c r="CD68">
        <f t="shared" si="144"/>
        <v>17.5</v>
      </c>
      <c r="CE68">
        <f t="shared" si="144"/>
        <v>17.75</v>
      </c>
      <c r="CF68">
        <f t="shared" si="144"/>
        <v>18</v>
      </c>
      <c r="CG68">
        <f t="shared" si="144"/>
        <v>18.25</v>
      </c>
      <c r="CH68">
        <f t="shared" si="144"/>
        <v>18.5</v>
      </c>
      <c r="CI68">
        <f t="shared" si="144"/>
        <v>18.75</v>
      </c>
      <c r="CJ68">
        <f t="shared" si="144"/>
        <v>19</v>
      </c>
      <c r="CK68">
        <f t="shared" si="144"/>
        <v>19.25</v>
      </c>
      <c r="CL68">
        <f t="shared" si="144"/>
        <v>19.5</v>
      </c>
      <c r="CM68">
        <f t="shared" si="144"/>
        <v>19.75</v>
      </c>
      <c r="CN68">
        <f t="shared" si="144"/>
        <v>20</v>
      </c>
      <c r="CO68">
        <f t="shared" si="144"/>
        <v>20.25</v>
      </c>
      <c r="CP68">
        <f t="shared" si="144"/>
        <v>20.5</v>
      </c>
      <c r="CQ68">
        <f t="shared" si="144"/>
        <v>20.75</v>
      </c>
      <c r="CR68">
        <f t="shared" si="144"/>
        <v>21</v>
      </c>
      <c r="CS68">
        <f t="shared" si="144"/>
        <v>21.25</v>
      </c>
      <c r="CT68">
        <f t="shared" si="144"/>
        <v>21.5</v>
      </c>
      <c r="CU68">
        <f t="shared" si="144"/>
        <v>21.75</v>
      </c>
      <c r="CV68">
        <f t="shared" si="144"/>
        <v>22</v>
      </c>
      <c r="CW68">
        <f t="shared" si="144"/>
        <v>22.25</v>
      </c>
      <c r="CX68">
        <f t="shared" si="144"/>
        <v>22.5</v>
      </c>
    </row>
    <row r="69" spans="2:104" x14ac:dyDescent="0.25">
      <c r="B69" s="4" t="s">
        <v>13</v>
      </c>
      <c r="F69" s="4" t="s">
        <v>13</v>
      </c>
      <c r="G69" s="19">
        <f>-G56+G64</f>
        <v>-1</v>
      </c>
      <c r="H69" s="19">
        <f t="shared" ref="H69:AF69" si="145">-H56+H64+G69</f>
        <v>-78.5</v>
      </c>
      <c r="I69" s="19">
        <f t="shared" si="145"/>
        <v>-156</v>
      </c>
      <c r="J69" s="19">
        <f t="shared" si="145"/>
        <v>-174</v>
      </c>
      <c r="K69" s="19">
        <f t="shared" si="145"/>
        <v>-192</v>
      </c>
      <c r="L69" s="19">
        <f t="shared" si="145"/>
        <v>-215</v>
      </c>
      <c r="M69" s="19">
        <f t="shared" si="145"/>
        <v>-369.5</v>
      </c>
      <c r="N69" s="19">
        <f t="shared" si="145"/>
        <v>-496</v>
      </c>
      <c r="O69" s="19">
        <f t="shared" si="145"/>
        <v>-546</v>
      </c>
      <c r="P69" s="19">
        <f t="shared" si="145"/>
        <v>-596</v>
      </c>
      <c r="Q69" s="19">
        <f t="shared" si="145"/>
        <v>-722.5</v>
      </c>
      <c r="R69" s="19">
        <f t="shared" si="145"/>
        <v>-849</v>
      </c>
      <c r="S69" s="19">
        <f>-S56+S64+R69</f>
        <v>-975.5</v>
      </c>
      <c r="T69" s="19">
        <f t="shared" si="145"/>
        <v>-1102</v>
      </c>
      <c r="U69" s="19">
        <f t="shared" si="145"/>
        <v>-1228.5</v>
      </c>
      <c r="V69" s="19">
        <f t="shared" si="145"/>
        <v>-1278.5</v>
      </c>
      <c r="W69" s="19">
        <f t="shared" si="145"/>
        <v>-1303.5</v>
      </c>
      <c r="X69" s="19">
        <f t="shared" si="145"/>
        <v>-1328.5</v>
      </c>
      <c r="Y69" s="19">
        <f t="shared" si="145"/>
        <v>-1353.5</v>
      </c>
      <c r="Z69" s="19">
        <f t="shared" si="145"/>
        <v>-1378.5</v>
      </c>
      <c r="AA69" s="19">
        <f t="shared" si="145"/>
        <v>-1419</v>
      </c>
      <c r="AB69" s="19">
        <f t="shared" si="145"/>
        <v>-1424</v>
      </c>
      <c r="AC69" s="19">
        <f t="shared" si="145"/>
        <v>-1416.2375</v>
      </c>
      <c r="AD69" s="19">
        <f t="shared" si="145"/>
        <v>-1409.6333</v>
      </c>
      <c r="AE69" s="19">
        <f t="shared" si="145"/>
        <v>-1437.3971007999999</v>
      </c>
      <c r="AF69" s="19">
        <f t="shared" si="145"/>
        <v>-1444.9225703807999</v>
      </c>
      <c r="AG69" s="19">
        <f>-AG56+AG64+AF69</f>
        <v>-1415.3929286916607</v>
      </c>
      <c r="AH69" s="19">
        <f>-AH56+AH64+AG69</f>
        <v>-1371.1759984030609</v>
      </c>
      <c r="AI69" s="19">
        <f t="shared" ref="AI69:CT69" si="146">-AI56+AI64+AH69</f>
        <v>-1363.4297744413875</v>
      </c>
      <c r="AJ69" s="19">
        <f t="shared" si="146"/>
        <v>-1359.9974598547942</v>
      </c>
      <c r="AK69" s="19">
        <f t="shared" si="146"/>
        <v>-1272.0130208182791</v>
      </c>
      <c r="AL69" s="19">
        <f t="shared" si="146"/>
        <v>-1184.2962083186403</v>
      </c>
      <c r="AM69" s="19">
        <f t="shared" si="146"/>
        <v>-1101.720599318993</v>
      </c>
      <c r="AN69" s="19">
        <f t="shared" si="146"/>
        <v>-947.66280493533714</v>
      </c>
      <c r="AO69" s="19">
        <f t="shared" si="146"/>
        <v>-798.50239761688908</v>
      </c>
      <c r="AP69" s="19">
        <f t="shared" si="146"/>
        <v>-654.12184007408382</v>
      </c>
      <c r="AQ69" s="19">
        <f t="shared" si="146"/>
        <v>-489.40641591230582</v>
      </c>
      <c r="AR69" s="19">
        <f t="shared" si="146"/>
        <v>-329.24416193041048</v>
      </c>
      <c r="AS69" s="19">
        <f t="shared" si="146"/>
        <v>-173.52580204408068</v>
      </c>
      <c r="AT69" s="19">
        <f t="shared" si="146"/>
        <v>-22.144682795022788</v>
      </c>
      <c r="AU69" s="19">
        <f t="shared" si="146"/>
        <v>109.50328959205774</v>
      </c>
      <c r="AV69" s="19">
        <f t="shared" si="146"/>
        <v>320.78221064184834</v>
      </c>
      <c r="AW69" s="19">
        <f t="shared" si="146"/>
        <v>491.37043758644393</v>
      </c>
      <c r="AX69" s="19">
        <f t="shared" si="146"/>
        <v>705.15504708436924</v>
      </c>
      <c r="AY69" s="19">
        <f t="shared" si="146"/>
        <v>907.83682595434436</v>
      </c>
      <c r="AZ69" s="19">
        <f t="shared" si="146"/>
        <v>1193.32474213144</v>
      </c>
      <c r="BA69" s="19">
        <f t="shared" si="146"/>
        <v>1436.3409483202854</v>
      </c>
      <c r="BB69" s="19">
        <f t="shared" si="146"/>
        <v>1672.5527655605983</v>
      </c>
      <c r="BC69" s="19">
        <f t="shared" si="146"/>
        <v>1945.3859991871439</v>
      </c>
      <c r="BD69" s="19">
        <f t="shared" si="146"/>
        <v>2210.5792352066524</v>
      </c>
      <c r="BE69" s="19">
        <f t="shared" si="146"/>
        <v>2508.8158335616927</v>
      </c>
      <c r="BF69" s="19">
        <f t="shared" si="146"/>
        <v>2853.0372535562119</v>
      </c>
      <c r="BG69" s="19">
        <f t="shared" si="146"/>
        <v>3188.9973594708626</v>
      </c>
      <c r="BH69" s="19">
        <f t="shared" si="146"/>
        <v>3516.8944228435621</v>
      </c>
      <c r="BI69" s="19">
        <f t="shared" si="146"/>
        <v>3836.9219566953166</v>
      </c>
      <c r="BJ69" s="19">
        <f t="shared" si="146"/>
        <v>4149.2688297346285</v>
      </c>
      <c r="BK69" s="19">
        <f t="shared" si="146"/>
        <v>4454.1193778209972</v>
      </c>
      <c r="BL69" s="19">
        <f t="shared" si="146"/>
        <v>4751.6535127532934</v>
      </c>
      <c r="BM69" s="19">
        <f t="shared" si="146"/>
        <v>5042.0468284472145</v>
      </c>
      <c r="BN69" s="19">
        <f t="shared" si="146"/>
        <v>5325.4707045644809</v>
      </c>
      <c r="BO69" s="19">
        <f t="shared" si="146"/>
        <v>5602.0924076549336</v>
      </c>
      <c r="BP69" s="19">
        <f t="shared" si="146"/>
        <v>5872.0751898712151</v>
      </c>
      <c r="BQ69" s="19">
        <f t="shared" si="146"/>
        <v>6135.5783853143057</v>
      </c>
      <c r="BR69" s="19">
        <f t="shared" si="146"/>
        <v>6392.7575040667625</v>
      </c>
      <c r="BS69" s="19">
        <f t="shared" si="146"/>
        <v>6643.7643239691597</v>
      </c>
      <c r="BT69" s="19">
        <f t="shared" si="146"/>
        <v>6888.7469801938996</v>
      </c>
      <c r="BU69" s="19">
        <f t="shared" si="146"/>
        <v>7127.850052669246</v>
      </c>
      <c r="BV69" s="19">
        <f t="shared" si="146"/>
        <v>7361.2146514051838</v>
      </c>
      <c r="BW69" s="19">
        <f t="shared" si="146"/>
        <v>7588.9784997714587</v>
      </c>
      <c r="BX69" s="19">
        <f t="shared" si="146"/>
        <v>7811.2760157769435</v>
      </c>
      <c r="BY69" s="19">
        <f t="shared" si="146"/>
        <v>8028.2383913982967</v>
      </c>
      <c r="BZ69" s="19">
        <f t="shared" si="146"/>
        <v>8239.9936700047365</v>
      </c>
      <c r="CA69" s="19">
        <f t="shared" si="146"/>
        <v>8446.6668219246221</v>
      </c>
      <c r="CB69" s="19">
        <f t="shared" si="146"/>
        <v>8648.3798181984312</v>
      </c>
      <c r="CC69" s="19">
        <f t="shared" si="146"/>
        <v>8845.2517025616689</v>
      </c>
      <c r="CD69" s="19">
        <f t="shared" si="146"/>
        <v>9037.3986617001883</v>
      </c>
      <c r="CE69" s="19">
        <f t="shared" si="146"/>
        <v>9224.9340938193836</v>
      </c>
      <c r="CF69" s="19">
        <f t="shared" si="146"/>
        <v>9407.9686755677176</v>
      </c>
      <c r="CG69" s="19">
        <f t="shared" si="146"/>
        <v>9586.6104273540914</v>
      </c>
      <c r="CH69" s="19">
        <f t="shared" si="146"/>
        <v>9760.9647770975935</v>
      </c>
      <c r="CI69" s="19">
        <f t="shared" si="146"/>
        <v>9931.1346224472509</v>
      </c>
      <c r="CJ69" s="19">
        <f t="shared" si="146"/>
        <v>10097.220391508516</v>
      </c>
      <c r="CK69" s="19">
        <f t="shared" si="146"/>
        <v>10259.320102112311</v>
      </c>
      <c r="CL69" s="19">
        <f t="shared" si="146"/>
        <v>10417.529419661616</v>
      </c>
      <c r="CM69" s="19">
        <f t="shared" si="146"/>
        <v>10571.941713589737</v>
      </c>
      <c r="CN69" s="19">
        <f t="shared" si="146"/>
        <v>10722.648112463583</v>
      </c>
      <c r="CO69" s="19">
        <f t="shared" si="146"/>
        <v>10869.737557764456</v>
      </c>
      <c r="CP69" s="19">
        <f t="shared" si="146"/>
        <v>11013.296856378109</v>
      </c>
      <c r="CQ69" s="19">
        <f t="shared" si="146"/>
        <v>11153.410731825034</v>
      </c>
      <c r="CR69" s="19">
        <f t="shared" si="146"/>
        <v>11290.161874261232</v>
      </c>
      <c r="CS69" s="19">
        <f t="shared" si="146"/>
        <v>11423.630989278961</v>
      </c>
      <c r="CT69" s="19">
        <f t="shared" si="146"/>
        <v>11553.896845536266</v>
      </c>
      <c r="CU69" s="19">
        <f t="shared" ref="CU69:CX69" si="147">-CU56+CU64+CT69</f>
        <v>11681.036321243395</v>
      </c>
      <c r="CV69" s="19">
        <f t="shared" si="147"/>
        <v>11805.124449533552</v>
      </c>
      <c r="CW69" s="19">
        <f t="shared" si="147"/>
        <v>11926.234462744747</v>
      </c>
      <c r="CX69" s="19">
        <f t="shared" si="147"/>
        <v>12044.437835638873</v>
      </c>
    </row>
    <row r="70" spans="2:104" x14ac:dyDescent="0.25">
      <c r="B70" s="4" t="s">
        <v>34</v>
      </c>
      <c r="F70" t="s">
        <v>34</v>
      </c>
      <c r="G70" s="19">
        <f>-G21+G29</f>
        <v>-3</v>
      </c>
      <c r="H70" s="19">
        <f t="shared" ref="H70:AM70" si="148">-H21+H29+G70</f>
        <v>-80.5</v>
      </c>
      <c r="I70" s="19">
        <f t="shared" si="148"/>
        <v>-158</v>
      </c>
      <c r="J70" s="19">
        <f t="shared" si="148"/>
        <v>-235.5</v>
      </c>
      <c r="K70" s="19">
        <f t="shared" si="148"/>
        <v>-313</v>
      </c>
      <c r="L70" s="19">
        <f t="shared" si="148"/>
        <v>-318</v>
      </c>
      <c r="M70" s="19">
        <f t="shared" si="148"/>
        <v>-399.5</v>
      </c>
      <c r="N70" s="19">
        <f t="shared" si="148"/>
        <v>-481</v>
      </c>
      <c r="O70" s="19">
        <f t="shared" si="148"/>
        <v>-576.5</v>
      </c>
      <c r="P70" s="19">
        <f t="shared" si="148"/>
        <v>-672</v>
      </c>
      <c r="Q70" s="19">
        <f t="shared" si="148"/>
        <v>-691</v>
      </c>
      <c r="R70" s="19">
        <f t="shared" si="148"/>
        <v>-786.5</v>
      </c>
      <c r="S70" s="19">
        <f t="shared" si="148"/>
        <v>-882</v>
      </c>
      <c r="T70" s="19">
        <f t="shared" si="148"/>
        <v>-920</v>
      </c>
      <c r="U70" s="19">
        <f t="shared" si="148"/>
        <v>-1069.375</v>
      </c>
      <c r="V70" s="19">
        <f t="shared" si="148"/>
        <v>-1199.375</v>
      </c>
      <c r="W70" s="19">
        <f t="shared" si="148"/>
        <v>-1329.375</v>
      </c>
      <c r="X70" s="19">
        <f t="shared" si="148"/>
        <v>-1459.375</v>
      </c>
      <c r="Y70" s="19">
        <f t="shared" si="148"/>
        <v>-1589.375</v>
      </c>
      <c r="Z70" s="19">
        <f t="shared" si="148"/>
        <v>-1719.375</v>
      </c>
      <c r="AA70" s="19">
        <f t="shared" si="148"/>
        <v>-1849.375</v>
      </c>
      <c r="AB70" s="19">
        <f t="shared" si="148"/>
        <v>-1979.375</v>
      </c>
      <c r="AC70" s="19">
        <f t="shared" si="148"/>
        <v>-2109.375</v>
      </c>
      <c r="AD70" s="19">
        <f t="shared" si="148"/>
        <v>-2239.375</v>
      </c>
      <c r="AE70" s="19">
        <f t="shared" si="148"/>
        <v>-2369.375</v>
      </c>
      <c r="AF70" s="19">
        <f t="shared" si="148"/>
        <v>-2499.375</v>
      </c>
      <c r="AG70" s="19">
        <f t="shared" si="148"/>
        <v>-2629.375</v>
      </c>
      <c r="AH70" s="19">
        <f t="shared" si="148"/>
        <v>-2759.375</v>
      </c>
      <c r="AI70" s="19">
        <f t="shared" si="148"/>
        <v>-3069.375</v>
      </c>
      <c r="AJ70" s="19">
        <f t="shared" si="148"/>
        <v>-3249.375</v>
      </c>
      <c r="AK70" s="19">
        <f t="shared" si="148"/>
        <v>-3569.375</v>
      </c>
      <c r="AL70" s="19">
        <f t="shared" si="148"/>
        <v>-3889.375</v>
      </c>
      <c r="AM70" s="19">
        <f t="shared" si="148"/>
        <v>-4029.375</v>
      </c>
      <c r="AN70" s="19">
        <f t="shared" ref="AN70:BS70" si="149">-AN21+AN29+AM70</f>
        <v>-4169.375</v>
      </c>
      <c r="AO70" s="19">
        <f t="shared" si="149"/>
        <v>-4267.6937500000004</v>
      </c>
      <c r="AP70" s="19">
        <f t="shared" si="149"/>
        <v>-4367.2629375000006</v>
      </c>
      <c r="AQ70" s="19">
        <f t="shared" si="149"/>
        <v>-4426.3637993750008</v>
      </c>
      <c r="AR70" s="19">
        <f t="shared" si="149"/>
        <v>-4487.8916353937511</v>
      </c>
      <c r="AS70" s="19">
        <f t="shared" si="149"/>
        <v>-4510.0923863319385</v>
      </c>
      <c r="AT70" s="19">
        <f t="shared" si="149"/>
        <v>-4535.82711474198</v>
      </c>
      <c r="AU70" s="19">
        <f t="shared" si="149"/>
        <v>-4564.989801299721</v>
      </c>
      <c r="AV70" s="19">
        <f t="shared" si="149"/>
        <v>-4555.7963572607296</v>
      </c>
      <c r="AW70" s="19">
        <f t="shared" si="149"/>
        <v>-4551.0787165429074</v>
      </c>
      <c r="AX70" s="19">
        <f t="shared" si="149"/>
        <v>-4550.7026050466202</v>
      </c>
      <c r="AY70" s="19">
        <f t="shared" si="149"/>
        <v>-4512.8565268952216</v>
      </c>
      <c r="AZ70" s="19">
        <f t="shared" si="149"/>
        <v>-4480.3458310883652</v>
      </c>
      <c r="BA70" s="19">
        <f t="shared" si="149"/>
        <v>-4453.0104561557146</v>
      </c>
      <c r="BB70" s="19">
        <f t="shared" si="149"/>
        <v>-4389.0138924710436</v>
      </c>
      <c r="BC70" s="19">
        <f t="shared" si="149"/>
        <v>-4331.1372256969125</v>
      </c>
      <c r="BD70" s="19">
        <f t="shared" si="149"/>
        <v>-4279.196858926005</v>
      </c>
      <c r="BE70" s="19">
        <f t="shared" si="149"/>
        <v>-4191.333453158225</v>
      </c>
      <c r="BF70" s="19">
        <f t="shared" si="149"/>
        <v>-4110.305949563478</v>
      </c>
      <c r="BG70" s="19">
        <f t="shared" si="149"/>
        <v>-4035.9092710765735</v>
      </c>
      <c r="BH70" s="19">
        <f t="shared" si="149"/>
        <v>-3926.2632429442765</v>
      </c>
      <c r="BI70" s="19">
        <f t="shared" si="149"/>
        <v>-3824.1065956559482</v>
      </c>
      <c r="BJ70" s="19">
        <f t="shared" si="149"/>
        <v>-3729.2146477862698</v>
      </c>
      <c r="BK70" s="19">
        <f t="shared" si="149"/>
        <v>-3599.6882083526816</v>
      </c>
      <c r="BL70" s="19">
        <f t="shared" si="149"/>
        <v>-3478.2475621021013</v>
      </c>
      <c r="BM70" s="19">
        <f t="shared" si="149"/>
        <v>-3364.6501352390383</v>
      </c>
      <c r="BN70" s="19">
        <f t="shared" si="149"/>
        <v>-3076.9793811818672</v>
      </c>
      <c r="BO70" s="19">
        <f t="shared" si="149"/>
        <v>-2797.9387497464113</v>
      </c>
      <c r="BP70" s="19">
        <f t="shared" si="149"/>
        <v>-2527.2693372540189</v>
      </c>
      <c r="BQ70" s="19">
        <f t="shared" si="149"/>
        <v>-2264.7200071363986</v>
      </c>
      <c r="BR70" s="19">
        <f t="shared" si="149"/>
        <v>-2010.0471569223068</v>
      </c>
      <c r="BS70" s="19">
        <f t="shared" si="149"/>
        <v>-1763.0144922146378</v>
      </c>
      <c r="BT70" s="19">
        <f t="shared" ref="BT70:CX70" si="150">-BT21+BT29+BS70</f>
        <v>-1523.3928074481987</v>
      </c>
      <c r="BU70" s="19">
        <f t="shared" si="150"/>
        <v>-1290.959773224753</v>
      </c>
      <c r="BV70" s="19">
        <f t="shared" si="150"/>
        <v>-1065.4997300280106</v>
      </c>
      <c r="BW70" s="19">
        <f t="shared" si="150"/>
        <v>-846.80348812717045</v>
      </c>
      <c r="BX70" s="19">
        <f t="shared" si="150"/>
        <v>-634.66813348335552</v>
      </c>
      <c r="BY70" s="19">
        <f t="shared" si="150"/>
        <v>-428.89683947885504</v>
      </c>
      <c r="BZ70" s="19">
        <f t="shared" si="150"/>
        <v>-229.29868429448956</v>
      </c>
      <c r="CA70" s="19">
        <f t="shared" si="150"/>
        <v>-35.688473765655061</v>
      </c>
      <c r="CB70" s="19">
        <f t="shared" si="150"/>
        <v>152.11343044731439</v>
      </c>
      <c r="CC70" s="19">
        <f t="shared" si="150"/>
        <v>334.28127753389475</v>
      </c>
      <c r="CD70" s="19">
        <f t="shared" si="150"/>
        <v>510.98408920787767</v>
      </c>
      <c r="CE70" s="19">
        <f t="shared" si="150"/>
        <v>682.38581653164113</v>
      </c>
      <c r="CF70" s="19">
        <f t="shared" si="150"/>
        <v>848.64549203569163</v>
      </c>
      <c r="CG70" s="19">
        <f t="shared" si="150"/>
        <v>1009.9173772746207</v>
      </c>
      <c r="CH70" s="19">
        <f t="shared" si="150"/>
        <v>1166.3511059563818</v>
      </c>
      <c r="CI70" s="19">
        <f t="shared" si="150"/>
        <v>1318.0918227776901</v>
      </c>
      <c r="CJ70" s="19">
        <f t="shared" si="150"/>
        <v>1465.2803180943592</v>
      </c>
      <c r="CK70" s="19">
        <f t="shared" si="150"/>
        <v>1608.0531585515282</v>
      </c>
      <c r="CL70" s="19">
        <f t="shared" si="150"/>
        <v>1746.5428137949821</v>
      </c>
      <c r="CM70" s="19">
        <f t="shared" si="150"/>
        <v>1880.8777793811323</v>
      </c>
      <c r="CN70" s="19">
        <f t="shared" si="150"/>
        <v>2011.1826959996981</v>
      </c>
      <c r="CO70" s="19">
        <f t="shared" si="150"/>
        <v>2137.5784651197068</v>
      </c>
      <c r="CP70" s="19">
        <f t="shared" si="150"/>
        <v>2260.1823611661152</v>
      </c>
      <c r="CQ70" s="19">
        <f t="shared" si="150"/>
        <v>2379.1081403311314</v>
      </c>
      <c r="CR70" s="19">
        <f t="shared" si="150"/>
        <v>2494.4661461211972</v>
      </c>
      <c r="CS70" s="19">
        <f t="shared" si="150"/>
        <v>2606.3634117375609</v>
      </c>
      <c r="CT70" s="19">
        <f t="shared" si="150"/>
        <v>2714.9037593854337</v>
      </c>
      <c r="CU70" s="19">
        <f t="shared" si="150"/>
        <v>2820.1878966038703</v>
      </c>
      <c r="CV70" s="19">
        <f t="shared" si="150"/>
        <v>2922.3135097057539</v>
      </c>
      <c r="CW70" s="19">
        <f t="shared" si="150"/>
        <v>3021.3753544145811</v>
      </c>
      <c r="CX70" s="19">
        <f t="shared" si="150"/>
        <v>3117.4653437821435</v>
      </c>
    </row>
    <row r="72" spans="2:104" x14ac:dyDescent="0.25">
      <c r="B72" s="4" t="s">
        <v>75</v>
      </c>
      <c r="G72">
        <v>50</v>
      </c>
    </row>
    <row r="73" spans="2:104" x14ac:dyDescent="0.25">
      <c r="B73" s="4" t="s">
        <v>35</v>
      </c>
      <c r="G73">
        <f>G72-6</f>
        <v>44</v>
      </c>
    </row>
    <row r="74" spans="2:104" x14ac:dyDescent="0.25">
      <c r="B74" s="4" t="s">
        <v>76</v>
      </c>
      <c r="G74">
        <f>G72-12</f>
        <v>38</v>
      </c>
    </row>
    <row r="75" spans="2:104" x14ac:dyDescent="0.25">
      <c r="B75" s="4" t="s">
        <v>79</v>
      </c>
      <c r="G75" s="69">
        <v>15000</v>
      </c>
    </row>
    <row r="76" spans="2:104" x14ac:dyDescent="0.25">
      <c r="B76" s="4" t="s">
        <v>80</v>
      </c>
      <c r="G76" s="69">
        <v>0</v>
      </c>
    </row>
    <row r="77" spans="2:104" ht="60" x14ac:dyDescent="0.25">
      <c r="B77" s="4" t="s">
        <v>33</v>
      </c>
      <c r="F77" s="4" t="s">
        <v>33</v>
      </c>
      <c r="G77">
        <v>0.25</v>
      </c>
      <c r="H77">
        <f>G77+0.25</f>
        <v>0.5</v>
      </c>
      <c r="I77">
        <f t="shared" ref="I77:AB77" si="151">H77+0.25</f>
        <v>0.75</v>
      </c>
      <c r="J77">
        <f t="shared" si="151"/>
        <v>1</v>
      </c>
      <c r="K77">
        <f t="shared" si="151"/>
        <v>1.25</v>
      </c>
      <c r="L77">
        <f t="shared" si="151"/>
        <v>1.5</v>
      </c>
      <c r="M77">
        <f t="shared" si="151"/>
        <v>1.75</v>
      </c>
      <c r="N77">
        <f t="shared" si="151"/>
        <v>2</v>
      </c>
      <c r="O77">
        <f t="shared" si="151"/>
        <v>2.25</v>
      </c>
      <c r="P77">
        <f t="shared" si="151"/>
        <v>2.5</v>
      </c>
      <c r="Q77">
        <f t="shared" si="151"/>
        <v>2.75</v>
      </c>
      <c r="R77">
        <f t="shared" si="151"/>
        <v>3</v>
      </c>
      <c r="S77">
        <f t="shared" si="151"/>
        <v>3.25</v>
      </c>
      <c r="T77">
        <f t="shared" si="151"/>
        <v>3.5</v>
      </c>
      <c r="U77">
        <f t="shared" si="151"/>
        <v>3.75</v>
      </c>
      <c r="V77">
        <f t="shared" si="151"/>
        <v>4</v>
      </c>
      <c r="W77">
        <f t="shared" si="151"/>
        <v>4.25</v>
      </c>
      <c r="X77">
        <f t="shared" si="151"/>
        <v>4.5</v>
      </c>
      <c r="Y77">
        <f t="shared" si="151"/>
        <v>4.75</v>
      </c>
      <c r="Z77">
        <f t="shared" si="151"/>
        <v>5</v>
      </c>
      <c r="AA77">
        <f t="shared" si="151"/>
        <v>5.25</v>
      </c>
      <c r="AB77">
        <f t="shared" si="151"/>
        <v>5.5</v>
      </c>
      <c r="AC77">
        <f t="shared" ref="AC77" si="152">AB77+0.25</f>
        <v>5.75</v>
      </c>
      <c r="AD77">
        <f t="shared" ref="AD77" si="153">AC77+0.25</f>
        <v>6</v>
      </c>
      <c r="AE77">
        <f t="shared" ref="AE77" si="154">AD77+0.25</f>
        <v>6.25</v>
      </c>
      <c r="AF77">
        <f t="shared" ref="AF77" si="155">AE77+0.25</f>
        <v>6.5</v>
      </c>
      <c r="AG77">
        <f t="shared" ref="AG77" si="156">AF77+0.25</f>
        <v>6.75</v>
      </c>
      <c r="AH77">
        <f t="shared" ref="AH77" si="157">AG77+0.25</f>
        <v>7</v>
      </c>
      <c r="AI77">
        <f t="shared" ref="AI77" si="158">AH77+0.25</f>
        <v>7.25</v>
      </c>
      <c r="AJ77">
        <f t="shared" ref="AJ77" si="159">AI77+0.25</f>
        <v>7.5</v>
      </c>
      <c r="AK77">
        <f t="shared" ref="AK77" si="160">AJ77+0.25</f>
        <v>7.75</v>
      </c>
      <c r="AL77">
        <f t="shared" ref="AL77" si="161">AK77+0.25</f>
        <v>8</v>
      </c>
      <c r="AM77">
        <f t="shared" ref="AM77" si="162">AL77+0.25</f>
        <v>8.25</v>
      </c>
      <c r="AN77">
        <f t="shared" ref="AN77" si="163">AM77+0.25</f>
        <v>8.5</v>
      </c>
      <c r="AO77">
        <f t="shared" ref="AO77" si="164">AN77+0.25</f>
        <v>8.75</v>
      </c>
      <c r="AP77">
        <f t="shared" ref="AP77" si="165">AO77+0.25</f>
        <v>9</v>
      </c>
      <c r="AQ77">
        <f t="shared" ref="AQ77" si="166">AP77+0.25</f>
        <v>9.25</v>
      </c>
      <c r="AR77">
        <f t="shared" ref="AR77" si="167">AQ77+0.25</f>
        <v>9.5</v>
      </c>
      <c r="AS77">
        <f t="shared" ref="AS77" si="168">AR77+0.25</f>
        <v>9.75</v>
      </c>
      <c r="AT77">
        <f t="shared" ref="AT77" si="169">AS77+0.25</f>
        <v>10</v>
      </c>
      <c r="AU77">
        <f t="shared" ref="AU77" si="170">AT77+0.25</f>
        <v>10.25</v>
      </c>
      <c r="AV77">
        <f t="shared" ref="AV77" si="171">AU77+0.25</f>
        <v>10.5</v>
      </c>
      <c r="AW77">
        <f t="shared" ref="AW77" si="172">AV77+0.25</f>
        <v>10.75</v>
      </c>
      <c r="AX77">
        <f t="shared" ref="AX77" si="173">AW77+0.25</f>
        <v>11</v>
      </c>
      <c r="AY77">
        <f t="shared" ref="AY77" si="174">AX77+0.25</f>
        <v>11.25</v>
      </c>
      <c r="AZ77">
        <f t="shared" ref="AZ77" si="175">AY77+0.25</f>
        <v>11.5</v>
      </c>
      <c r="BA77">
        <f t="shared" ref="BA77" si="176">AZ77+0.25</f>
        <v>11.75</v>
      </c>
      <c r="BB77">
        <f t="shared" ref="BB77" si="177">BA77+0.25</f>
        <v>12</v>
      </c>
      <c r="BC77">
        <f t="shared" ref="BC77" si="178">BB77+0.25</f>
        <v>12.25</v>
      </c>
      <c r="BD77">
        <f t="shared" ref="BD77" si="179">BC77+0.25</f>
        <v>12.5</v>
      </c>
      <c r="BE77">
        <f t="shared" ref="BE77" si="180">BD77+0.25</f>
        <v>12.75</v>
      </c>
      <c r="BF77">
        <f t="shared" ref="BF77" si="181">BE77+0.25</f>
        <v>13</v>
      </c>
      <c r="BG77">
        <f t="shared" ref="BG77" si="182">BF77+0.25</f>
        <v>13.25</v>
      </c>
      <c r="BH77">
        <f t="shared" ref="BH77" si="183">BG77+0.25</f>
        <v>13.5</v>
      </c>
      <c r="BI77">
        <f t="shared" ref="BI77" si="184">BH77+0.25</f>
        <v>13.75</v>
      </c>
      <c r="BJ77">
        <f t="shared" ref="BJ77" si="185">BI77+0.25</f>
        <v>14</v>
      </c>
      <c r="BK77">
        <f t="shared" ref="BK77" si="186">BJ77+0.25</f>
        <v>14.25</v>
      </c>
      <c r="BL77">
        <f t="shared" ref="BL77" si="187">BK77+0.25</f>
        <v>14.5</v>
      </c>
      <c r="BM77">
        <f t="shared" ref="BM77" si="188">BL77+0.25</f>
        <v>14.75</v>
      </c>
      <c r="BN77">
        <f t="shared" ref="BN77" si="189">BM77+0.25</f>
        <v>15</v>
      </c>
      <c r="BO77">
        <f t="shared" ref="BO77" si="190">BN77+0.25</f>
        <v>15.25</v>
      </c>
      <c r="BP77">
        <f t="shared" ref="BP77" si="191">BO77+0.25</f>
        <v>15.5</v>
      </c>
      <c r="BQ77">
        <f t="shared" ref="BQ77" si="192">BP77+0.25</f>
        <v>15.75</v>
      </c>
      <c r="BR77">
        <f t="shared" ref="BR77" si="193">BQ77+0.25</f>
        <v>16</v>
      </c>
      <c r="BS77">
        <f t="shared" ref="BS77" si="194">BR77+0.25</f>
        <v>16.25</v>
      </c>
      <c r="BT77">
        <f t="shared" ref="BT77" si="195">BS77+0.25</f>
        <v>16.5</v>
      </c>
      <c r="BU77">
        <f t="shared" ref="BU77" si="196">BT77+0.25</f>
        <v>16.75</v>
      </c>
      <c r="BV77">
        <f t="shared" ref="BV77" si="197">BU77+0.25</f>
        <v>17</v>
      </c>
      <c r="BW77">
        <f t="shared" ref="BW77" si="198">BV77+0.25</f>
        <v>17.25</v>
      </c>
      <c r="BX77">
        <f t="shared" ref="BX77" si="199">BW77+0.25</f>
        <v>17.5</v>
      </c>
      <c r="BY77">
        <f t="shared" ref="BY77" si="200">BX77+0.25</f>
        <v>17.75</v>
      </c>
      <c r="BZ77">
        <f t="shared" ref="BZ77" si="201">BY77+0.25</f>
        <v>18</v>
      </c>
      <c r="CA77">
        <f t="shared" ref="CA77" si="202">BZ77+0.25</f>
        <v>18.25</v>
      </c>
      <c r="CB77">
        <f t="shared" ref="CB77" si="203">CA77+0.25</f>
        <v>18.5</v>
      </c>
      <c r="CC77">
        <f t="shared" ref="CC77" si="204">CB77+0.25</f>
        <v>18.75</v>
      </c>
      <c r="CD77">
        <f t="shared" ref="CD77" si="205">CC77+0.25</f>
        <v>19</v>
      </c>
      <c r="CE77">
        <f t="shared" ref="CE77" si="206">CD77+0.25</f>
        <v>19.25</v>
      </c>
      <c r="CF77">
        <f t="shared" ref="CF77" si="207">CE77+0.25</f>
        <v>19.5</v>
      </c>
      <c r="CG77">
        <f t="shared" ref="CG77" si="208">CF77+0.25</f>
        <v>19.75</v>
      </c>
      <c r="CH77">
        <f t="shared" ref="CH77" si="209">CG77+0.25</f>
        <v>20</v>
      </c>
      <c r="CI77">
        <f t="shared" ref="CI77" si="210">CH77+0.25</f>
        <v>20.25</v>
      </c>
      <c r="CJ77">
        <f t="shared" ref="CJ77" si="211">CI77+0.25</f>
        <v>20.5</v>
      </c>
      <c r="CK77">
        <f t="shared" ref="CK77" si="212">CJ77+0.25</f>
        <v>20.75</v>
      </c>
      <c r="CL77">
        <f t="shared" ref="CL77" si="213">CK77+0.25</f>
        <v>21</v>
      </c>
      <c r="CM77">
        <f t="shared" ref="CM77" si="214">CL77+0.25</f>
        <v>21.25</v>
      </c>
      <c r="CN77">
        <f t="shared" ref="CN77" si="215">CM77+0.25</f>
        <v>21.5</v>
      </c>
      <c r="CO77">
        <f t="shared" ref="CO77" si="216">CN77+0.25</f>
        <v>21.75</v>
      </c>
      <c r="CP77">
        <f t="shared" ref="CP77" si="217">CO77+0.25</f>
        <v>22</v>
      </c>
      <c r="CQ77">
        <f t="shared" ref="CQ77" si="218">CP77+0.25</f>
        <v>22.25</v>
      </c>
      <c r="CR77">
        <f t="shared" ref="CR77" si="219">CQ77+0.25</f>
        <v>22.5</v>
      </c>
      <c r="CS77">
        <f t="shared" ref="CS77" si="220">CR77+0.25</f>
        <v>22.75</v>
      </c>
      <c r="CT77">
        <f t="shared" ref="CT77" si="221">CS77+0.25</f>
        <v>23</v>
      </c>
      <c r="CU77">
        <f t="shared" ref="CU77" si="222">CT77+0.25</f>
        <v>23.25</v>
      </c>
      <c r="CV77">
        <f t="shared" ref="CV77:CX77" si="223">CU77+0.25</f>
        <v>23.5</v>
      </c>
      <c r="CW77">
        <f t="shared" si="223"/>
        <v>23.75</v>
      </c>
      <c r="CX77">
        <f t="shared" si="223"/>
        <v>24</v>
      </c>
    </row>
    <row r="78" spans="2:104" x14ac:dyDescent="0.25">
      <c r="B78" s="4" t="s">
        <v>13</v>
      </c>
      <c r="AD78" s="74">
        <f t="shared" ref="AD78:BI78" si="224">SUM(AC58:AC62)</f>
        <v>15000</v>
      </c>
      <c r="AE78" s="74">
        <f t="shared" si="224"/>
        <v>14640</v>
      </c>
      <c r="AF78" s="74">
        <f t="shared" si="224"/>
        <v>29288.639999999999</v>
      </c>
      <c r="AG78" s="74">
        <f t="shared" si="224"/>
        <v>28585.712639999998</v>
      </c>
      <c r="AH78" s="74">
        <f t="shared" si="224"/>
        <v>42899.655536639999</v>
      </c>
      <c r="AI78" s="74">
        <f t="shared" si="224"/>
        <v>41870.06380376064</v>
      </c>
      <c r="AJ78" s="74">
        <f t="shared" si="224"/>
        <v>55865.182272470382</v>
      </c>
      <c r="AK78" s="74">
        <f t="shared" si="224"/>
        <v>54524.417897931089</v>
      </c>
      <c r="AL78" s="74">
        <f t="shared" si="224"/>
        <v>68215.831868380745</v>
      </c>
      <c r="AM78" s="74">
        <f t="shared" si="224"/>
        <v>66578.651903539605</v>
      </c>
      <c r="AN78" s="74">
        <f t="shared" si="224"/>
        <v>64980.764257854651</v>
      </c>
      <c r="AO78" s="74">
        <f t="shared" si="224"/>
        <v>63421.225915666146</v>
      </c>
      <c r="AP78" s="74">
        <f t="shared" si="224"/>
        <v>61899.116493690155</v>
      </c>
      <c r="AQ78" s="74">
        <f t="shared" si="224"/>
        <v>60413.537697841588</v>
      </c>
      <c r="AR78" s="74">
        <f t="shared" si="224"/>
        <v>58963.612793093387</v>
      </c>
      <c r="AS78" s="74">
        <f t="shared" si="224"/>
        <v>57548.486086059151</v>
      </c>
      <c r="AT78" s="74">
        <f t="shared" si="224"/>
        <v>56167.322419993725</v>
      </c>
      <c r="AU78" s="74">
        <f t="shared" si="224"/>
        <v>54819.306681913877</v>
      </c>
      <c r="AV78" s="74">
        <f t="shared" si="224"/>
        <v>53503.643321547948</v>
      </c>
      <c r="AW78" s="74">
        <f t="shared" si="224"/>
        <v>67219.555881830791</v>
      </c>
      <c r="AX78" s="74">
        <f t="shared" si="224"/>
        <v>65606.286540666857</v>
      </c>
      <c r="AY78" s="74">
        <f t="shared" si="224"/>
        <v>79031.735663690852</v>
      </c>
      <c r="AZ78" s="74">
        <f t="shared" si="224"/>
        <v>77134.97400776227</v>
      </c>
      <c r="BA78" s="74">
        <f t="shared" si="224"/>
        <v>90283.734631575979</v>
      </c>
      <c r="BB78" s="74">
        <f t="shared" si="224"/>
        <v>88116.925000418138</v>
      </c>
      <c r="BC78" s="74">
        <f t="shared" si="224"/>
        <v>86002.118800408105</v>
      </c>
      <c r="BD78" s="74">
        <f t="shared" si="224"/>
        <v>98938.067949198303</v>
      </c>
      <c r="BE78" s="74">
        <f t="shared" si="224"/>
        <v>96563.554318417548</v>
      </c>
      <c r="BF78" s="74">
        <f t="shared" si="224"/>
        <v>94246.02901477553</v>
      </c>
      <c r="BG78" s="74">
        <f t="shared" si="224"/>
        <v>106984.12431842092</v>
      </c>
      <c r="BH78" s="74">
        <f t="shared" si="224"/>
        <v>104416.50533477882</v>
      </c>
      <c r="BI78" s="74">
        <f t="shared" si="224"/>
        <v>101910.50920674413</v>
      </c>
      <c r="BJ78" s="74">
        <f t="shared" ref="BJ78:CO78" si="225">SUM(BI58:BI62)</f>
        <v>99464.656985782261</v>
      </c>
      <c r="BK78" s="74">
        <f t="shared" si="225"/>
        <v>97077.505218123464</v>
      </c>
      <c r="BL78" s="74">
        <f t="shared" si="225"/>
        <v>94747.645092888502</v>
      </c>
      <c r="BM78" s="74">
        <f t="shared" si="225"/>
        <v>92473.701610659191</v>
      </c>
      <c r="BN78" s="74">
        <f t="shared" si="225"/>
        <v>90254.33277200337</v>
      </c>
      <c r="BO78" s="74">
        <f t="shared" si="225"/>
        <v>88088.228785475279</v>
      </c>
      <c r="BP78" s="74">
        <f t="shared" si="225"/>
        <v>85974.111294623872</v>
      </c>
      <c r="BQ78" s="74">
        <f t="shared" si="225"/>
        <v>83910.732623552889</v>
      </c>
      <c r="BR78" s="74">
        <f t="shared" si="225"/>
        <v>81896.87504058762</v>
      </c>
      <c r="BS78" s="74">
        <f t="shared" si="225"/>
        <v>79931.35003961352</v>
      </c>
      <c r="BT78" s="74">
        <f t="shared" si="225"/>
        <v>78012.997638662797</v>
      </c>
      <c r="BU78" s="74">
        <f t="shared" si="225"/>
        <v>76140.685695334891</v>
      </c>
      <c r="BV78" s="74">
        <f t="shared" si="225"/>
        <v>74313.309238646849</v>
      </c>
      <c r="BW78" s="74">
        <f t="shared" si="225"/>
        <v>72529.789816919307</v>
      </c>
      <c r="BX78" s="74">
        <f t="shared" si="225"/>
        <v>70789.074861313245</v>
      </c>
      <c r="BY78" s="74">
        <f t="shared" si="225"/>
        <v>69090.137064641734</v>
      </c>
      <c r="BZ78" s="74">
        <f t="shared" si="225"/>
        <v>67431.97377509033</v>
      </c>
      <c r="CA78" s="74">
        <f t="shared" si="225"/>
        <v>65813.60640448815</v>
      </c>
      <c r="CB78" s="74">
        <f t="shared" si="225"/>
        <v>64234.079850780436</v>
      </c>
      <c r="CC78" s="74">
        <f t="shared" si="225"/>
        <v>62692.461934361701</v>
      </c>
      <c r="CD78" s="74">
        <f t="shared" si="225"/>
        <v>61187.84284793702</v>
      </c>
      <c r="CE78" s="74">
        <f t="shared" si="225"/>
        <v>59719.334619586531</v>
      </c>
      <c r="CF78" s="74">
        <f t="shared" si="225"/>
        <v>58286.070588716451</v>
      </c>
      <c r="CG78" s="74">
        <f t="shared" si="225"/>
        <v>56887.204894587259</v>
      </c>
      <c r="CH78" s="74">
        <f t="shared" si="225"/>
        <v>55521.911977117161</v>
      </c>
      <c r="CI78" s="74">
        <f t="shared" si="225"/>
        <v>54189.386089666346</v>
      </c>
      <c r="CJ78" s="74">
        <f t="shared" si="225"/>
        <v>52888.840823514358</v>
      </c>
      <c r="CK78" s="74">
        <f t="shared" si="225"/>
        <v>51619.508643749999</v>
      </c>
      <c r="CL78" s="74">
        <f t="shared" si="225"/>
        <v>50380.640436300004</v>
      </c>
      <c r="CM78" s="74">
        <f t="shared" si="225"/>
        <v>49171.505065828795</v>
      </c>
      <c r="CN78" s="74">
        <f t="shared" si="225"/>
        <v>47991.388944248902</v>
      </c>
      <c r="CO78" s="74">
        <f t="shared" si="225"/>
        <v>46839.595609586933</v>
      </c>
      <c r="CP78" s="74">
        <f t="shared" ref="CP78:CX78" si="226">SUM(CO58:CO62)</f>
        <v>45715.445314956844</v>
      </c>
      <c r="CQ78" s="74">
        <f t="shared" si="226"/>
        <v>44618.274627397877</v>
      </c>
      <c r="CR78" s="74">
        <f t="shared" si="226"/>
        <v>43547.436036340325</v>
      </c>
      <c r="CS78" s="74">
        <f t="shared" si="226"/>
        <v>42502.297571468167</v>
      </c>
      <c r="CT78" s="74">
        <f t="shared" si="226"/>
        <v>41482.242429752921</v>
      </c>
      <c r="CU78" s="74">
        <f t="shared" si="226"/>
        <v>40486.66861143885</v>
      </c>
      <c r="CV78" s="74">
        <f t="shared" si="226"/>
        <v>39514.988564764317</v>
      </c>
      <c r="CW78" s="74">
        <f t="shared" si="226"/>
        <v>38566.628839209967</v>
      </c>
      <c r="CX78" s="74">
        <f t="shared" si="226"/>
        <v>37641.029747068926</v>
      </c>
    </row>
    <row r="79" spans="2:104" x14ac:dyDescent="0.25">
      <c r="B79" s="4" t="s">
        <v>34</v>
      </c>
      <c r="AO79" s="73">
        <f t="shared" ref="AO79:BT79" si="227">SUM(AO23:AO27)</f>
        <v>15000</v>
      </c>
      <c r="AP79" s="73">
        <f t="shared" si="227"/>
        <v>14550</v>
      </c>
      <c r="AQ79" s="73">
        <f t="shared" si="227"/>
        <v>29113.5</v>
      </c>
      <c r="AR79" s="73">
        <f t="shared" si="227"/>
        <v>28240.095000000001</v>
      </c>
      <c r="AS79" s="73">
        <f t="shared" si="227"/>
        <v>42392.89215</v>
      </c>
      <c r="AT79" s="73">
        <f t="shared" si="227"/>
        <v>41121.105385499999</v>
      </c>
      <c r="AU79" s="73">
        <f t="shared" si="227"/>
        <v>39887.472223935001</v>
      </c>
      <c r="AV79" s="73">
        <f t="shared" si="227"/>
        <v>53690.84805721695</v>
      </c>
      <c r="AW79" s="73">
        <f t="shared" si="227"/>
        <v>52080.122615500441</v>
      </c>
      <c r="AX79" s="73">
        <f t="shared" si="227"/>
        <v>50517.718937035424</v>
      </c>
      <c r="AY79" s="73">
        <f t="shared" si="227"/>
        <v>64002.187368924366</v>
      </c>
      <c r="AZ79" s="73">
        <f t="shared" si="227"/>
        <v>62082.121747856632</v>
      </c>
      <c r="BA79" s="73">
        <f t="shared" si="227"/>
        <v>60219.658095420928</v>
      </c>
      <c r="BB79" s="73">
        <f t="shared" si="227"/>
        <v>73413.068352558301</v>
      </c>
      <c r="BC79" s="73">
        <f t="shared" si="227"/>
        <v>71210.676301981555</v>
      </c>
      <c r="BD79" s="73">
        <f t="shared" si="227"/>
        <v>69074.356012922115</v>
      </c>
      <c r="BE79" s="73">
        <f t="shared" si="227"/>
        <v>82002.125332534444</v>
      </c>
      <c r="BF79" s="73">
        <f t="shared" si="227"/>
        <v>79542.061572558407</v>
      </c>
      <c r="BG79" s="73">
        <f t="shared" si="227"/>
        <v>77155.799725381657</v>
      </c>
      <c r="BH79" s="73">
        <f t="shared" si="227"/>
        <v>89841.125733620225</v>
      </c>
      <c r="BI79" s="73">
        <f t="shared" si="227"/>
        <v>87145.891961611604</v>
      </c>
      <c r="BJ79" s="73">
        <f t="shared" si="227"/>
        <v>84531.515202763243</v>
      </c>
      <c r="BK79" s="73">
        <f t="shared" si="227"/>
        <v>96995.569746680354</v>
      </c>
      <c r="BL79" s="73">
        <f t="shared" si="227"/>
        <v>94085.702654279943</v>
      </c>
      <c r="BM79" s="73">
        <f t="shared" si="227"/>
        <v>91263.131574651547</v>
      </c>
      <c r="BN79" s="73">
        <f t="shared" si="227"/>
        <v>103525.23762741199</v>
      </c>
      <c r="BO79" s="73">
        <f t="shared" si="227"/>
        <v>100419.48049858963</v>
      </c>
      <c r="BP79" s="73">
        <f t="shared" si="227"/>
        <v>97406.896083631917</v>
      </c>
      <c r="BQ79" s="73">
        <f t="shared" si="227"/>
        <v>94484.689201122965</v>
      </c>
      <c r="BR79" s="73">
        <f t="shared" si="227"/>
        <v>91650.148525089273</v>
      </c>
      <c r="BS79" s="73">
        <f t="shared" si="227"/>
        <v>88900.644069336588</v>
      </c>
      <c r="BT79" s="73">
        <f t="shared" si="227"/>
        <v>86233.624747256501</v>
      </c>
      <c r="BU79" s="73">
        <f t="shared" ref="BU79:CX79" si="228">SUM(BU23:BU27)</f>
        <v>83646.616004838783</v>
      </c>
      <c r="BV79" s="73">
        <f t="shared" si="228"/>
        <v>81137.217524693624</v>
      </c>
      <c r="BW79" s="73">
        <f t="shared" si="228"/>
        <v>78703.10099895281</v>
      </c>
      <c r="BX79" s="73">
        <f t="shared" si="228"/>
        <v>76342.007968984224</v>
      </c>
      <c r="BY79" s="73">
        <f t="shared" si="228"/>
        <v>74051.747729914699</v>
      </c>
      <c r="BZ79" s="73">
        <f t="shared" si="228"/>
        <v>71830.195298017265</v>
      </c>
      <c r="CA79" s="73">
        <f t="shared" si="228"/>
        <v>69675.289439076747</v>
      </c>
      <c r="CB79" s="73">
        <f t="shared" si="228"/>
        <v>67585.03075590443</v>
      </c>
      <c r="CC79" s="73">
        <f t="shared" si="228"/>
        <v>65557.479833227306</v>
      </c>
      <c r="CD79" s="73">
        <f t="shared" si="228"/>
        <v>63590.755438230481</v>
      </c>
      <c r="CE79" s="73">
        <f t="shared" si="228"/>
        <v>61683.032775083571</v>
      </c>
      <c r="CF79" s="73">
        <f t="shared" si="228"/>
        <v>59832.541791831063</v>
      </c>
      <c r="CG79" s="73">
        <f t="shared" si="228"/>
        <v>58037.565538076124</v>
      </c>
      <c r="CH79" s="73">
        <f t="shared" si="228"/>
        <v>56296.438571933846</v>
      </c>
      <c r="CI79" s="73">
        <f t="shared" si="228"/>
        <v>54607.545414775828</v>
      </c>
      <c r="CJ79" s="73">
        <f t="shared" si="228"/>
        <v>52969.319052332547</v>
      </c>
      <c r="CK79" s="73">
        <f t="shared" si="228"/>
        <v>51380.239480762568</v>
      </c>
      <c r="CL79" s="73">
        <f t="shared" si="228"/>
        <v>49838.8322963397</v>
      </c>
      <c r="CM79" s="73">
        <f t="shared" si="228"/>
        <v>48343.667327449497</v>
      </c>
      <c r="CN79" s="73">
        <f t="shared" si="228"/>
        <v>46893.357307626022</v>
      </c>
      <c r="CO79" s="73">
        <f t="shared" si="228"/>
        <v>45486.55658839723</v>
      </c>
      <c r="CP79" s="73">
        <f t="shared" si="228"/>
        <v>44121.959890745318</v>
      </c>
      <c r="CQ79" s="73">
        <f t="shared" si="228"/>
        <v>42798.301094022958</v>
      </c>
      <c r="CR79" s="73">
        <f t="shared" si="228"/>
        <v>41514.352061202269</v>
      </c>
      <c r="CS79" s="73">
        <f t="shared" si="228"/>
        <v>40268.921499366203</v>
      </c>
      <c r="CT79" s="73">
        <f t="shared" si="228"/>
        <v>39060.853854385212</v>
      </c>
      <c r="CU79" s="73">
        <f t="shared" si="228"/>
        <v>37889.028238753657</v>
      </c>
      <c r="CV79" s="73">
        <f t="shared" si="228"/>
        <v>36752.357391591046</v>
      </c>
      <c r="CW79" s="73">
        <f t="shared" si="228"/>
        <v>35649.786669843314</v>
      </c>
      <c r="CX79" s="73">
        <f t="shared" si="228"/>
        <v>34580.293069748011</v>
      </c>
    </row>
    <row r="80" spans="2:104" x14ac:dyDescent="0.25">
      <c r="AC80" s="69">
        <v>67</v>
      </c>
      <c r="AD80" s="69">
        <v>67</v>
      </c>
      <c r="AE80" s="69">
        <v>72</v>
      </c>
      <c r="AF80" s="69">
        <v>72</v>
      </c>
      <c r="AG80" s="69">
        <v>72</v>
      </c>
      <c r="AH80" s="69">
        <v>72</v>
      </c>
      <c r="AI80" s="69">
        <v>77</v>
      </c>
      <c r="AJ80" s="69">
        <v>77</v>
      </c>
      <c r="AK80" s="69">
        <v>77</v>
      </c>
      <c r="AL80" s="69">
        <v>77</v>
      </c>
      <c r="AM80" s="69">
        <v>82</v>
      </c>
      <c r="AN80" s="69">
        <v>82</v>
      </c>
      <c r="AO80" s="69">
        <v>82</v>
      </c>
      <c r="AP80" s="69">
        <v>82</v>
      </c>
      <c r="AQ80" s="69">
        <v>87</v>
      </c>
      <c r="AR80" s="69">
        <v>87</v>
      </c>
      <c r="AS80" s="69">
        <v>87</v>
      </c>
      <c r="AT80" s="69">
        <v>87</v>
      </c>
      <c r="AU80" s="69">
        <v>92</v>
      </c>
      <c r="AV80" s="69">
        <v>92</v>
      </c>
      <c r="AW80" s="69">
        <v>92</v>
      </c>
      <c r="AX80" s="69">
        <v>92</v>
      </c>
      <c r="AY80" s="69">
        <v>92</v>
      </c>
      <c r="AZ80" s="69">
        <v>92</v>
      </c>
      <c r="BA80" s="69">
        <v>92</v>
      </c>
      <c r="BB80" s="69">
        <v>92</v>
      </c>
      <c r="BC80" s="69">
        <v>92</v>
      </c>
      <c r="BD80" s="69">
        <v>92</v>
      </c>
      <c r="BE80" s="69">
        <v>92</v>
      </c>
      <c r="BF80" s="69">
        <v>92</v>
      </c>
      <c r="BG80" s="69">
        <v>92</v>
      </c>
      <c r="BH80" s="69">
        <v>92</v>
      </c>
      <c r="BI80" s="69">
        <v>92</v>
      </c>
      <c r="BJ80" s="69">
        <v>92</v>
      </c>
      <c r="BK80" s="69">
        <v>92</v>
      </c>
      <c r="BL80" s="69">
        <v>92</v>
      </c>
      <c r="BM80" s="69">
        <v>92</v>
      </c>
      <c r="BN80" s="69">
        <v>92</v>
      </c>
      <c r="BO80" s="69">
        <v>92</v>
      </c>
      <c r="BP80" s="69">
        <v>92</v>
      </c>
      <c r="BQ80" s="69">
        <v>92</v>
      </c>
      <c r="BR80" s="69">
        <v>92</v>
      </c>
      <c r="BS80" s="69">
        <v>92</v>
      </c>
      <c r="BT80" s="69">
        <v>92</v>
      </c>
      <c r="BU80" s="69">
        <v>92</v>
      </c>
      <c r="BV80" s="69">
        <v>92</v>
      </c>
      <c r="BW80" s="69">
        <v>92</v>
      </c>
      <c r="BX80" s="69">
        <v>92</v>
      </c>
      <c r="BY80" s="69">
        <v>92</v>
      </c>
      <c r="BZ80" s="69">
        <v>92</v>
      </c>
      <c r="CA80" s="69">
        <v>92</v>
      </c>
      <c r="CB80" s="69">
        <v>92</v>
      </c>
      <c r="CC80" s="69">
        <v>92</v>
      </c>
      <c r="CD80" s="69">
        <v>92</v>
      </c>
      <c r="CE80" s="69">
        <v>92</v>
      </c>
      <c r="CF80" s="69">
        <v>92</v>
      </c>
      <c r="CG80" s="69">
        <v>92</v>
      </c>
      <c r="CH80" s="69">
        <v>92</v>
      </c>
      <c r="CI80" s="69">
        <v>92</v>
      </c>
      <c r="CJ80" s="69">
        <v>92</v>
      </c>
      <c r="CK80" s="69">
        <v>92</v>
      </c>
      <c r="CL80" s="69">
        <v>92</v>
      </c>
      <c r="CM80" s="69">
        <v>92</v>
      </c>
      <c r="CN80" s="69">
        <v>92</v>
      </c>
      <c r="CO80" s="69">
        <v>92</v>
      </c>
      <c r="CP80" s="69">
        <v>92</v>
      </c>
      <c r="CQ80" s="69">
        <v>92</v>
      </c>
      <c r="CR80" s="69">
        <v>92</v>
      </c>
      <c r="CS80" s="69">
        <v>92</v>
      </c>
      <c r="CT80" s="69">
        <v>92</v>
      </c>
      <c r="CU80" s="69">
        <v>92</v>
      </c>
      <c r="CV80" s="69">
        <v>92</v>
      </c>
      <c r="CW80" s="69">
        <v>92</v>
      </c>
      <c r="CX80" s="69">
        <v>92</v>
      </c>
      <c r="CY80" s="69">
        <v>92</v>
      </c>
      <c r="CZ80" s="69">
        <v>92</v>
      </c>
    </row>
    <row r="85" spans="7:8" x14ac:dyDescent="0.25">
      <c r="G85" s="75">
        <f>NPV(0.05,G130:AD130)</f>
        <v>5088.0752804839412</v>
      </c>
      <c r="H85" t="s">
        <v>78</v>
      </c>
    </row>
    <row r="86" spans="7:8" x14ac:dyDescent="0.25">
      <c r="G86" s="76">
        <f>IRR(G130:AD130)</f>
        <v>0.21666296210339864</v>
      </c>
      <c r="H86" t="s">
        <v>77</v>
      </c>
    </row>
    <row r="101" spans="8:104" x14ac:dyDescent="0.25">
      <c r="BX101" s="1"/>
      <c r="BY101" s="58"/>
      <c r="BZ101" s="58"/>
    </row>
    <row r="102" spans="8:104" x14ac:dyDescent="0.25">
      <c r="BX102" s="1"/>
      <c r="BY102" s="16"/>
      <c r="BZ102" s="16"/>
    </row>
    <row r="103" spans="8:104" x14ac:dyDescent="0.25">
      <c r="BX103" s="1"/>
      <c r="BY103" s="16"/>
      <c r="BZ103" s="16"/>
    </row>
    <row r="104" spans="8:104" x14ac:dyDescent="0.25">
      <c r="BX104" s="1"/>
      <c r="BY104" s="1"/>
      <c r="BZ104" s="1"/>
    </row>
    <row r="105" spans="8:104" x14ac:dyDescent="0.25">
      <c r="BX105" s="1"/>
      <c r="BY105" s="53"/>
      <c r="BZ105" s="53"/>
    </row>
    <row r="108" spans="8:104" x14ac:dyDescent="0.25">
      <c r="H108" t="s">
        <v>81</v>
      </c>
      <c r="I108">
        <v>0.25</v>
      </c>
      <c r="J108">
        <f>I108+0.25</f>
        <v>0.5</v>
      </c>
      <c r="K108">
        <f t="shared" ref="K108:BV108" si="229">J108+0.25</f>
        <v>0.75</v>
      </c>
      <c r="L108">
        <f t="shared" si="229"/>
        <v>1</v>
      </c>
      <c r="M108">
        <f t="shared" si="229"/>
        <v>1.25</v>
      </c>
      <c r="N108">
        <f t="shared" si="229"/>
        <v>1.5</v>
      </c>
      <c r="O108">
        <f t="shared" si="229"/>
        <v>1.75</v>
      </c>
      <c r="P108">
        <f t="shared" si="229"/>
        <v>2</v>
      </c>
      <c r="Q108">
        <f t="shared" si="229"/>
        <v>2.25</v>
      </c>
      <c r="R108">
        <f t="shared" si="229"/>
        <v>2.5</v>
      </c>
      <c r="S108">
        <f t="shared" si="229"/>
        <v>2.75</v>
      </c>
      <c r="T108">
        <f t="shared" si="229"/>
        <v>3</v>
      </c>
      <c r="U108">
        <f t="shared" si="229"/>
        <v>3.25</v>
      </c>
      <c r="V108">
        <f t="shared" si="229"/>
        <v>3.5</v>
      </c>
      <c r="W108">
        <f t="shared" si="229"/>
        <v>3.75</v>
      </c>
      <c r="X108">
        <f t="shared" si="229"/>
        <v>4</v>
      </c>
      <c r="Y108">
        <f t="shared" si="229"/>
        <v>4.25</v>
      </c>
      <c r="Z108">
        <f t="shared" si="229"/>
        <v>4.5</v>
      </c>
      <c r="AA108">
        <f t="shared" si="229"/>
        <v>4.75</v>
      </c>
      <c r="AB108">
        <f t="shared" si="229"/>
        <v>5</v>
      </c>
      <c r="AC108">
        <f t="shared" si="229"/>
        <v>5.25</v>
      </c>
      <c r="AD108">
        <f t="shared" si="229"/>
        <v>5.5</v>
      </c>
      <c r="AE108">
        <f t="shared" si="229"/>
        <v>5.75</v>
      </c>
      <c r="AF108">
        <f t="shared" si="229"/>
        <v>6</v>
      </c>
      <c r="AG108">
        <f t="shared" si="229"/>
        <v>6.25</v>
      </c>
      <c r="AH108">
        <f t="shared" si="229"/>
        <v>6.5</v>
      </c>
      <c r="AI108">
        <f t="shared" si="229"/>
        <v>6.75</v>
      </c>
      <c r="AJ108">
        <f t="shared" si="229"/>
        <v>7</v>
      </c>
      <c r="AK108">
        <f t="shared" si="229"/>
        <v>7.25</v>
      </c>
      <c r="AL108">
        <f t="shared" si="229"/>
        <v>7.5</v>
      </c>
      <c r="AM108">
        <f t="shared" si="229"/>
        <v>7.75</v>
      </c>
      <c r="AN108">
        <f t="shared" si="229"/>
        <v>8</v>
      </c>
      <c r="AO108">
        <f t="shared" si="229"/>
        <v>8.25</v>
      </c>
      <c r="AP108">
        <f t="shared" si="229"/>
        <v>8.5</v>
      </c>
      <c r="AQ108">
        <f t="shared" si="229"/>
        <v>8.75</v>
      </c>
      <c r="AR108">
        <f t="shared" si="229"/>
        <v>9</v>
      </c>
      <c r="AS108">
        <f t="shared" si="229"/>
        <v>9.25</v>
      </c>
      <c r="AT108">
        <f t="shared" si="229"/>
        <v>9.5</v>
      </c>
      <c r="AU108">
        <f t="shared" si="229"/>
        <v>9.75</v>
      </c>
      <c r="AV108">
        <f t="shared" si="229"/>
        <v>10</v>
      </c>
      <c r="AW108">
        <f t="shared" si="229"/>
        <v>10.25</v>
      </c>
      <c r="AX108">
        <f t="shared" si="229"/>
        <v>10.5</v>
      </c>
      <c r="AY108">
        <f t="shared" si="229"/>
        <v>10.75</v>
      </c>
      <c r="AZ108">
        <f t="shared" si="229"/>
        <v>11</v>
      </c>
      <c r="BA108">
        <f t="shared" si="229"/>
        <v>11.25</v>
      </c>
      <c r="BB108">
        <f t="shared" si="229"/>
        <v>11.5</v>
      </c>
      <c r="BC108">
        <f t="shared" si="229"/>
        <v>11.75</v>
      </c>
      <c r="BD108">
        <f t="shared" si="229"/>
        <v>12</v>
      </c>
      <c r="BE108">
        <f t="shared" si="229"/>
        <v>12.25</v>
      </c>
      <c r="BF108">
        <f t="shared" si="229"/>
        <v>12.5</v>
      </c>
      <c r="BG108">
        <f t="shared" si="229"/>
        <v>12.75</v>
      </c>
      <c r="BH108">
        <f t="shared" si="229"/>
        <v>13</v>
      </c>
      <c r="BI108">
        <f t="shared" si="229"/>
        <v>13.25</v>
      </c>
      <c r="BJ108">
        <f t="shared" si="229"/>
        <v>13.5</v>
      </c>
      <c r="BK108">
        <f t="shared" si="229"/>
        <v>13.75</v>
      </c>
      <c r="BL108">
        <f t="shared" si="229"/>
        <v>14</v>
      </c>
      <c r="BM108">
        <f t="shared" si="229"/>
        <v>14.25</v>
      </c>
      <c r="BN108">
        <f t="shared" si="229"/>
        <v>14.5</v>
      </c>
      <c r="BO108">
        <f t="shared" si="229"/>
        <v>14.75</v>
      </c>
      <c r="BP108">
        <f t="shared" si="229"/>
        <v>15</v>
      </c>
      <c r="BQ108">
        <f t="shared" si="229"/>
        <v>15.25</v>
      </c>
      <c r="BR108">
        <f t="shared" si="229"/>
        <v>15.5</v>
      </c>
      <c r="BS108">
        <f t="shared" si="229"/>
        <v>15.75</v>
      </c>
      <c r="BT108">
        <f t="shared" si="229"/>
        <v>16</v>
      </c>
      <c r="BU108">
        <f t="shared" si="229"/>
        <v>16.25</v>
      </c>
      <c r="BV108">
        <f t="shared" si="229"/>
        <v>16.5</v>
      </c>
      <c r="BW108">
        <f t="shared" ref="BW108:CZ108" si="230">BV108+0.25</f>
        <v>16.75</v>
      </c>
      <c r="BX108">
        <f t="shared" si="230"/>
        <v>17</v>
      </c>
      <c r="BY108">
        <f t="shared" si="230"/>
        <v>17.25</v>
      </c>
      <c r="BZ108">
        <f t="shared" si="230"/>
        <v>17.5</v>
      </c>
      <c r="CA108">
        <f t="shared" si="230"/>
        <v>17.75</v>
      </c>
      <c r="CB108">
        <f t="shared" si="230"/>
        <v>18</v>
      </c>
      <c r="CC108">
        <f t="shared" si="230"/>
        <v>18.25</v>
      </c>
      <c r="CD108">
        <f t="shared" si="230"/>
        <v>18.5</v>
      </c>
      <c r="CE108">
        <f t="shared" si="230"/>
        <v>18.75</v>
      </c>
      <c r="CF108">
        <f t="shared" si="230"/>
        <v>19</v>
      </c>
      <c r="CG108">
        <f t="shared" si="230"/>
        <v>19.25</v>
      </c>
      <c r="CH108">
        <f t="shared" si="230"/>
        <v>19.5</v>
      </c>
      <c r="CI108">
        <f t="shared" si="230"/>
        <v>19.75</v>
      </c>
      <c r="CJ108">
        <f t="shared" si="230"/>
        <v>20</v>
      </c>
      <c r="CK108">
        <f t="shared" si="230"/>
        <v>20.25</v>
      </c>
      <c r="CL108">
        <f t="shared" si="230"/>
        <v>20.5</v>
      </c>
      <c r="CM108">
        <f t="shared" si="230"/>
        <v>20.75</v>
      </c>
      <c r="CN108">
        <f t="shared" si="230"/>
        <v>21</v>
      </c>
      <c r="CO108">
        <f t="shared" si="230"/>
        <v>21.25</v>
      </c>
      <c r="CP108">
        <f t="shared" si="230"/>
        <v>21.5</v>
      </c>
      <c r="CQ108">
        <f t="shared" si="230"/>
        <v>21.75</v>
      </c>
      <c r="CR108">
        <f t="shared" si="230"/>
        <v>22</v>
      </c>
      <c r="CS108">
        <f t="shared" si="230"/>
        <v>22.25</v>
      </c>
      <c r="CT108">
        <f t="shared" si="230"/>
        <v>22.5</v>
      </c>
      <c r="CU108">
        <f t="shared" si="230"/>
        <v>22.75</v>
      </c>
      <c r="CV108">
        <f t="shared" si="230"/>
        <v>23</v>
      </c>
      <c r="CW108">
        <f t="shared" si="230"/>
        <v>23.25</v>
      </c>
      <c r="CX108">
        <f t="shared" si="230"/>
        <v>23.5</v>
      </c>
      <c r="CY108">
        <f t="shared" si="230"/>
        <v>23.75</v>
      </c>
      <c r="CZ108">
        <f t="shared" si="230"/>
        <v>24</v>
      </c>
    </row>
    <row r="109" spans="8:104" x14ac:dyDescent="0.25">
      <c r="H109" t="s">
        <v>93</v>
      </c>
      <c r="I109" s="69">
        <f>+G75</f>
        <v>15000</v>
      </c>
      <c r="J109" s="69">
        <f>I109*0.97</f>
        <v>14550</v>
      </c>
      <c r="K109" s="69">
        <f t="shared" ref="K109" si="231">J109*0.97</f>
        <v>14113.5</v>
      </c>
      <c r="L109" s="69">
        <f t="shared" ref="L109" si="232">K109*0.97</f>
        <v>13690.094999999999</v>
      </c>
      <c r="M109" s="69">
        <f t="shared" ref="M109" si="233">L109*0.97</f>
        <v>13279.39215</v>
      </c>
      <c r="N109" s="69">
        <f t="shared" ref="N109" si="234">M109*0.97</f>
        <v>12881.0103855</v>
      </c>
      <c r="O109" s="69">
        <f t="shared" ref="O109" si="235">N109*0.97</f>
        <v>12494.580073935</v>
      </c>
      <c r="P109" s="69">
        <f t="shared" ref="P109" si="236">O109*0.97</f>
        <v>12119.742671716949</v>
      </c>
      <c r="Q109" s="69">
        <f t="shared" ref="Q109" si="237">P109*0.97</f>
        <v>11756.150391565441</v>
      </c>
      <c r="R109" s="69">
        <f t="shared" ref="R109" si="238">Q109*0.97</f>
        <v>11403.465879818477</v>
      </c>
      <c r="S109" s="69">
        <f t="shared" ref="S109" si="239">R109*0.97</f>
        <v>11061.361903423922</v>
      </c>
      <c r="T109" s="69">
        <f t="shared" ref="T109" si="240">S109*0.97</f>
        <v>10729.521046321204</v>
      </c>
      <c r="U109" s="69">
        <f t="shared" ref="U109" si="241">T109*0.97</f>
        <v>10407.635414931568</v>
      </c>
      <c r="V109" s="69">
        <f t="shared" ref="V109" si="242">U109*0.97</f>
        <v>10095.406352483622</v>
      </c>
      <c r="W109" s="69">
        <f t="shared" ref="W109" si="243">V109*0.97</f>
        <v>9792.5441619091125</v>
      </c>
      <c r="X109" s="69">
        <f t="shared" ref="X109" si="244">W109*0.97</f>
        <v>9498.7678370518388</v>
      </c>
      <c r="Y109" s="69">
        <f t="shared" ref="Y109" si="245">X109*0.97</f>
        <v>9213.8048019402831</v>
      </c>
      <c r="Z109" s="69">
        <f t="shared" ref="Z109" si="246">Y109*0.97</f>
        <v>8937.3906578820752</v>
      </c>
      <c r="AA109" s="69">
        <f t="shared" ref="AA109" si="247">Z109*0.97</f>
        <v>8669.268938145613</v>
      </c>
      <c r="AB109" s="69">
        <f t="shared" ref="AB109" si="248">AA109*0.97</f>
        <v>8409.1908700012445</v>
      </c>
      <c r="AC109" s="69">
        <f t="shared" ref="AC109" si="249">AB109*0.97</f>
        <v>8156.9151439012066</v>
      </c>
      <c r="AD109" s="69">
        <f t="shared" ref="AD109" si="250">AC109*0.97</f>
        <v>7912.2076895841701</v>
      </c>
      <c r="AE109" s="69">
        <f t="shared" ref="AE109" si="251">AD109*0.97</f>
        <v>7674.8414588966452</v>
      </c>
      <c r="AF109" s="69">
        <f t="shared" ref="AF109" si="252">AE109*0.97</f>
        <v>7444.5962151297454</v>
      </c>
      <c r="AG109" s="69">
        <f t="shared" ref="AG109" si="253">AF109*0.97</f>
        <v>7221.2583286758527</v>
      </c>
      <c r="AH109" s="69">
        <f t="shared" ref="AH109" si="254">AG109*0.97</f>
        <v>7004.6205788155767</v>
      </c>
      <c r="AI109" s="69">
        <f t="shared" ref="AI109" si="255">AH109*0.97</f>
        <v>6794.4819614511089</v>
      </c>
      <c r="AJ109" s="69">
        <f t="shared" ref="AJ109" si="256">AI109*0.97</f>
        <v>6590.647502607575</v>
      </c>
      <c r="AK109" s="69">
        <f t="shared" ref="AK109" si="257">AJ109*0.97</f>
        <v>6392.9280775293473</v>
      </c>
      <c r="AL109" s="69">
        <v>12000</v>
      </c>
      <c r="AM109" s="69">
        <f t="shared" ref="AM109" si="258">AL109*0.97</f>
        <v>11640</v>
      </c>
      <c r="AN109" s="69">
        <f t="shared" ref="AN109" si="259">AM109*0.97</f>
        <v>11290.8</v>
      </c>
      <c r="AO109" s="69">
        <f t="shared" ref="AO109" si="260">AN109*0.97</f>
        <v>10952.075999999999</v>
      </c>
      <c r="AP109" s="69">
        <f t="shared" ref="AP109" si="261">AO109*0.97</f>
        <v>10623.513719999999</v>
      </c>
      <c r="AQ109" s="69">
        <f t="shared" ref="AQ109" si="262">AP109*0.97</f>
        <v>10304.808308399999</v>
      </c>
      <c r="AR109" s="69">
        <f t="shared" ref="AR109" si="263">AQ109*0.97</f>
        <v>9995.6640591479991</v>
      </c>
      <c r="AS109" s="69">
        <f t="shared" ref="AS109" si="264">AR109*0.97</f>
        <v>9695.7941373735594</v>
      </c>
      <c r="AT109" s="69">
        <f t="shared" ref="AT109" si="265">AS109*0.97</f>
        <v>9404.9203132523526</v>
      </c>
      <c r="AU109" s="69">
        <f t="shared" ref="AU109" si="266">AT109*0.97</f>
        <v>9122.7727038547819</v>
      </c>
      <c r="AV109" s="69">
        <f t="shared" ref="AV109" si="267">AU109*0.97</f>
        <v>8849.0895227391375</v>
      </c>
      <c r="AW109" s="69">
        <f t="shared" ref="AW109" si="268">AV109*0.97</f>
        <v>8583.616837056963</v>
      </c>
      <c r="AX109" s="69">
        <f t="shared" ref="AX109" si="269">AW109*0.97</f>
        <v>8326.1083319452537</v>
      </c>
      <c r="AY109" s="69">
        <f t="shared" ref="AY109" si="270">AX109*0.97</f>
        <v>8076.3250819868954</v>
      </c>
      <c r="AZ109" s="69">
        <f t="shared" ref="AZ109" si="271">AY109*0.97</f>
        <v>7834.035329527288</v>
      </c>
      <c r="BA109" s="69">
        <f t="shared" ref="BA109" si="272">AZ109*0.97</f>
        <v>7599.0142696414696</v>
      </c>
      <c r="BB109" s="69">
        <f t="shared" ref="BB109" si="273">BA109*0.97</f>
        <v>7371.0438415522249</v>
      </c>
      <c r="BC109" s="69">
        <f t="shared" ref="BC109" si="274">BB109*0.97</f>
        <v>7149.9125263056576</v>
      </c>
      <c r="BD109" s="69">
        <f t="shared" ref="BD109" si="275">BC109*0.97</f>
        <v>6935.4151505164873</v>
      </c>
      <c r="BE109" s="69">
        <f t="shared" ref="BE109" si="276">BD109*0.97</f>
        <v>6727.3526960009922</v>
      </c>
      <c r="BF109" s="69">
        <f t="shared" ref="BF109" si="277">BE109*0.97</f>
        <v>6525.5321151209619</v>
      </c>
      <c r="BG109" s="69">
        <f t="shared" ref="BG109" si="278">BF109*0.97</f>
        <v>6329.7661516673325</v>
      </c>
      <c r="BH109" s="69">
        <f t="shared" ref="BH109" si="279">BG109*0.97</f>
        <v>6139.8731671173127</v>
      </c>
      <c r="BI109" s="69">
        <f t="shared" ref="BI109" si="280">BH109*0.97</f>
        <v>5955.6769721037936</v>
      </c>
      <c r="BJ109" s="69">
        <f t="shared" ref="BJ109" si="281">BI109*0.97</f>
        <v>5777.0066629406792</v>
      </c>
      <c r="BK109" s="69">
        <f t="shared" ref="BK109" si="282">BJ109*0.97</f>
        <v>5603.696463052459</v>
      </c>
      <c r="BL109" s="69">
        <f t="shared" ref="BL109" si="283">BK109*0.97</f>
        <v>5435.5855691608849</v>
      </c>
      <c r="BM109" s="69">
        <v>10000</v>
      </c>
      <c r="BN109" s="69">
        <f t="shared" ref="BN109" si="284">BM109*0.97</f>
        <v>9700</v>
      </c>
      <c r="BO109" s="69">
        <f t="shared" ref="BO109" si="285">BN109*0.97</f>
        <v>9409</v>
      </c>
      <c r="BP109" s="69">
        <f t="shared" ref="BP109" si="286">BO109*0.97</f>
        <v>9126.73</v>
      </c>
      <c r="BQ109" s="69">
        <f t="shared" ref="BQ109" si="287">BP109*0.97</f>
        <v>8852.9280999999992</v>
      </c>
      <c r="BR109" s="69">
        <f t="shared" ref="BR109" si="288">BQ109*0.97</f>
        <v>8587.3402569999998</v>
      </c>
      <c r="BS109" s="69">
        <f t="shared" ref="BS109" si="289">BR109*0.97</f>
        <v>8329.7200492899992</v>
      </c>
      <c r="BT109" s="69">
        <f t="shared" ref="BT109" si="290">BS109*0.97</f>
        <v>8079.8284478112992</v>
      </c>
      <c r="BU109" s="69">
        <f t="shared" ref="BU109" si="291">BT109*0.97</f>
        <v>7837.4335943769602</v>
      </c>
      <c r="BV109" s="69">
        <f t="shared" ref="BV109" si="292">BU109*0.97</f>
        <v>7602.3105865456509</v>
      </c>
      <c r="BW109" s="69">
        <f t="shared" ref="BW109" si="293">BV109*0.97</f>
        <v>7374.2412689492812</v>
      </c>
      <c r="BX109" s="69">
        <f t="shared" ref="BX109" si="294">BW109*0.97</f>
        <v>7153.0140308808022</v>
      </c>
      <c r="BY109" s="69">
        <f t="shared" ref="BY109" si="295">BX109*0.97</f>
        <v>6938.4236099543778</v>
      </c>
      <c r="BZ109" s="69">
        <f t="shared" ref="BZ109" si="296">BY109*0.97</f>
        <v>6730.2709016557465</v>
      </c>
      <c r="CA109" s="69">
        <f t="shared" ref="CA109" si="297">BZ109*0.97</f>
        <v>6528.3627746060738</v>
      </c>
      <c r="CB109" s="69">
        <f t="shared" ref="CB109" si="298">CA109*0.97</f>
        <v>6332.5118913678916</v>
      </c>
      <c r="CC109" s="69">
        <f t="shared" ref="CC109" si="299">CB109*0.97</f>
        <v>6142.5365346268545</v>
      </c>
      <c r="CD109" s="69">
        <f t="shared" ref="CD109" si="300">CC109*0.97</f>
        <v>5958.2604385880486</v>
      </c>
      <c r="CE109" s="69">
        <f t="shared" ref="CE109" si="301">CD109*0.97</f>
        <v>5779.5126254304068</v>
      </c>
      <c r="CF109" s="69">
        <f t="shared" ref="CF109" si="302">CE109*0.97</f>
        <v>5606.1272466674945</v>
      </c>
      <c r="CG109" s="69">
        <f t="shared" ref="CG109" si="303">CF109*0.97</f>
        <v>5437.9434292674696</v>
      </c>
      <c r="CH109" s="69">
        <f t="shared" ref="CH109" si="304">CG109*0.97</f>
        <v>5274.8051263894449</v>
      </c>
      <c r="CI109" s="69">
        <f t="shared" ref="CI109" si="305">CH109*0.97</f>
        <v>5116.5609725977611</v>
      </c>
      <c r="CJ109" s="69">
        <f t="shared" ref="CJ109" si="306">CI109*0.97</f>
        <v>4963.0641434198278</v>
      </c>
      <c r="CK109" s="69">
        <f t="shared" ref="CK109" si="307">CJ109*0.97</f>
        <v>4814.172219117233</v>
      </c>
      <c r="CL109" s="69">
        <f t="shared" ref="CL109" si="308">CK109*0.97</f>
        <v>4669.7470525437157</v>
      </c>
      <c r="CM109" s="69">
        <f t="shared" ref="CM109" si="309">CL109*0.97</f>
        <v>4529.6546409674038</v>
      </c>
      <c r="CN109" s="69">
        <f t="shared" ref="CN109" si="310">CM109*0.97</f>
        <v>4393.7650017383812</v>
      </c>
      <c r="CO109" s="69">
        <f t="shared" ref="CO109" si="311">CN109*0.97</f>
        <v>4261.9520516862294</v>
      </c>
      <c r="CP109" s="69">
        <f t="shared" ref="CP109" si="312">CO109*0.97</f>
        <v>4134.0934901356422</v>
      </c>
      <c r="CQ109" s="69">
        <f t="shared" ref="CQ109" si="313">CP109*0.97</f>
        <v>4010.0706854315727</v>
      </c>
      <c r="CR109" s="69">
        <f t="shared" ref="CR109" si="314">CQ109*0.97</f>
        <v>3889.7685648686252</v>
      </c>
      <c r="CS109" s="69">
        <f t="shared" ref="CS109" si="315">CR109*0.97</f>
        <v>3773.0755079225664</v>
      </c>
      <c r="CT109" s="69">
        <f t="shared" ref="CT109" si="316">CS109*0.97</f>
        <v>3659.8832426848894</v>
      </c>
      <c r="CU109" s="69">
        <f t="shared" ref="CU109" si="317">CT109*0.97</f>
        <v>3550.0867454043428</v>
      </c>
      <c r="CV109" s="69">
        <f t="shared" ref="CV109" si="318">CU109*0.97</f>
        <v>3443.5841430422124</v>
      </c>
      <c r="CW109" s="69">
        <f t="shared" ref="CW109" si="319">CV109*0.97</f>
        <v>3340.276618750946</v>
      </c>
      <c r="CX109" s="69">
        <f t="shared" ref="CX109" si="320">CW109*0.97</f>
        <v>3240.0683201884176</v>
      </c>
      <c r="CY109" s="69">
        <f t="shared" ref="CY109" si="321">CX109*0.97</f>
        <v>3142.8662705827651</v>
      </c>
      <c r="CZ109" s="69">
        <f t="shared" ref="CZ109" si="322">CY109*0.97</f>
        <v>3048.5802824652819</v>
      </c>
    </row>
    <row r="110" spans="8:104" x14ac:dyDescent="0.25">
      <c r="H110" t="s">
        <v>94</v>
      </c>
      <c r="I110" s="74">
        <f>I109</f>
        <v>15000</v>
      </c>
      <c r="J110" s="69">
        <f>I110*0.964</f>
        <v>14460</v>
      </c>
      <c r="K110" s="69">
        <f t="shared" ref="K110:BV110" si="323">J110*0.964</f>
        <v>13939.439999999999</v>
      </c>
      <c r="L110" s="69">
        <f t="shared" si="323"/>
        <v>13437.620159999999</v>
      </c>
      <c r="M110" s="69">
        <f t="shared" si="323"/>
        <v>12953.865834239998</v>
      </c>
      <c r="N110" s="69">
        <f t="shared" si="323"/>
        <v>12487.526664207357</v>
      </c>
      <c r="O110" s="69">
        <f t="shared" si="323"/>
        <v>12037.975704295892</v>
      </c>
      <c r="P110" s="69">
        <f t="shared" si="323"/>
        <v>11604.608578941239</v>
      </c>
      <c r="Q110" s="69">
        <f t="shared" si="323"/>
        <v>11186.842670099355</v>
      </c>
      <c r="R110" s="69">
        <f t="shared" si="323"/>
        <v>10784.116333975779</v>
      </c>
      <c r="S110" s="69">
        <f t="shared" si="323"/>
        <v>10395.888145952651</v>
      </c>
      <c r="T110" s="69">
        <f t="shared" si="323"/>
        <v>10021.636172698356</v>
      </c>
      <c r="U110" s="69">
        <f t="shared" si="323"/>
        <v>9660.8572704812141</v>
      </c>
      <c r="V110" s="69">
        <f t="shared" si="323"/>
        <v>9313.0664087438909</v>
      </c>
      <c r="W110" s="69">
        <f t="shared" si="323"/>
        <v>8977.7960180291102</v>
      </c>
      <c r="X110" s="69">
        <f t="shared" si="323"/>
        <v>8654.5953613800611</v>
      </c>
      <c r="Y110" s="69">
        <f t="shared" si="323"/>
        <v>8343.0299283703789</v>
      </c>
      <c r="Z110" s="69">
        <f t="shared" si="323"/>
        <v>8042.6808509490447</v>
      </c>
      <c r="AA110" s="69">
        <f t="shared" si="323"/>
        <v>7753.1443403148787</v>
      </c>
      <c r="AB110" s="69">
        <f t="shared" si="323"/>
        <v>7474.0311440635433</v>
      </c>
      <c r="AC110" s="69">
        <f t="shared" si="323"/>
        <v>7204.9660228772555</v>
      </c>
      <c r="AD110" s="69">
        <f t="shared" si="323"/>
        <v>6945.5872460536739</v>
      </c>
      <c r="AE110" s="69">
        <f t="shared" si="323"/>
        <v>6695.5461051957418</v>
      </c>
      <c r="AF110" s="69">
        <f t="shared" si="323"/>
        <v>6454.5064454086951</v>
      </c>
      <c r="AG110" s="69">
        <f t="shared" si="323"/>
        <v>6222.144213373982</v>
      </c>
      <c r="AH110" s="69">
        <f t="shared" si="323"/>
        <v>5998.1470216925181</v>
      </c>
      <c r="AI110" s="69">
        <f t="shared" si="323"/>
        <v>5782.2137289115872</v>
      </c>
      <c r="AJ110" s="69">
        <f t="shared" si="323"/>
        <v>5574.0540346707694</v>
      </c>
      <c r="AK110" s="69">
        <f t="shared" si="323"/>
        <v>5373.3880894226213</v>
      </c>
      <c r="AL110" s="69">
        <f t="shared" si="323"/>
        <v>5179.9461182034065</v>
      </c>
      <c r="AM110" s="69">
        <f t="shared" si="323"/>
        <v>4993.4680579480837</v>
      </c>
      <c r="AN110" s="69">
        <f t="shared" si="323"/>
        <v>4813.7032078619523</v>
      </c>
      <c r="AO110" s="69">
        <f t="shared" si="323"/>
        <v>4640.4098923789215</v>
      </c>
      <c r="AP110" s="69">
        <f t="shared" si="323"/>
        <v>4473.3551362532799</v>
      </c>
      <c r="AQ110" s="69">
        <f t="shared" si="323"/>
        <v>4312.3143513481618</v>
      </c>
      <c r="AR110" s="69">
        <f t="shared" si="323"/>
        <v>4157.0710346996275</v>
      </c>
      <c r="AS110" s="69">
        <f t="shared" si="323"/>
        <v>4007.4164774504407</v>
      </c>
      <c r="AT110" s="69">
        <f t="shared" si="323"/>
        <v>3863.1494842622246</v>
      </c>
      <c r="AU110" s="69">
        <f t="shared" si="323"/>
        <v>3724.0761028287843</v>
      </c>
      <c r="AV110" s="69">
        <f t="shared" si="323"/>
        <v>3590.0093631269478</v>
      </c>
      <c r="AW110" s="69">
        <f t="shared" si="323"/>
        <v>3460.7690260543777</v>
      </c>
      <c r="AX110" s="69">
        <f t="shared" si="323"/>
        <v>3336.1813411164198</v>
      </c>
      <c r="AY110" s="69">
        <f t="shared" si="323"/>
        <v>3216.0788128362287</v>
      </c>
      <c r="AZ110" s="69">
        <f t="shared" si="323"/>
        <v>3100.2999755741243</v>
      </c>
      <c r="BA110" s="69">
        <f t="shared" si="323"/>
        <v>2988.6891764534557</v>
      </c>
      <c r="BB110" s="69">
        <f t="shared" si="323"/>
        <v>2881.096366101131</v>
      </c>
      <c r="BC110" s="69">
        <f t="shared" si="323"/>
        <v>2777.3768969214902</v>
      </c>
      <c r="BD110" s="69">
        <f t="shared" si="323"/>
        <v>2677.3913286323163</v>
      </c>
      <c r="BE110" s="69">
        <f t="shared" si="323"/>
        <v>2581.0052408015526</v>
      </c>
      <c r="BF110" s="69">
        <f t="shared" si="323"/>
        <v>2488.0890521326965</v>
      </c>
      <c r="BG110" s="69">
        <f t="shared" si="323"/>
        <v>2398.5178462559193</v>
      </c>
      <c r="BH110" s="69">
        <f t="shared" si="323"/>
        <v>2312.1712037907059</v>
      </c>
      <c r="BI110" s="69">
        <f t="shared" si="323"/>
        <v>2228.9330404542407</v>
      </c>
      <c r="BJ110" s="69">
        <f t="shared" si="323"/>
        <v>2148.6914509978878</v>
      </c>
      <c r="BK110" s="69">
        <f t="shared" si="323"/>
        <v>2071.3385587619637</v>
      </c>
      <c r="BL110" s="69">
        <f t="shared" si="323"/>
        <v>1996.7703706465329</v>
      </c>
      <c r="BM110" s="69">
        <f t="shared" si="323"/>
        <v>1924.8866373032577</v>
      </c>
      <c r="BN110" s="69">
        <f t="shared" si="323"/>
        <v>1855.5907183603404</v>
      </c>
      <c r="BO110" s="69">
        <f t="shared" si="323"/>
        <v>1788.7894524993681</v>
      </c>
      <c r="BP110" s="69">
        <f t="shared" si="323"/>
        <v>1724.3930322093906</v>
      </c>
      <c r="BQ110" s="69">
        <f t="shared" si="323"/>
        <v>1662.3148830498526</v>
      </c>
      <c r="BR110" s="69">
        <f t="shared" si="323"/>
        <v>1602.4715472600578</v>
      </c>
      <c r="BS110" s="69">
        <f t="shared" si="323"/>
        <v>1544.7825715586957</v>
      </c>
      <c r="BT110" s="69">
        <f t="shared" si="323"/>
        <v>1489.1703989825826</v>
      </c>
      <c r="BU110" s="69">
        <f t="shared" si="323"/>
        <v>1435.5602646192096</v>
      </c>
      <c r="BV110" s="69">
        <f t="shared" si="323"/>
        <v>1383.8800950929181</v>
      </c>
      <c r="BW110" s="69">
        <f t="shared" ref="BW110:CZ110" si="324">BV110*0.964</f>
        <v>1334.0604116695729</v>
      </c>
      <c r="BX110" s="69">
        <f t="shared" si="324"/>
        <v>1286.0342368494682</v>
      </c>
      <c r="BY110" s="69">
        <f t="shared" si="324"/>
        <v>1239.7370043228873</v>
      </c>
      <c r="BZ110" s="69">
        <f t="shared" si="324"/>
        <v>1195.1064721672633</v>
      </c>
      <c r="CA110" s="69">
        <f t="shared" si="324"/>
        <v>1152.0826391692417</v>
      </c>
      <c r="CB110" s="69">
        <f t="shared" si="324"/>
        <v>1110.607664159149</v>
      </c>
      <c r="CC110" s="69">
        <f t="shared" si="324"/>
        <v>1070.6257882494197</v>
      </c>
      <c r="CD110" s="69">
        <f t="shared" si="324"/>
        <v>1032.0832598724405</v>
      </c>
      <c r="CE110" s="69">
        <f t="shared" si="324"/>
        <v>994.92826251703264</v>
      </c>
      <c r="CF110" s="69">
        <f t="shared" si="324"/>
        <v>959.11084506641942</v>
      </c>
      <c r="CG110" s="69">
        <f t="shared" si="324"/>
        <v>924.58285464402832</v>
      </c>
      <c r="CH110" s="69">
        <f t="shared" si="324"/>
        <v>891.29787187684326</v>
      </c>
      <c r="CI110" s="69">
        <f t="shared" si="324"/>
        <v>859.21114848927687</v>
      </c>
      <c r="CJ110" s="69">
        <f t="shared" si="324"/>
        <v>828.27954714366285</v>
      </c>
      <c r="CK110" s="69">
        <f t="shared" si="324"/>
        <v>798.461483446491</v>
      </c>
      <c r="CL110" s="69">
        <f t="shared" si="324"/>
        <v>769.71687004241733</v>
      </c>
      <c r="CM110" s="69">
        <f t="shared" si="324"/>
        <v>742.0070627208903</v>
      </c>
      <c r="CN110" s="69">
        <f t="shared" si="324"/>
        <v>715.29480846293825</v>
      </c>
      <c r="CO110" s="69">
        <f t="shared" si="324"/>
        <v>689.54419535827242</v>
      </c>
      <c r="CP110" s="69">
        <f t="shared" si="324"/>
        <v>664.72060432537455</v>
      </c>
      <c r="CQ110" s="69">
        <f t="shared" si="324"/>
        <v>640.79066256966109</v>
      </c>
      <c r="CR110" s="69">
        <f t="shared" si="324"/>
        <v>617.72219871715322</v>
      </c>
      <c r="CS110" s="69">
        <f t="shared" si="324"/>
        <v>595.48419956333566</v>
      </c>
      <c r="CT110" s="69">
        <f t="shared" si="324"/>
        <v>574.04676837905561</v>
      </c>
      <c r="CU110" s="69">
        <f t="shared" si="324"/>
        <v>553.38108471740964</v>
      </c>
      <c r="CV110" s="69">
        <f t="shared" si="324"/>
        <v>533.45936566758292</v>
      </c>
      <c r="CW110" s="69">
        <f t="shared" si="324"/>
        <v>514.2548285035499</v>
      </c>
      <c r="CX110" s="69">
        <f t="shared" si="324"/>
        <v>495.7416546774221</v>
      </c>
      <c r="CY110" s="69">
        <f t="shared" si="324"/>
        <v>477.89495510903487</v>
      </c>
      <c r="CZ110" s="69">
        <f t="shared" si="324"/>
        <v>460.69073672510962</v>
      </c>
    </row>
    <row r="115" spans="7:102" x14ac:dyDescent="0.25">
      <c r="R115">
        <f>0.3*0.2</f>
        <v>0.06</v>
      </c>
    </row>
    <row r="124" spans="7:102" x14ac:dyDescent="0.25">
      <c r="BT124">
        <v>1</v>
      </c>
      <c r="BU124">
        <f>BT124+1</f>
        <v>2</v>
      </c>
      <c r="BV124">
        <f t="shared" ref="BV124:CM124" si="325">BU124+1</f>
        <v>3</v>
      </c>
      <c r="BW124">
        <f t="shared" si="325"/>
        <v>4</v>
      </c>
      <c r="BX124">
        <f t="shared" si="325"/>
        <v>5</v>
      </c>
      <c r="BY124">
        <f t="shared" si="325"/>
        <v>6</v>
      </c>
      <c r="BZ124">
        <f t="shared" si="325"/>
        <v>7</v>
      </c>
      <c r="CA124">
        <f t="shared" si="325"/>
        <v>8</v>
      </c>
      <c r="CB124">
        <f t="shared" si="325"/>
        <v>9</v>
      </c>
      <c r="CC124">
        <f t="shared" si="325"/>
        <v>10</v>
      </c>
      <c r="CD124">
        <f t="shared" si="325"/>
        <v>11</v>
      </c>
      <c r="CE124">
        <f t="shared" si="325"/>
        <v>12</v>
      </c>
      <c r="CF124">
        <f t="shared" si="325"/>
        <v>13</v>
      </c>
      <c r="CG124">
        <f t="shared" si="325"/>
        <v>14</v>
      </c>
      <c r="CH124">
        <f t="shared" si="325"/>
        <v>15</v>
      </c>
      <c r="CI124">
        <f t="shared" si="325"/>
        <v>16</v>
      </c>
      <c r="CJ124">
        <f t="shared" si="325"/>
        <v>17</v>
      </c>
      <c r="CK124">
        <f t="shared" si="325"/>
        <v>18</v>
      </c>
      <c r="CL124">
        <f t="shared" si="325"/>
        <v>19</v>
      </c>
      <c r="CM124">
        <f t="shared" si="325"/>
        <v>20</v>
      </c>
    </row>
    <row r="125" spans="7:102" x14ac:dyDescent="0.25">
      <c r="BU125" s="19">
        <f>N69</f>
        <v>-496</v>
      </c>
      <c r="BV125" s="19">
        <f>R69</f>
        <v>-849</v>
      </c>
      <c r="BW125" s="19">
        <f>V69</f>
        <v>-1278.5</v>
      </c>
      <c r="CA125" s="19">
        <f>Z69</f>
        <v>-1378.5</v>
      </c>
    </row>
    <row r="127" spans="7:102" x14ac:dyDescent="0.25">
      <c r="G127" s="19">
        <f t="shared" ref="G127:AL127" si="326">-G56+G64</f>
        <v>-1</v>
      </c>
      <c r="H127" s="19">
        <f t="shared" si="326"/>
        <v>-77.5</v>
      </c>
      <c r="I127" s="19">
        <f t="shared" si="326"/>
        <v>-77.5</v>
      </c>
      <c r="J127" s="19">
        <f t="shared" si="326"/>
        <v>-18</v>
      </c>
      <c r="K127" s="19">
        <f t="shared" si="326"/>
        <v>-18</v>
      </c>
      <c r="L127" s="19">
        <f t="shared" si="326"/>
        <v>-23</v>
      </c>
      <c r="M127" s="19">
        <f t="shared" si="326"/>
        <v>-154.5</v>
      </c>
      <c r="N127" s="19">
        <f t="shared" si="326"/>
        <v>-126.5</v>
      </c>
      <c r="O127" s="19">
        <f t="shared" si="326"/>
        <v>-50</v>
      </c>
      <c r="P127" s="19">
        <f t="shared" si="326"/>
        <v>-50</v>
      </c>
      <c r="Q127" s="19">
        <f t="shared" si="326"/>
        <v>-126.5</v>
      </c>
      <c r="R127" s="19">
        <f t="shared" si="326"/>
        <v>-126.5</v>
      </c>
      <c r="S127" s="19">
        <f t="shared" si="326"/>
        <v>-126.5</v>
      </c>
      <c r="T127" s="19">
        <f t="shared" si="326"/>
        <v>-126.5</v>
      </c>
      <c r="U127" s="19">
        <f t="shared" si="326"/>
        <v>-126.5</v>
      </c>
      <c r="V127" s="19">
        <f t="shared" si="326"/>
        <v>-50</v>
      </c>
      <c r="W127" s="19">
        <f t="shared" si="326"/>
        <v>-25</v>
      </c>
      <c r="X127" s="19">
        <f t="shared" si="326"/>
        <v>-25</v>
      </c>
      <c r="Y127" s="19">
        <f t="shared" si="326"/>
        <v>-25</v>
      </c>
      <c r="Z127" s="19">
        <f t="shared" si="326"/>
        <v>-25</v>
      </c>
      <c r="AA127" s="19">
        <f t="shared" si="326"/>
        <v>-40.5</v>
      </c>
      <c r="AB127" s="19">
        <f t="shared" si="326"/>
        <v>-5</v>
      </c>
      <c r="AC127" s="19">
        <f t="shared" si="326"/>
        <v>7.7624999999999957</v>
      </c>
      <c r="AD127" s="19">
        <f t="shared" si="326"/>
        <v>6.6042000000000058</v>
      </c>
      <c r="AE127" s="19">
        <f t="shared" si="326"/>
        <v>-27.763800799999999</v>
      </c>
      <c r="AF127" s="19">
        <f t="shared" si="326"/>
        <v>-7.5254695807999923</v>
      </c>
      <c r="AG127" s="19">
        <f t="shared" si="326"/>
        <v>29.529641689139197</v>
      </c>
      <c r="AH127" s="19">
        <f t="shared" si="326"/>
        <v>44.216930288599855</v>
      </c>
      <c r="AI127" s="19">
        <f t="shared" si="326"/>
        <v>7.7462239616734507</v>
      </c>
      <c r="AJ127" s="19">
        <f t="shared" si="326"/>
        <v>3.4323145865932929</v>
      </c>
      <c r="AK127" s="19">
        <f t="shared" si="326"/>
        <v>87.984439036515056</v>
      </c>
      <c r="AL127" s="19">
        <f t="shared" si="326"/>
        <v>87.716812499638706</v>
      </c>
      <c r="AM127" s="19">
        <f t="shared" ref="AM127:BR127" si="327">-AM56+AM64</f>
        <v>82.575608999647301</v>
      </c>
      <c r="AN127" s="19">
        <f t="shared" si="327"/>
        <v>154.05779438365582</v>
      </c>
      <c r="AO127" s="19">
        <f t="shared" si="327"/>
        <v>149.16040731844808</v>
      </c>
      <c r="AP127" s="19">
        <f t="shared" si="327"/>
        <v>144.38055754280532</v>
      </c>
      <c r="AQ127" s="19">
        <f t="shared" si="327"/>
        <v>164.715424161778</v>
      </c>
      <c r="AR127" s="19">
        <f t="shared" si="327"/>
        <v>160.16225398189533</v>
      </c>
      <c r="AS127" s="19">
        <f t="shared" si="327"/>
        <v>155.71835988632981</v>
      </c>
      <c r="AT127" s="19">
        <f t="shared" si="327"/>
        <v>151.38111924905789</v>
      </c>
      <c r="AU127" s="19">
        <f t="shared" si="327"/>
        <v>131.64797238708053</v>
      </c>
      <c r="AV127" s="19">
        <f t="shared" si="327"/>
        <v>211.27892104979057</v>
      </c>
      <c r="AW127" s="19">
        <f t="shared" si="327"/>
        <v>170.58822694459562</v>
      </c>
      <c r="AX127" s="19">
        <f t="shared" si="327"/>
        <v>213.78460949792529</v>
      </c>
      <c r="AY127" s="19">
        <f t="shared" si="327"/>
        <v>202.68177886997509</v>
      </c>
      <c r="AZ127" s="19">
        <f t="shared" si="327"/>
        <v>285.48791617709571</v>
      </c>
      <c r="BA127" s="19">
        <f t="shared" si="327"/>
        <v>243.01620618884539</v>
      </c>
      <c r="BB127" s="19">
        <f t="shared" si="327"/>
        <v>236.21181724031305</v>
      </c>
      <c r="BC127" s="19">
        <f t="shared" si="327"/>
        <v>272.83323362654556</v>
      </c>
      <c r="BD127" s="19">
        <f t="shared" si="327"/>
        <v>265.19323601950845</v>
      </c>
      <c r="BE127" s="19">
        <f t="shared" si="327"/>
        <v>298.23659835504031</v>
      </c>
      <c r="BF127" s="19">
        <f t="shared" si="327"/>
        <v>344.22141999451924</v>
      </c>
      <c r="BG127" s="19">
        <f t="shared" si="327"/>
        <v>335.9601059146508</v>
      </c>
      <c r="BH127" s="19">
        <f t="shared" si="327"/>
        <v>327.89706337269928</v>
      </c>
      <c r="BI127" s="19">
        <f t="shared" si="327"/>
        <v>320.02753385175441</v>
      </c>
      <c r="BJ127" s="19">
        <f t="shared" si="327"/>
        <v>312.34687303931224</v>
      </c>
      <c r="BK127" s="19">
        <f t="shared" si="327"/>
        <v>304.85054808636875</v>
      </c>
      <c r="BL127" s="19">
        <f t="shared" si="327"/>
        <v>297.5341349322959</v>
      </c>
      <c r="BM127" s="19">
        <f t="shared" si="327"/>
        <v>290.39331569392084</v>
      </c>
      <c r="BN127" s="19">
        <f t="shared" si="327"/>
        <v>283.42387611726667</v>
      </c>
      <c r="BO127" s="19">
        <f t="shared" si="327"/>
        <v>276.62170309045229</v>
      </c>
      <c r="BP127" s="19">
        <f t="shared" si="327"/>
        <v>269.98278221628146</v>
      </c>
      <c r="BQ127" s="19">
        <f t="shared" si="327"/>
        <v>263.50319544309065</v>
      </c>
      <c r="BR127" s="19">
        <f t="shared" si="327"/>
        <v>257.17911875245647</v>
      </c>
      <c r="BS127" s="19">
        <f t="shared" ref="BS127:CX127" si="328">-BS56+BS64</f>
        <v>251.00681990239758</v>
      </c>
      <c r="BT127" s="19">
        <f t="shared" si="328"/>
        <v>244.98265622474</v>
      </c>
      <c r="BU127" s="19">
        <f t="shared" si="328"/>
        <v>239.10307247534624</v>
      </c>
      <c r="BV127" s="19">
        <f t="shared" si="328"/>
        <v>233.36459873593788</v>
      </c>
      <c r="BW127" s="19">
        <f t="shared" si="328"/>
        <v>227.76384836627537</v>
      </c>
      <c r="BX127" s="19">
        <f t="shared" si="328"/>
        <v>222.29751600548474</v>
      </c>
      <c r="BY127" s="19">
        <f t="shared" si="328"/>
        <v>216.96237562135312</v>
      </c>
      <c r="BZ127" s="19">
        <f t="shared" si="328"/>
        <v>211.75527860644064</v>
      </c>
      <c r="CA127" s="19">
        <f t="shared" si="328"/>
        <v>206.67315191988604</v>
      </c>
      <c r="CB127" s="19">
        <f t="shared" si="328"/>
        <v>201.71299627380878</v>
      </c>
      <c r="CC127" s="19">
        <f t="shared" si="328"/>
        <v>196.87188436323734</v>
      </c>
      <c r="CD127" s="19">
        <f t="shared" si="328"/>
        <v>192.14695913851966</v>
      </c>
      <c r="CE127" s="19">
        <f t="shared" si="328"/>
        <v>187.53543211919518</v>
      </c>
      <c r="CF127" s="19">
        <f t="shared" si="328"/>
        <v>183.03458174833452</v>
      </c>
      <c r="CG127" s="19">
        <f t="shared" si="328"/>
        <v>178.64175178637444</v>
      </c>
      <c r="CH127" s="19">
        <f t="shared" si="328"/>
        <v>174.35434974350147</v>
      </c>
      <c r="CI127" s="19">
        <f t="shared" si="328"/>
        <v>170.16984534965744</v>
      </c>
      <c r="CJ127" s="19">
        <f t="shared" si="328"/>
        <v>166.08576906126561</v>
      </c>
      <c r="CK127" s="19">
        <f t="shared" si="328"/>
        <v>162.09971060379524</v>
      </c>
      <c r="CL127" s="19">
        <f t="shared" si="328"/>
        <v>158.2093175493041</v>
      </c>
      <c r="CM127" s="19">
        <f t="shared" si="328"/>
        <v>154.41229392812085</v>
      </c>
      <c r="CN127" s="19">
        <f t="shared" si="328"/>
        <v>150.70639887384598</v>
      </c>
      <c r="CO127" s="19">
        <f t="shared" si="328"/>
        <v>147.08944530087368</v>
      </c>
      <c r="CP127" s="19">
        <f t="shared" si="328"/>
        <v>143.55929861365266</v>
      </c>
      <c r="CQ127" s="19">
        <f t="shared" si="328"/>
        <v>140.11387544692496</v>
      </c>
      <c r="CR127" s="19">
        <f t="shared" si="328"/>
        <v>136.75114243619882</v>
      </c>
      <c r="CS127" s="19">
        <f t="shared" si="328"/>
        <v>133.46911501773002</v>
      </c>
      <c r="CT127" s="19">
        <f t="shared" si="328"/>
        <v>130.26585625730451</v>
      </c>
      <c r="CU127" s="19">
        <f t="shared" si="328"/>
        <v>127.13947570712919</v>
      </c>
      <c r="CV127" s="19">
        <f t="shared" si="328"/>
        <v>124.08812829015804</v>
      </c>
      <c r="CW127" s="19">
        <f t="shared" si="328"/>
        <v>121.11001321119427</v>
      </c>
      <c r="CX127" s="19">
        <f t="shared" si="328"/>
        <v>118.20337289412561</v>
      </c>
    </row>
    <row r="129" spans="2:109" x14ac:dyDescent="0.25">
      <c r="G129">
        <v>2017</v>
      </c>
      <c r="H129">
        <f>G129+1</f>
        <v>2018</v>
      </c>
      <c r="I129">
        <f t="shared" ref="I129:AD129" si="329">H129+1</f>
        <v>2019</v>
      </c>
      <c r="J129">
        <f t="shared" si="329"/>
        <v>2020</v>
      </c>
      <c r="K129">
        <f t="shared" si="329"/>
        <v>2021</v>
      </c>
      <c r="L129">
        <f t="shared" si="329"/>
        <v>2022</v>
      </c>
      <c r="M129">
        <f t="shared" si="329"/>
        <v>2023</v>
      </c>
      <c r="N129">
        <f t="shared" si="329"/>
        <v>2024</v>
      </c>
      <c r="O129">
        <f t="shared" si="329"/>
        <v>2025</v>
      </c>
      <c r="P129">
        <f t="shared" si="329"/>
        <v>2026</v>
      </c>
      <c r="Q129">
        <f t="shared" si="329"/>
        <v>2027</v>
      </c>
      <c r="R129">
        <f t="shared" si="329"/>
        <v>2028</v>
      </c>
      <c r="S129">
        <f t="shared" si="329"/>
        <v>2029</v>
      </c>
      <c r="T129">
        <f t="shared" si="329"/>
        <v>2030</v>
      </c>
      <c r="U129">
        <f t="shared" si="329"/>
        <v>2031</v>
      </c>
      <c r="V129">
        <f t="shared" si="329"/>
        <v>2032</v>
      </c>
      <c r="W129">
        <f t="shared" si="329"/>
        <v>2033</v>
      </c>
      <c r="X129">
        <f t="shared" si="329"/>
        <v>2034</v>
      </c>
      <c r="Y129">
        <f t="shared" si="329"/>
        <v>2035</v>
      </c>
      <c r="Z129">
        <f t="shared" si="329"/>
        <v>2036</v>
      </c>
      <c r="AA129">
        <f t="shared" si="329"/>
        <v>2037</v>
      </c>
      <c r="AB129">
        <f t="shared" si="329"/>
        <v>2038</v>
      </c>
      <c r="AC129">
        <f t="shared" si="329"/>
        <v>2039</v>
      </c>
      <c r="AD129">
        <f t="shared" si="329"/>
        <v>2040</v>
      </c>
    </row>
    <row r="130" spans="2:109" x14ac:dyDescent="0.25">
      <c r="G130" s="19">
        <f>SUM(G127:J127)</f>
        <v>-174</v>
      </c>
      <c r="H130" s="19">
        <f>SUM(K127:N127)</f>
        <v>-322</v>
      </c>
      <c r="I130" s="19">
        <f>SUM(O127:R127)</f>
        <v>-353</v>
      </c>
      <c r="J130" s="19">
        <f>SUM(S127:W127)</f>
        <v>-454.5</v>
      </c>
      <c r="K130" s="19">
        <f>SUM(W127:Z127)</f>
        <v>-100</v>
      </c>
      <c r="L130" s="19">
        <f>SUM(AA127:AD127)</f>
        <v>-31.133299999999998</v>
      </c>
      <c r="M130" s="19">
        <f>SUM(AE127:AH127)</f>
        <v>38.457301596939061</v>
      </c>
      <c r="N130" s="19">
        <f>SUM(AI127:AL127)</f>
        <v>186.87979008442051</v>
      </c>
      <c r="O130" s="19">
        <f>SUM(AM127:AP127)</f>
        <v>530.17436824455649</v>
      </c>
      <c r="P130" s="19">
        <f>SUM(AQ127:AT127)</f>
        <v>631.97715727906098</v>
      </c>
      <c r="Q130" s="19">
        <f>SUM(AU127:AX127)</f>
        <v>727.29972987939198</v>
      </c>
      <c r="R130" s="19">
        <f>SUM(AY127:BB127)</f>
        <v>967.39771847622922</v>
      </c>
      <c r="S130" s="19">
        <f>SUM(BC127:BF127)</f>
        <v>1180.4844879956136</v>
      </c>
      <c r="T130" s="19">
        <f>SUM(BG127:BJ127)</f>
        <v>1296.2315761784166</v>
      </c>
      <c r="U130" s="19">
        <f>SUM(BK127:BN127)</f>
        <v>1176.2018748298522</v>
      </c>
      <c r="V130" s="19">
        <f>SUM(BO127:BR127)</f>
        <v>1067.2867995022807</v>
      </c>
      <c r="W130" s="19">
        <f>SUM(BS127:BV127)</f>
        <v>968.45714733842169</v>
      </c>
      <c r="X130" s="19">
        <f>SUM(BW127:BZ127)</f>
        <v>878.77901859955386</v>
      </c>
      <c r="Y130" s="19">
        <f>SUM(CA127:CD127)</f>
        <v>797.40499169545183</v>
      </c>
      <c r="Z130" s="19">
        <f>SUM(CE127:CH127)</f>
        <v>723.56611539740561</v>
      </c>
      <c r="AA130" s="19">
        <f>SUM(CI127:CL127)</f>
        <v>656.56464256402239</v>
      </c>
      <c r="AB130" s="19">
        <f>SUM(CM127:CP127)</f>
        <v>595.76743671649319</v>
      </c>
      <c r="AC130" s="19">
        <f>SUM(CQ127:CT127)</f>
        <v>540.59998915815822</v>
      </c>
      <c r="AD130" s="19">
        <f>SUM(CU127:CX127)</f>
        <v>490.54099010260711</v>
      </c>
    </row>
    <row r="135" spans="2:109" x14ac:dyDescent="0.25">
      <c r="B135" s="4" t="s">
        <v>102</v>
      </c>
      <c r="M135">
        <f>SUM(M35:M41)/2</f>
        <v>38.25</v>
      </c>
      <c r="N135">
        <f t="shared" ref="N135:S135" si="330">SUM(N35:N41)/2</f>
        <v>38.25</v>
      </c>
      <c r="O135">
        <f t="shared" si="330"/>
        <v>0</v>
      </c>
      <c r="P135">
        <f t="shared" si="330"/>
        <v>0</v>
      </c>
      <c r="Q135">
        <f t="shared" si="330"/>
        <v>38.25</v>
      </c>
      <c r="R135">
        <f t="shared" si="330"/>
        <v>38.25</v>
      </c>
      <c r="S135">
        <f t="shared" si="330"/>
        <v>38.25</v>
      </c>
      <c r="T135">
        <f>SUM(T35:T41)</f>
        <v>76.5</v>
      </c>
      <c r="U135">
        <f>SUM(U35:U41)</f>
        <v>76.5</v>
      </c>
      <c r="AA135">
        <f>0.5*90</f>
        <v>45</v>
      </c>
      <c r="AB135">
        <f>0.5*90</f>
        <v>45</v>
      </c>
      <c r="AC135">
        <f t="shared" ref="AC135:AS135" si="331">0.5*90</f>
        <v>45</v>
      </c>
      <c r="AD135">
        <f t="shared" si="331"/>
        <v>45</v>
      </c>
      <c r="AE135">
        <f t="shared" si="331"/>
        <v>45</v>
      </c>
      <c r="AF135">
        <f t="shared" si="331"/>
        <v>45</v>
      </c>
      <c r="AG135">
        <f t="shared" si="331"/>
        <v>45</v>
      </c>
      <c r="AH135">
        <f t="shared" si="331"/>
        <v>45</v>
      </c>
      <c r="AI135">
        <f t="shared" si="331"/>
        <v>45</v>
      </c>
      <c r="AJ135">
        <f t="shared" si="331"/>
        <v>45</v>
      </c>
      <c r="AK135">
        <f t="shared" si="331"/>
        <v>45</v>
      </c>
      <c r="AL135">
        <f t="shared" si="331"/>
        <v>45</v>
      </c>
      <c r="AM135">
        <f t="shared" si="331"/>
        <v>45</v>
      </c>
      <c r="AN135">
        <f t="shared" si="331"/>
        <v>45</v>
      </c>
      <c r="AO135">
        <f t="shared" si="331"/>
        <v>45</v>
      </c>
      <c r="AP135">
        <f t="shared" si="331"/>
        <v>45</v>
      </c>
      <c r="AQ135">
        <f t="shared" si="331"/>
        <v>45</v>
      </c>
      <c r="AR135">
        <f t="shared" si="331"/>
        <v>45</v>
      </c>
      <c r="AS135">
        <f t="shared" si="331"/>
        <v>45</v>
      </c>
      <c r="AT135">
        <f>0.5*90*2</f>
        <v>90</v>
      </c>
      <c r="AU135">
        <f>0.5*90*2</f>
        <v>90</v>
      </c>
      <c r="AV135">
        <f t="shared" ref="AV135:CX135" si="332">0.5*90*2</f>
        <v>90</v>
      </c>
      <c r="AW135">
        <f t="shared" si="332"/>
        <v>90</v>
      </c>
      <c r="AX135">
        <f t="shared" si="332"/>
        <v>90</v>
      </c>
      <c r="AY135">
        <f t="shared" si="332"/>
        <v>90</v>
      </c>
      <c r="AZ135">
        <f t="shared" si="332"/>
        <v>90</v>
      </c>
      <c r="BA135">
        <f t="shared" si="332"/>
        <v>90</v>
      </c>
      <c r="BB135">
        <f t="shared" si="332"/>
        <v>90</v>
      </c>
      <c r="BC135">
        <f t="shared" si="332"/>
        <v>90</v>
      </c>
      <c r="BD135">
        <f t="shared" si="332"/>
        <v>90</v>
      </c>
      <c r="BE135">
        <f t="shared" si="332"/>
        <v>90</v>
      </c>
      <c r="BF135">
        <f t="shared" si="332"/>
        <v>90</v>
      </c>
      <c r="BG135">
        <f t="shared" si="332"/>
        <v>90</v>
      </c>
      <c r="BH135">
        <f t="shared" si="332"/>
        <v>90</v>
      </c>
      <c r="BI135">
        <f t="shared" si="332"/>
        <v>90</v>
      </c>
      <c r="BJ135">
        <f t="shared" si="332"/>
        <v>90</v>
      </c>
      <c r="BK135">
        <f t="shared" si="332"/>
        <v>90</v>
      </c>
      <c r="BL135">
        <f t="shared" si="332"/>
        <v>90</v>
      </c>
      <c r="BM135">
        <f t="shared" si="332"/>
        <v>90</v>
      </c>
      <c r="BN135">
        <f t="shared" si="332"/>
        <v>90</v>
      </c>
      <c r="BO135">
        <f t="shared" si="332"/>
        <v>90</v>
      </c>
      <c r="BP135">
        <f t="shared" si="332"/>
        <v>90</v>
      </c>
      <c r="BQ135">
        <f t="shared" si="332"/>
        <v>90</v>
      </c>
      <c r="BR135">
        <f t="shared" si="332"/>
        <v>90</v>
      </c>
      <c r="BS135">
        <f t="shared" si="332"/>
        <v>90</v>
      </c>
      <c r="BT135">
        <f t="shared" si="332"/>
        <v>90</v>
      </c>
      <c r="BU135">
        <f t="shared" si="332"/>
        <v>90</v>
      </c>
      <c r="BV135">
        <f t="shared" si="332"/>
        <v>90</v>
      </c>
      <c r="BW135">
        <f t="shared" si="332"/>
        <v>90</v>
      </c>
      <c r="BX135">
        <f t="shared" si="332"/>
        <v>90</v>
      </c>
      <c r="BY135">
        <f t="shared" si="332"/>
        <v>90</v>
      </c>
      <c r="BZ135">
        <f t="shared" si="332"/>
        <v>90</v>
      </c>
      <c r="CA135">
        <f t="shared" si="332"/>
        <v>90</v>
      </c>
      <c r="CB135">
        <f t="shared" si="332"/>
        <v>90</v>
      </c>
      <c r="CC135">
        <f t="shared" si="332"/>
        <v>90</v>
      </c>
      <c r="CD135">
        <f t="shared" si="332"/>
        <v>90</v>
      </c>
      <c r="CE135">
        <f t="shared" si="332"/>
        <v>90</v>
      </c>
      <c r="CF135">
        <f t="shared" si="332"/>
        <v>90</v>
      </c>
      <c r="CG135">
        <f t="shared" si="332"/>
        <v>90</v>
      </c>
      <c r="CH135">
        <f t="shared" si="332"/>
        <v>90</v>
      </c>
      <c r="CI135">
        <f t="shared" si="332"/>
        <v>90</v>
      </c>
      <c r="CJ135">
        <f t="shared" si="332"/>
        <v>90</v>
      </c>
      <c r="CK135">
        <f t="shared" si="332"/>
        <v>90</v>
      </c>
      <c r="CL135">
        <f t="shared" si="332"/>
        <v>90</v>
      </c>
      <c r="CM135">
        <f t="shared" si="332"/>
        <v>90</v>
      </c>
      <c r="CN135">
        <f t="shared" si="332"/>
        <v>90</v>
      </c>
      <c r="CO135">
        <f t="shared" si="332"/>
        <v>90</v>
      </c>
      <c r="CP135">
        <f t="shared" si="332"/>
        <v>90</v>
      </c>
      <c r="CQ135">
        <f t="shared" si="332"/>
        <v>90</v>
      </c>
      <c r="CR135">
        <f t="shared" si="332"/>
        <v>90</v>
      </c>
      <c r="CS135">
        <f t="shared" si="332"/>
        <v>90</v>
      </c>
      <c r="CT135">
        <f t="shared" si="332"/>
        <v>90</v>
      </c>
      <c r="CU135">
        <f t="shared" si="332"/>
        <v>90</v>
      </c>
      <c r="CV135">
        <f t="shared" si="332"/>
        <v>90</v>
      </c>
      <c r="CW135">
        <f t="shared" si="332"/>
        <v>90</v>
      </c>
      <c r="CX135">
        <f t="shared" si="332"/>
        <v>90</v>
      </c>
    </row>
    <row r="136" spans="2:109" x14ac:dyDescent="0.25">
      <c r="B136" s="4" t="s">
        <v>104</v>
      </c>
      <c r="G136">
        <f>-SUM(G40:G44)/2</f>
        <v>-0.5</v>
      </c>
      <c r="H136">
        <f t="shared" ref="H136:L136" si="333">-SUM(H40:H44)/2</f>
        <v>-0.5</v>
      </c>
      <c r="I136">
        <f t="shared" si="333"/>
        <v>-0.5</v>
      </c>
      <c r="J136">
        <f t="shared" si="333"/>
        <v>-9</v>
      </c>
      <c r="K136">
        <f t="shared" si="333"/>
        <v>-9</v>
      </c>
      <c r="L136">
        <f t="shared" si="333"/>
        <v>-11.5</v>
      </c>
      <c r="M136">
        <f>-SUM(M40:M44)/2-M45</f>
        <v>-64</v>
      </c>
      <c r="N136">
        <f>-N45</f>
        <v>-50</v>
      </c>
      <c r="O136">
        <f t="shared" ref="O136:V136" si="334">-O45</f>
        <v>-50</v>
      </c>
      <c r="P136">
        <f t="shared" si="334"/>
        <v>-50</v>
      </c>
      <c r="Q136">
        <f t="shared" si="334"/>
        <v>-50</v>
      </c>
      <c r="R136">
        <f t="shared" si="334"/>
        <v>-50</v>
      </c>
      <c r="S136">
        <f t="shared" si="334"/>
        <v>-50</v>
      </c>
      <c r="T136">
        <f t="shared" si="334"/>
        <v>-50</v>
      </c>
      <c r="U136">
        <f t="shared" si="334"/>
        <v>-50</v>
      </c>
      <c r="V136">
        <f t="shared" si="334"/>
        <v>-50</v>
      </c>
      <c r="W136">
        <f>-W46</f>
        <v>-25</v>
      </c>
      <c r="X136">
        <f t="shared" ref="X136:Y136" si="335">-X46</f>
        <v>-25</v>
      </c>
      <c r="Y136">
        <f t="shared" si="335"/>
        <v>-25</v>
      </c>
      <c r="Z136">
        <f>-Z46</f>
        <v>-25</v>
      </c>
      <c r="AF136">
        <f>-SUM(AF40:AF44)/2-AF45</f>
        <v>-18</v>
      </c>
      <c r="AG136">
        <f>-AG45</f>
        <v>-18</v>
      </c>
      <c r="AH136">
        <f>-AH46</f>
        <v>-50</v>
      </c>
      <c r="AI136">
        <f t="shared" ref="AI136:AO136" si="336">-AI46</f>
        <v>-50</v>
      </c>
      <c r="AJ136">
        <f t="shared" si="336"/>
        <v>-50</v>
      </c>
      <c r="AK136">
        <f t="shared" si="336"/>
        <v>-50</v>
      </c>
      <c r="AL136">
        <f t="shared" si="336"/>
        <v>-50</v>
      </c>
      <c r="AM136">
        <f t="shared" si="336"/>
        <v>-50</v>
      </c>
      <c r="AN136">
        <f t="shared" si="336"/>
        <v>-50</v>
      </c>
      <c r="AO136">
        <f t="shared" si="336"/>
        <v>-50</v>
      </c>
      <c r="AP136">
        <f>-AP46</f>
        <v>-50</v>
      </c>
      <c r="AQ136">
        <f>-AQ47</f>
        <v>-25</v>
      </c>
      <c r="AR136">
        <f t="shared" ref="AR136:AS136" si="337">-AR47</f>
        <v>-25</v>
      </c>
      <c r="AS136">
        <f t="shared" si="337"/>
        <v>-25</v>
      </c>
    </row>
    <row r="138" spans="2:109" x14ac:dyDescent="0.25">
      <c r="B138" s="4" t="s">
        <v>105</v>
      </c>
      <c r="G138">
        <f>SUM(G135:G136)</f>
        <v>-0.5</v>
      </c>
      <c r="H138">
        <f t="shared" ref="H138:BS138" si="338">SUM(H135:H136)</f>
        <v>-0.5</v>
      </c>
      <c r="I138">
        <f t="shared" si="338"/>
        <v>-0.5</v>
      </c>
      <c r="J138">
        <f t="shared" si="338"/>
        <v>-9</v>
      </c>
      <c r="K138">
        <f t="shared" si="338"/>
        <v>-9</v>
      </c>
      <c r="L138">
        <f t="shared" si="338"/>
        <v>-11.5</v>
      </c>
      <c r="M138">
        <f t="shared" si="338"/>
        <v>-25.75</v>
      </c>
      <c r="N138">
        <f t="shared" si="338"/>
        <v>-11.75</v>
      </c>
      <c r="O138">
        <f t="shared" si="338"/>
        <v>-50</v>
      </c>
      <c r="P138">
        <f t="shared" si="338"/>
        <v>-50</v>
      </c>
      <c r="Q138">
        <f t="shared" si="338"/>
        <v>-11.75</v>
      </c>
      <c r="R138">
        <f t="shared" si="338"/>
        <v>-11.75</v>
      </c>
      <c r="S138">
        <f t="shared" si="338"/>
        <v>-11.75</v>
      </c>
      <c r="T138">
        <f t="shared" si="338"/>
        <v>26.5</v>
      </c>
      <c r="U138">
        <f t="shared" si="338"/>
        <v>26.5</v>
      </c>
      <c r="V138">
        <f t="shared" si="338"/>
        <v>-50</v>
      </c>
      <c r="W138">
        <f t="shared" si="338"/>
        <v>-25</v>
      </c>
      <c r="X138">
        <f t="shared" si="338"/>
        <v>-25</v>
      </c>
      <c r="Y138">
        <f t="shared" si="338"/>
        <v>-25</v>
      </c>
      <c r="Z138">
        <f t="shared" si="338"/>
        <v>-25</v>
      </c>
      <c r="AA138">
        <f t="shared" si="338"/>
        <v>45</v>
      </c>
      <c r="AB138">
        <f t="shared" si="338"/>
        <v>45</v>
      </c>
      <c r="AC138">
        <f t="shared" si="338"/>
        <v>45</v>
      </c>
      <c r="AD138">
        <f t="shared" si="338"/>
        <v>45</v>
      </c>
      <c r="AE138">
        <f t="shared" si="338"/>
        <v>45</v>
      </c>
      <c r="AF138">
        <f t="shared" si="338"/>
        <v>27</v>
      </c>
      <c r="AG138">
        <f t="shared" si="338"/>
        <v>27</v>
      </c>
      <c r="AH138">
        <f t="shared" si="338"/>
        <v>-5</v>
      </c>
      <c r="AI138">
        <f t="shared" si="338"/>
        <v>-5</v>
      </c>
      <c r="AJ138">
        <f t="shared" si="338"/>
        <v>-5</v>
      </c>
      <c r="AK138">
        <f t="shared" si="338"/>
        <v>-5</v>
      </c>
      <c r="AL138">
        <f t="shared" si="338"/>
        <v>-5</v>
      </c>
      <c r="AM138">
        <f t="shared" si="338"/>
        <v>-5</v>
      </c>
      <c r="AN138">
        <f t="shared" si="338"/>
        <v>-5</v>
      </c>
      <c r="AO138">
        <f t="shared" si="338"/>
        <v>-5</v>
      </c>
      <c r="AP138">
        <f t="shared" si="338"/>
        <v>-5</v>
      </c>
      <c r="AQ138">
        <f t="shared" si="338"/>
        <v>20</v>
      </c>
      <c r="AR138">
        <f t="shared" si="338"/>
        <v>20</v>
      </c>
      <c r="AS138">
        <f t="shared" si="338"/>
        <v>20</v>
      </c>
      <c r="AT138">
        <f t="shared" si="338"/>
        <v>90</v>
      </c>
      <c r="AU138">
        <f t="shared" si="338"/>
        <v>90</v>
      </c>
      <c r="AV138">
        <f t="shared" si="338"/>
        <v>90</v>
      </c>
      <c r="AW138">
        <f t="shared" si="338"/>
        <v>90</v>
      </c>
      <c r="AX138">
        <f t="shared" si="338"/>
        <v>90</v>
      </c>
      <c r="AY138">
        <f t="shared" si="338"/>
        <v>90</v>
      </c>
      <c r="AZ138">
        <f t="shared" si="338"/>
        <v>90</v>
      </c>
      <c r="BA138">
        <f t="shared" si="338"/>
        <v>90</v>
      </c>
      <c r="BB138">
        <f t="shared" si="338"/>
        <v>90</v>
      </c>
      <c r="BC138">
        <f t="shared" si="338"/>
        <v>90</v>
      </c>
      <c r="BD138">
        <f t="shared" si="338"/>
        <v>90</v>
      </c>
      <c r="BE138">
        <f t="shared" si="338"/>
        <v>90</v>
      </c>
      <c r="BF138">
        <f t="shared" si="338"/>
        <v>90</v>
      </c>
      <c r="BG138">
        <f t="shared" si="338"/>
        <v>90</v>
      </c>
      <c r="BH138">
        <f t="shared" si="338"/>
        <v>90</v>
      </c>
      <c r="BI138">
        <f t="shared" si="338"/>
        <v>90</v>
      </c>
      <c r="BJ138">
        <f t="shared" si="338"/>
        <v>90</v>
      </c>
      <c r="BK138">
        <f t="shared" si="338"/>
        <v>90</v>
      </c>
      <c r="BL138">
        <f t="shared" si="338"/>
        <v>90</v>
      </c>
      <c r="BM138">
        <f t="shared" si="338"/>
        <v>90</v>
      </c>
      <c r="BN138">
        <f t="shared" si="338"/>
        <v>90</v>
      </c>
      <c r="BO138">
        <f t="shared" si="338"/>
        <v>90</v>
      </c>
      <c r="BP138">
        <f t="shared" si="338"/>
        <v>90</v>
      </c>
      <c r="BQ138">
        <f t="shared" si="338"/>
        <v>90</v>
      </c>
      <c r="BR138">
        <f t="shared" si="338"/>
        <v>90</v>
      </c>
      <c r="BS138">
        <f t="shared" si="338"/>
        <v>90</v>
      </c>
      <c r="BT138">
        <f t="shared" ref="BT138:CX138" si="339">SUM(BT135:BT136)</f>
        <v>90</v>
      </c>
      <c r="BU138">
        <f t="shared" si="339"/>
        <v>90</v>
      </c>
      <c r="BV138">
        <f t="shared" si="339"/>
        <v>90</v>
      </c>
      <c r="BW138">
        <f t="shared" si="339"/>
        <v>90</v>
      </c>
      <c r="BX138">
        <f t="shared" si="339"/>
        <v>90</v>
      </c>
      <c r="BY138">
        <f t="shared" si="339"/>
        <v>90</v>
      </c>
      <c r="BZ138">
        <f t="shared" si="339"/>
        <v>90</v>
      </c>
      <c r="CA138">
        <f t="shared" si="339"/>
        <v>90</v>
      </c>
      <c r="CB138">
        <f t="shared" si="339"/>
        <v>90</v>
      </c>
      <c r="CC138">
        <f t="shared" si="339"/>
        <v>90</v>
      </c>
      <c r="CD138">
        <f t="shared" si="339"/>
        <v>90</v>
      </c>
      <c r="CE138">
        <f t="shared" si="339"/>
        <v>90</v>
      </c>
      <c r="CF138">
        <f t="shared" si="339"/>
        <v>90</v>
      </c>
      <c r="CG138">
        <f t="shared" si="339"/>
        <v>90</v>
      </c>
      <c r="CH138">
        <f t="shared" si="339"/>
        <v>90</v>
      </c>
      <c r="CI138">
        <f t="shared" si="339"/>
        <v>90</v>
      </c>
      <c r="CJ138">
        <f t="shared" si="339"/>
        <v>90</v>
      </c>
      <c r="CK138">
        <f t="shared" si="339"/>
        <v>90</v>
      </c>
      <c r="CL138">
        <f t="shared" si="339"/>
        <v>90</v>
      </c>
      <c r="CM138">
        <f t="shared" si="339"/>
        <v>90</v>
      </c>
      <c r="CN138">
        <f t="shared" si="339"/>
        <v>90</v>
      </c>
      <c r="CO138">
        <f t="shared" si="339"/>
        <v>90</v>
      </c>
      <c r="CP138">
        <f t="shared" si="339"/>
        <v>90</v>
      </c>
      <c r="CQ138">
        <f t="shared" si="339"/>
        <v>90</v>
      </c>
      <c r="CR138">
        <f t="shared" si="339"/>
        <v>90</v>
      </c>
      <c r="CS138">
        <f t="shared" si="339"/>
        <v>90</v>
      </c>
      <c r="CT138">
        <f t="shared" si="339"/>
        <v>90</v>
      </c>
      <c r="CU138">
        <f t="shared" si="339"/>
        <v>90</v>
      </c>
      <c r="CV138">
        <f t="shared" si="339"/>
        <v>90</v>
      </c>
      <c r="CW138">
        <f t="shared" si="339"/>
        <v>90</v>
      </c>
      <c r="CX138">
        <f t="shared" si="339"/>
        <v>90</v>
      </c>
    </row>
    <row r="139" spans="2:109" x14ac:dyDescent="0.25">
      <c r="B139" s="4" t="s">
        <v>106</v>
      </c>
      <c r="G139">
        <f>G138</f>
        <v>-0.5</v>
      </c>
      <c r="H139">
        <f>G139+H138</f>
        <v>-1</v>
      </c>
      <c r="I139">
        <f t="shared" ref="I139:BT139" si="340">H139+I138</f>
        <v>-1.5</v>
      </c>
      <c r="J139">
        <f t="shared" si="340"/>
        <v>-10.5</v>
      </c>
      <c r="K139">
        <f t="shared" si="340"/>
        <v>-19.5</v>
      </c>
      <c r="L139">
        <f t="shared" si="340"/>
        <v>-31</v>
      </c>
      <c r="M139">
        <f t="shared" si="340"/>
        <v>-56.75</v>
      </c>
      <c r="N139">
        <f t="shared" si="340"/>
        <v>-68.5</v>
      </c>
      <c r="O139">
        <f t="shared" si="340"/>
        <v>-118.5</v>
      </c>
      <c r="P139">
        <f t="shared" si="340"/>
        <v>-168.5</v>
      </c>
      <c r="Q139">
        <f t="shared" si="340"/>
        <v>-180.25</v>
      </c>
      <c r="R139">
        <f t="shared" si="340"/>
        <v>-192</v>
      </c>
      <c r="S139">
        <f t="shared" si="340"/>
        <v>-203.75</v>
      </c>
      <c r="T139">
        <f t="shared" si="340"/>
        <v>-177.25</v>
      </c>
      <c r="U139">
        <f t="shared" si="340"/>
        <v>-150.75</v>
      </c>
      <c r="V139">
        <f t="shared" si="340"/>
        <v>-200.75</v>
      </c>
      <c r="W139">
        <f t="shared" si="340"/>
        <v>-225.75</v>
      </c>
      <c r="X139">
        <f t="shared" si="340"/>
        <v>-250.75</v>
      </c>
      <c r="Y139">
        <f t="shared" si="340"/>
        <v>-275.75</v>
      </c>
      <c r="Z139">
        <f t="shared" si="340"/>
        <v>-300.75</v>
      </c>
      <c r="AA139">
        <f t="shared" si="340"/>
        <v>-255.75</v>
      </c>
      <c r="AB139">
        <f t="shared" si="340"/>
        <v>-210.75</v>
      </c>
      <c r="AC139">
        <f t="shared" si="340"/>
        <v>-165.75</v>
      </c>
      <c r="AD139">
        <f t="shared" si="340"/>
        <v>-120.75</v>
      </c>
      <c r="AE139">
        <f t="shared" si="340"/>
        <v>-75.75</v>
      </c>
      <c r="AF139">
        <f t="shared" si="340"/>
        <v>-48.75</v>
      </c>
      <c r="AG139">
        <f t="shared" si="340"/>
        <v>-21.75</v>
      </c>
      <c r="AH139">
        <f t="shared" si="340"/>
        <v>-26.75</v>
      </c>
      <c r="AI139">
        <f t="shared" si="340"/>
        <v>-31.75</v>
      </c>
      <c r="AJ139">
        <f t="shared" si="340"/>
        <v>-36.75</v>
      </c>
      <c r="AK139">
        <f t="shared" si="340"/>
        <v>-41.75</v>
      </c>
      <c r="AL139">
        <f t="shared" si="340"/>
        <v>-46.75</v>
      </c>
      <c r="AM139">
        <f t="shared" si="340"/>
        <v>-51.75</v>
      </c>
      <c r="AN139">
        <f t="shared" si="340"/>
        <v>-56.75</v>
      </c>
      <c r="AO139">
        <f t="shared" si="340"/>
        <v>-61.75</v>
      </c>
      <c r="AP139">
        <f t="shared" si="340"/>
        <v>-66.75</v>
      </c>
      <c r="AQ139">
        <f t="shared" si="340"/>
        <v>-46.75</v>
      </c>
      <c r="AR139">
        <f t="shared" si="340"/>
        <v>-26.75</v>
      </c>
      <c r="AS139">
        <f t="shared" si="340"/>
        <v>-6.75</v>
      </c>
      <c r="AT139">
        <f t="shared" si="340"/>
        <v>83.25</v>
      </c>
      <c r="AU139">
        <f t="shared" si="340"/>
        <v>173.25</v>
      </c>
      <c r="AV139">
        <f t="shared" si="340"/>
        <v>263.25</v>
      </c>
      <c r="AW139">
        <f t="shared" si="340"/>
        <v>353.25</v>
      </c>
      <c r="AX139">
        <f t="shared" si="340"/>
        <v>443.25</v>
      </c>
      <c r="AY139">
        <f t="shared" si="340"/>
        <v>533.25</v>
      </c>
      <c r="AZ139">
        <f t="shared" si="340"/>
        <v>623.25</v>
      </c>
      <c r="BA139">
        <f t="shared" si="340"/>
        <v>713.25</v>
      </c>
      <c r="BB139">
        <f t="shared" si="340"/>
        <v>803.25</v>
      </c>
      <c r="BC139">
        <f t="shared" si="340"/>
        <v>893.25</v>
      </c>
      <c r="BD139">
        <f t="shared" si="340"/>
        <v>983.25</v>
      </c>
      <c r="BE139">
        <f t="shared" si="340"/>
        <v>1073.25</v>
      </c>
      <c r="BF139">
        <f t="shared" si="340"/>
        <v>1163.25</v>
      </c>
      <c r="BG139">
        <f t="shared" si="340"/>
        <v>1253.25</v>
      </c>
      <c r="BH139">
        <f t="shared" si="340"/>
        <v>1343.25</v>
      </c>
      <c r="BI139">
        <f t="shared" si="340"/>
        <v>1433.25</v>
      </c>
      <c r="BJ139">
        <f t="shared" si="340"/>
        <v>1523.25</v>
      </c>
      <c r="BK139">
        <f t="shared" si="340"/>
        <v>1613.25</v>
      </c>
      <c r="BL139">
        <f t="shared" si="340"/>
        <v>1703.25</v>
      </c>
      <c r="BM139">
        <f t="shared" si="340"/>
        <v>1793.25</v>
      </c>
      <c r="BN139">
        <f t="shared" si="340"/>
        <v>1883.25</v>
      </c>
      <c r="BO139">
        <f t="shared" si="340"/>
        <v>1973.25</v>
      </c>
      <c r="BP139">
        <f t="shared" si="340"/>
        <v>2063.25</v>
      </c>
      <c r="BQ139">
        <f t="shared" si="340"/>
        <v>2153.25</v>
      </c>
      <c r="BR139">
        <f t="shared" si="340"/>
        <v>2243.25</v>
      </c>
      <c r="BS139">
        <f t="shared" si="340"/>
        <v>2333.25</v>
      </c>
      <c r="BT139">
        <f t="shared" si="340"/>
        <v>2423.25</v>
      </c>
      <c r="BU139">
        <f t="shared" ref="BU139:CX139" si="341">BT139+BU138</f>
        <v>2513.25</v>
      </c>
      <c r="BV139">
        <f t="shared" si="341"/>
        <v>2603.25</v>
      </c>
      <c r="BW139">
        <f t="shared" si="341"/>
        <v>2693.25</v>
      </c>
      <c r="BX139">
        <f t="shared" si="341"/>
        <v>2783.25</v>
      </c>
      <c r="BY139">
        <f t="shared" si="341"/>
        <v>2873.25</v>
      </c>
      <c r="BZ139">
        <f t="shared" si="341"/>
        <v>2963.25</v>
      </c>
      <c r="CA139">
        <f t="shared" si="341"/>
        <v>3053.25</v>
      </c>
      <c r="CB139">
        <f t="shared" si="341"/>
        <v>3143.25</v>
      </c>
      <c r="CC139">
        <f t="shared" si="341"/>
        <v>3233.25</v>
      </c>
      <c r="CD139">
        <f t="shared" si="341"/>
        <v>3323.25</v>
      </c>
      <c r="CE139">
        <f t="shared" si="341"/>
        <v>3413.25</v>
      </c>
      <c r="CF139">
        <f t="shared" si="341"/>
        <v>3503.25</v>
      </c>
      <c r="CG139">
        <f t="shared" si="341"/>
        <v>3593.25</v>
      </c>
      <c r="CH139">
        <f t="shared" si="341"/>
        <v>3683.25</v>
      </c>
      <c r="CI139">
        <f t="shared" si="341"/>
        <v>3773.25</v>
      </c>
      <c r="CJ139">
        <f t="shared" si="341"/>
        <v>3863.25</v>
      </c>
      <c r="CK139">
        <f t="shared" si="341"/>
        <v>3953.25</v>
      </c>
      <c r="CL139">
        <f t="shared" si="341"/>
        <v>4043.25</v>
      </c>
      <c r="CM139">
        <f t="shared" si="341"/>
        <v>4133.25</v>
      </c>
      <c r="CN139">
        <f t="shared" si="341"/>
        <v>4223.25</v>
      </c>
      <c r="CO139">
        <f t="shared" si="341"/>
        <v>4313.25</v>
      </c>
      <c r="CP139">
        <f t="shared" si="341"/>
        <v>4403.25</v>
      </c>
      <c r="CQ139">
        <f t="shared" si="341"/>
        <v>4493.25</v>
      </c>
      <c r="CR139">
        <f t="shared" si="341"/>
        <v>4583.25</v>
      </c>
      <c r="CS139">
        <f t="shared" si="341"/>
        <v>4673.25</v>
      </c>
      <c r="CT139">
        <f t="shared" si="341"/>
        <v>4763.25</v>
      </c>
      <c r="CU139">
        <f t="shared" si="341"/>
        <v>4853.25</v>
      </c>
      <c r="CV139">
        <f t="shared" si="341"/>
        <v>4943.25</v>
      </c>
      <c r="CW139">
        <f t="shared" si="341"/>
        <v>5033.25</v>
      </c>
      <c r="CX139">
        <f t="shared" si="341"/>
        <v>5123.25</v>
      </c>
    </row>
    <row r="140" spans="2:109" x14ac:dyDescent="0.25">
      <c r="J140">
        <f>SUM(G138:J138)</f>
        <v>-10.5</v>
      </c>
      <c r="N140">
        <f>SUM(K138:N138)+J140</f>
        <v>-68.5</v>
      </c>
      <c r="R140">
        <f>SUM(O138:R138)+N140</f>
        <v>-192</v>
      </c>
      <c r="V140">
        <f>SUM(S138:V138)</f>
        <v>-8.75</v>
      </c>
      <c r="Z140">
        <f>SUM(W138:Z138)</f>
        <v>-100</v>
      </c>
      <c r="AD140">
        <f>SUM(AA138:AD138)</f>
        <v>180</v>
      </c>
      <c r="AH140">
        <f>SUM(AE138:AH138)</f>
        <v>94</v>
      </c>
      <c r="AL140">
        <f>SUM(AI138:AL138)</f>
        <v>-20</v>
      </c>
      <c r="AP140">
        <f>SUM(AM138:AP138)</f>
        <v>-20</v>
      </c>
      <c r="AT140">
        <f>SUM(AQ138:AT138)</f>
        <v>150</v>
      </c>
      <c r="AX140">
        <f>SUM(AU138:AX138)</f>
        <v>360</v>
      </c>
      <c r="BB140">
        <f>SUM(AY138:BB138)</f>
        <v>360</v>
      </c>
      <c r="BF140">
        <f>SUM(BC138:BF138)</f>
        <v>360</v>
      </c>
      <c r="BJ140">
        <f>SUM(BG138:BJ138)</f>
        <v>360</v>
      </c>
      <c r="BN140">
        <f>SUM(BK138:BN138)</f>
        <v>360</v>
      </c>
      <c r="BR140">
        <f>SUM(BO138:BR138)</f>
        <v>360</v>
      </c>
      <c r="BV140">
        <f>SUM(BS138:BV138)</f>
        <v>360</v>
      </c>
      <c r="BZ140">
        <f>SUM(BW138:BZ138)</f>
        <v>360</v>
      </c>
      <c r="CD140">
        <f>SUM(CA138:CD138)</f>
        <v>360</v>
      </c>
      <c r="CH140">
        <f>SUM(CE138:CH138)</f>
        <v>360</v>
      </c>
      <c r="CL140">
        <f>SUM(CI138:CL138)</f>
        <v>360</v>
      </c>
      <c r="CP140">
        <f>SUM(CM138:CP138)</f>
        <v>360</v>
      </c>
      <c r="CT140">
        <f>SUM(CQ138:CT138)</f>
        <v>360</v>
      </c>
      <c r="CX140">
        <f>SUM(CU138:CX138)</f>
        <v>360</v>
      </c>
      <c r="DC140" s="75">
        <f>NPV(0.1,J140:CX140)*1000000</f>
        <v>933847286.52443933</v>
      </c>
      <c r="DE140" s="76">
        <f>IRR(J140:CX140)</f>
        <v>0.27726444178664944</v>
      </c>
    </row>
    <row r="142" spans="2:109" x14ac:dyDescent="0.25">
      <c r="B142" s="4" t="s">
        <v>103</v>
      </c>
    </row>
    <row r="144" spans="2:109" x14ac:dyDescent="0.25">
      <c r="G144">
        <v>1</v>
      </c>
      <c r="H144">
        <f>G144+1</f>
        <v>2</v>
      </c>
      <c r="I144">
        <f t="shared" ref="I144:Z144" si="342">H144+1</f>
        <v>3</v>
      </c>
      <c r="J144">
        <f t="shared" si="342"/>
        <v>4</v>
      </c>
      <c r="K144">
        <f t="shared" si="342"/>
        <v>5</v>
      </c>
      <c r="L144">
        <f t="shared" si="342"/>
        <v>6</v>
      </c>
      <c r="M144">
        <f t="shared" si="342"/>
        <v>7</v>
      </c>
      <c r="N144">
        <f t="shared" si="342"/>
        <v>8</v>
      </c>
      <c r="O144">
        <f t="shared" si="342"/>
        <v>9</v>
      </c>
      <c r="P144">
        <f t="shared" si="342"/>
        <v>10</v>
      </c>
      <c r="Q144">
        <f t="shared" si="342"/>
        <v>11</v>
      </c>
      <c r="R144">
        <f t="shared" si="342"/>
        <v>12</v>
      </c>
      <c r="S144">
        <f t="shared" si="342"/>
        <v>13</v>
      </c>
      <c r="T144">
        <f t="shared" si="342"/>
        <v>14</v>
      </c>
      <c r="U144">
        <f t="shared" si="342"/>
        <v>15</v>
      </c>
      <c r="V144">
        <f t="shared" si="342"/>
        <v>16</v>
      </c>
      <c r="W144">
        <f t="shared" si="342"/>
        <v>17</v>
      </c>
      <c r="X144">
        <f t="shared" si="342"/>
        <v>18</v>
      </c>
      <c r="Y144">
        <f t="shared" si="342"/>
        <v>19</v>
      </c>
      <c r="Z144">
        <f t="shared" si="342"/>
        <v>20</v>
      </c>
      <c r="AB144" t="s">
        <v>77</v>
      </c>
      <c r="AC144" t="s">
        <v>107</v>
      </c>
    </row>
    <row r="145" spans="7:29" x14ac:dyDescent="0.25">
      <c r="G145">
        <f>J140</f>
        <v>-10.5</v>
      </c>
      <c r="H145">
        <f>N140</f>
        <v>-68.5</v>
      </c>
      <c r="I145">
        <f>R140</f>
        <v>-192</v>
      </c>
      <c r="J145">
        <f>V140</f>
        <v>-8.75</v>
      </c>
      <c r="K145">
        <f>Z140</f>
        <v>-100</v>
      </c>
      <c r="L145">
        <f>AD140</f>
        <v>180</v>
      </c>
      <c r="M145">
        <f>AH140</f>
        <v>94</v>
      </c>
      <c r="N145">
        <f>AL140</f>
        <v>-20</v>
      </c>
      <c r="O145">
        <f>AP140</f>
        <v>-20</v>
      </c>
      <c r="P145">
        <f>AT140</f>
        <v>150</v>
      </c>
      <c r="Q145">
        <f>AX140</f>
        <v>360</v>
      </c>
      <c r="R145">
        <f>BB140</f>
        <v>360</v>
      </c>
      <c r="S145">
        <f>BF140</f>
        <v>360</v>
      </c>
      <c r="T145">
        <f>BJ140</f>
        <v>360</v>
      </c>
      <c r="U145">
        <f>BN140</f>
        <v>360</v>
      </c>
      <c r="V145">
        <f>BR140</f>
        <v>360</v>
      </c>
      <c r="W145">
        <f>BV140</f>
        <v>360</v>
      </c>
      <c r="X145">
        <f>BZ140</f>
        <v>360</v>
      </c>
      <c r="Y145">
        <f>CD140</f>
        <v>360</v>
      </c>
      <c r="Z145">
        <f>CH140</f>
        <v>360</v>
      </c>
      <c r="AB145" s="76">
        <f>IRR(E145:Z145)</f>
        <v>0.27164137887390472</v>
      </c>
      <c r="AC145" s="75">
        <f>NPV(0.075,B145:Z145)</f>
        <v>1123.570131269003</v>
      </c>
    </row>
  </sheetData>
  <mergeCells count="50">
    <mergeCell ref="C1:F1"/>
    <mergeCell ref="G1:J1"/>
    <mergeCell ref="K1:N1"/>
    <mergeCell ref="O1:R1"/>
    <mergeCell ref="S1:V1"/>
    <mergeCell ref="BO1:BR1"/>
    <mergeCell ref="BS1:BV1"/>
    <mergeCell ref="AA1:AD1"/>
    <mergeCell ref="AE1:AH1"/>
    <mergeCell ref="AI1:AL1"/>
    <mergeCell ref="AM1:AP1"/>
    <mergeCell ref="AQ1:AT1"/>
    <mergeCell ref="AU1:AX1"/>
    <mergeCell ref="W33:Z33"/>
    <mergeCell ref="AY1:BB1"/>
    <mergeCell ref="BC1:BF1"/>
    <mergeCell ref="BG1:BJ1"/>
    <mergeCell ref="BK1:BN1"/>
    <mergeCell ref="W1:Z1"/>
    <mergeCell ref="C33:F33"/>
    <mergeCell ref="G33:J33"/>
    <mergeCell ref="K33:N33"/>
    <mergeCell ref="O33:R33"/>
    <mergeCell ref="S33:V33"/>
    <mergeCell ref="BS33:BV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CQ1:CT1"/>
    <mergeCell ref="CU1:CX1"/>
    <mergeCell ref="BW33:BZ33"/>
    <mergeCell ref="CA33:CD33"/>
    <mergeCell ref="CE33:CH33"/>
    <mergeCell ref="CI33:CL33"/>
    <mergeCell ref="CM33:CP33"/>
    <mergeCell ref="CQ33:CT33"/>
    <mergeCell ref="CU33:CX33"/>
    <mergeCell ref="BW1:BZ1"/>
    <mergeCell ref="CA1:CD1"/>
    <mergeCell ref="CE1:CH1"/>
    <mergeCell ref="CI1:CL1"/>
    <mergeCell ref="CM1:CP1"/>
  </mergeCells>
  <pageMargins left="0.7" right="0.7" top="0.3" bottom="0.25" header="0.2" footer="0.17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5B41-37E0-4A49-AFB1-C711D691620E}">
  <dimension ref="H36"/>
  <sheetViews>
    <sheetView topLeftCell="A16" workbookViewId="0">
      <selection activeCell="H36" sqref="H36"/>
    </sheetView>
  </sheetViews>
  <sheetFormatPr defaultRowHeight="15" x14ac:dyDescent="0.25"/>
  <sheetData>
    <row r="36" spans="8:8" x14ac:dyDescent="0.25">
      <c r="H36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F0C7-F83A-4B45-BFD9-225658BC2C30}">
  <dimension ref="A1:CX84"/>
  <sheetViews>
    <sheetView topLeftCell="A28" workbookViewId="0">
      <selection activeCell="C35" sqref="C35"/>
    </sheetView>
  </sheetViews>
  <sheetFormatPr defaultRowHeight="15" x14ac:dyDescent="0.25"/>
  <cols>
    <col min="1" max="1" width="10.140625" bestFit="1" customWidth="1"/>
    <col min="2" max="2" width="28.7109375" customWidth="1"/>
  </cols>
  <sheetData>
    <row r="1" spans="2:2" x14ac:dyDescent="0.25">
      <c r="B1" t="str">
        <f>+'Gantt Charts'!B1</f>
        <v>Year ---&gt;</v>
      </c>
    </row>
    <row r="2" spans="2:2" x14ac:dyDescent="0.25">
      <c r="B2" t="str">
        <f>+'Gantt Charts'!B2</f>
        <v>Activity</v>
      </c>
    </row>
    <row r="3" spans="2:2" x14ac:dyDescent="0.25">
      <c r="B3" t="str">
        <f>+'Gantt Charts'!B3</f>
        <v>1st and 2nd Appraisal</v>
      </c>
    </row>
    <row r="4" spans="2:2" x14ac:dyDescent="0.25">
      <c r="B4" t="str">
        <f>+'Gantt Charts'!B4</f>
        <v>3rd Appraisal</v>
      </c>
    </row>
    <row r="5" spans="2:2" x14ac:dyDescent="0.25">
      <c r="B5" t="str">
        <f>+'Gantt Charts'!B5</f>
        <v>1st Keeper Well (4th Appraisal Well)</v>
      </c>
    </row>
    <row r="6" spans="2:2" x14ac:dyDescent="0.25">
      <c r="B6" t="str">
        <f>+'Gantt Charts'!B6</f>
        <v>2nd Keeper Well  (5th Appraisal Well)</v>
      </c>
    </row>
    <row r="7" spans="2:2" x14ac:dyDescent="0.25">
      <c r="B7" t="str">
        <f>+'Gantt Charts'!B7</f>
        <v>FEED Eng'g &amp; 20K Technology Qual</v>
      </c>
    </row>
    <row r="8" spans="2:2" x14ac:dyDescent="0.25">
      <c r="B8" t="str">
        <f>+'Gantt Charts'!B8</f>
        <v>FID</v>
      </c>
    </row>
    <row r="9" spans="2:2" x14ac:dyDescent="0.25">
      <c r="B9" t="str">
        <f>+'Gantt Charts'!B9</f>
        <v>Detailed Engineering, Procurement, Fabrication and Delivery</v>
      </c>
    </row>
    <row r="10" spans="2:2" x14ac:dyDescent="0.25">
      <c r="B10" t="str">
        <f>+'Gantt Charts'!B10</f>
        <v>Install, Commission Facility</v>
      </c>
    </row>
    <row r="11" spans="2:2" x14ac:dyDescent="0.25">
      <c r="B11" t="str">
        <f>+'Gantt Charts'!B11</f>
        <v>Complete 1st Keeper</v>
      </c>
    </row>
    <row r="12" spans="2:2" x14ac:dyDescent="0.25">
      <c r="B12" t="str">
        <f>+'Gantt Charts'!B12</f>
        <v>Complete 2nd Keeper</v>
      </c>
    </row>
    <row r="13" spans="2:2" x14ac:dyDescent="0.25">
      <c r="B13" t="str">
        <f>+'Gantt Charts'!B13</f>
        <v>Drill 3rd Well</v>
      </c>
    </row>
    <row r="14" spans="2:2" x14ac:dyDescent="0.25">
      <c r="B14" t="str">
        <f>+'Gantt Charts'!B14</f>
        <v xml:space="preserve">Complete 3rd Well </v>
      </c>
    </row>
    <row r="15" spans="2:2" x14ac:dyDescent="0.25">
      <c r="B15" t="str">
        <f>+'Gantt Charts'!B15</f>
        <v xml:space="preserve">Drill 4th Well </v>
      </c>
    </row>
    <row r="16" spans="2:2" x14ac:dyDescent="0.25">
      <c r="B16" t="str">
        <f>+'Gantt Charts'!B16</f>
        <v>Complete 4th Well</v>
      </c>
    </row>
    <row r="17" spans="2:3" x14ac:dyDescent="0.25">
      <c r="B17" t="str">
        <f>+'Gantt Charts'!B17</f>
        <v>Drill 5th Well</v>
      </c>
    </row>
    <row r="18" spans="2:3" x14ac:dyDescent="0.25">
      <c r="B18" t="str">
        <f>+'Gantt Charts'!B18</f>
        <v>Complete 5th Well</v>
      </c>
    </row>
    <row r="19" spans="2:3" x14ac:dyDescent="0.25">
      <c r="B19" t="str">
        <f>+'Gantt Charts'!B19</f>
        <v>Produce</v>
      </c>
    </row>
    <row r="20" spans="2:3" x14ac:dyDescent="0.25">
      <c r="B20">
        <f>+'Gantt Charts'!B20</f>
        <v>0</v>
      </c>
    </row>
    <row r="21" spans="2:3" x14ac:dyDescent="0.25">
      <c r="B21">
        <f>+'Gantt Charts'!B21</f>
        <v>0</v>
      </c>
    </row>
    <row r="22" spans="2:3" x14ac:dyDescent="0.25">
      <c r="B22" t="str">
        <f>+'Gantt Charts'!B22</f>
        <v>Millions</v>
      </c>
    </row>
    <row r="23" spans="2:3" x14ac:dyDescent="0.25">
      <c r="B23">
        <f>+'Gantt Charts'!B23</f>
        <v>0</v>
      </c>
    </row>
    <row r="24" spans="2:3" x14ac:dyDescent="0.25">
      <c r="B24">
        <f>+'Gantt Charts'!B24</f>
        <v>0</v>
      </c>
    </row>
    <row r="25" spans="2:3" x14ac:dyDescent="0.25">
      <c r="B25">
        <f>+'Gantt Charts'!B25</f>
        <v>0</v>
      </c>
    </row>
    <row r="26" spans="2:3" x14ac:dyDescent="0.25">
      <c r="B26">
        <f>+'Gantt Charts'!B26</f>
        <v>0</v>
      </c>
    </row>
    <row r="27" spans="2:3" x14ac:dyDescent="0.25">
      <c r="B27">
        <f>+'Gantt Charts'!B27</f>
        <v>0</v>
      </c>
    </row>
    <row r="28" spans="2:3" x14ac:dyDescent="0.25">
      <c r="B28">
        <f>+'Gantt Charts'!B28</f>
        <v>0</v>
      </c>
    </row>
    <row r="29" spans="2:3" x14ac:dyDescent="0.25">
      <c r="B29">
        <f>+'Gantt Charts'!B29</f>
        <v>0</v>
      </c>
    </row>
    <row r="30" spans="2:3" x14ac:dyDescent="0.25">
      <c r="B30">
        <f>+'Gantt Charts'!B30</f>
        <v>0</v>
      </c>
    </row>
    <row r="31" spans="2:3" x14ac:dyDescent="0.25">
      <c r="B31">
        <f>+'Gantt Charts'!B31</f>
        <v>0</v>
      </c>
    </row>
    <row r="32" spans="2:3" x14ac:dyDescent="0.25">
      <c r="B32">
        <f>+'Gantt Charts'!B32</f>
        <v>0</v>
      </c>
      <c r="C32">
        <f>+'Gantt Charts'!C32</f>
        <v>0</v>
      </c>
    </row>
    <row r="33" spans="1:102" x14ac:dyDescent="0.25">
      <c r="B33" t="str">
        <f>+'Gantt Charts'!B33</f>
        <v>Year ---&gt;</v>
      </c>
      <c r="C33" s="124">
        <v>2018</v>
      </c>
      <c r="D33" s="124"/>
      <c r="E33" s="124"/>
      <c r="F33" s="124"/>
      <c r="G33" s="124">
        <f>C33+1</f>
        <v>2019</v>
      </c>
      <c r="H33" s="124"/>
      <c r="I33" s="124"/>
      <c r="J33" s="124"/>
      <c r="K33" s="124">
        <f t="shared" ref="K33" si="0">G33+1</f>
        <v>2020</v>
      </c>
      <c r="L33" s="124"/>
      <c r="M33" s="124"/>
      <c r="N33" s="124"/>
      <c r="O33" s="124">
        <f t="shared" ref="O33" si="1">K33+1</f>
        <v>2021</v>
      </c>
      <c r="P33" s="124"/>
      <c r="Q33" s="124"/>
      <c r="R33" s="124"/>
      <c r="S33" s="124">
        <f t="shared" ref="S33" si="2">O33+1</f>
        <v>2022</v>
      </c>
      <c r="T33" s="124"/>
      <c r="U33" s="124"/>
      <c r="V33" s="124"/>
      <c r="W33" s="124">
        <f t="shared" ref="W33" si="3">S33+1</f>
        <v>2023</v>
      </c>
      <c r="X33" s="124"/>
      <c r="Y33" s="124"/>
      <c r="Z33" s="124"/>
      <c r="AA33" s="124">
        <f t="shared" ref="AA33" si="4">W33+1</f>
        <v>2024</v>
      </c>
      <c r="AB33" s="124"/>
      <c r="AC33" s="124"/>
      <c r="AD33" s="124"/>
      <c r="AE33" s="124">
        <f t="shared" ref="AE33" si="5">AA33+1</f>
        <v>2025</v>
      </c>
      <c r="AF33" s="124"/>
      <c r="AG33" s="124"/>
      <c r="AH33" s="124"/>
      <c r="AI33" s="124">
        <f t="shared" ref="AI33" si="6">AE33+1</f>
        <v>2026</v>
      </c>
      <c r="AJ33" s="124"/>
      <c r="AK33" s="124"/>
      <c r="AL33" s="124"/>
      <c r="AM33" s="124">
        <f t="shared" ref="AM33" si="7">AI33+1</f>
        <v>2027</v>
      </c>
      <c r="AN33" s="124"/>
      <c r="AO33" s="124"/>
      <c r="AP33" s="124"/>
      <c r="AQ33" s="124">
        <f t="shared" ref="AQ33" si="8">AM33+1</f>
        <v>2028</v>
      </c>
      <c r="AR33" s="124"/>
      <c r="AS33" s="124"/>
      <c r="AT33" s="124"/>
      <c r="AU33" s="124">
        <f t="shared" ref="AU33" si="9">AQ33+1</f>
        <v>2029</v>
      </c>
      <c r="AV33" s="124"/>
      <c r="AW33" s="124"/>
      <c r="AX33" s="124"/>
      <c r="AY33" s="124">
        <f t="shared" ref="AY33" si="10">AU33+1</f>
        <v>2030</v>
      </c>
      <c r="AZ33" s="124"/>
      <c r="BA33" s="124"/>
      <c r="BB33" s="124"/>
      <c r="BC33" s="124">
        <f t="shared" ref="BC33" si="11">AY33+1</f>
        <v>2031</v>
      </c>
      <c r="BD33" s="124"/>
      <c r="BE33" s="124"/>
      <c r="BF33" s="124"/>
      <c r="BG33" s="124">
        <f t="shared" ref="BG33" si="12">BC33+1</f>
        <v>2032</v>
      </c>
      <c r="BH33" s="124"/>
      <c r="BI33" s="124"/>
      <c r="BJ33" s="124"/>
      <c r="BK33" s="124">
        <f t="shared" ref="BK33" si="13">BG33+1</f>
        <v>2033</v>
      </c>
      <c r="BL33" s="124"/>
      <c r="BM33" s="124"/>
      <c r="BN33" s="124"/>
      <c r="BO33" s="124">
        <f t="shared" ref="BO33" si="14">BK33+1</f>
        <v>2034</v>
      </c>
      <c r="BP33" s="124"/>
      <c r="BQ33" s="124"/>
      <c r="BR33" s="124"/>
      <c r="BS33" s="124">
        <f t="shared" ref="BS33" si="15">BO33+1</f>
        <v>2035</v>
      </c>
      <c r="BT33" s="124"/>
      <c r="BU33" s="124"/>
      <c r="BV33" s="124"/>
      <c r="BW33" s="124">
        <f t="shared" ref="BW33" si="16">BS33+1</f>
        <v>2036</v>
      </c>
      <c r="BX33" s="124"/>
      <c r="BY33" s="124"/>
      <c r="BZ33" s="124"/>
      <c r="CA33" s="124">
        <f t="shared" ref="CA33" si="17">BW33+1</f>
        <v>2037</v>
      </c>
      <c r="CB33" s="124"/>
      <c r="CC33" s="124"/>
      <c r="CD33" s="124"/>
      <c r="CE33" s="124">
        <f t="shared" ref="CE33" si="18">CA33+1</f>
        <v>2038</v>
      </c>
      <c r="CF33" s="124"/>
      <c r="CG33" s="124"/>
      <c r="CH33" s="124"/>
      <c r="CI33" s="124">
        <f t="shared" ref="CI33" si="19">CE33+1</f>
        <v>2039</v>
      </c>
      <c r="CJ33" s="124"/>
      <c r="CK33" s="124"/>
      <c r="CL33" s="124"/>
      <c r="CM33" s="124">
        <f t="shared" ref="CM33" si="20">CI33+1</f>
        <v>2040</v>
      </c>
      <c r="CN33" s="124"/>
      <c r="CO33" s="124"/>
      <c r="CP33" s="124"/>
      <c r="CQ33" s="124">
        <f t="shared" ref="CQ33" si="21">CM33+1</f>
        <v>2041</v>
      </c>
      <c r="CR33" s="124"/>
      <c r="CS33" s="124"/>
      <c r="CT33" s="124"/>
      <c r="CU33" s="124">
        <f t="shared" ref="CU33" si="22">CQ33+1</f>
        <v>2042</v>
      </c>
      <c r="CV33" s="124"/>
      <c r="CW33" s="124"/>
      <c r="CX33" s="124"/>
    </row>
    <row r="34" spans="1:102" x14ac:dyDescent="0.25">
      <c r="B34" t="str">
        <f>+'Gantt Charts'!B34</f>
        <v>Activity</v>
      </c>
      <c r="C34">
        <f>+'Gantt Charts'!C34</f>
        <v>1</v>
      </c>
      <c r="D34">
        <f>+'Gantt Charts'!D34</f>
        <v>2</v>
      </c>
      <c r="E34">
        <f>+'Gantt Charts'!E34</f>
        <v>3</v>
      </c>
      <c r="F34">
        <f>+'Gantt Charts'!F34</f>
        <v>4</v>
      </c>
      <c r="G34">
        <f>+'Gantt Charts'!G34</f>
        <v>1</v>
      </c>
      <c r="H34">
        <f>+'Gantt Charts'!H34</f>
        <v>2</v>
      </c>
      <c r="I34">
        <f>+'Gantt Charts'!I34</f>
        <v>3</v>
      </c>
      <c r="J34">
        <f>+'Gantt Charts'!J34</f>
        <v>4</v>
      </c>
      <c r="K34">
        <f>+'Gantt Charts'!K34</f>
        <v>1</v>
      </c>
      <c r="L34">
        <f>+'Gantt Charts'!L34</f>
        <v>2</v>
      </c>
      <c r="M34">
        <f>+'Gantt Charts'!M34</f>
        <v>3</v>
      </c>
      <c r="N34">
        <f>+'Gantt Charts'!N34</f>
        <v>4</v>
      </c>
      <c r="O34">
        <f>+'Gantt Charts'!O34</f>
        <v>1</v>
      </c>
      <c r="P34">
        <f>+'Gantt Charts'!P34</f>
        <v>2</v>
      </c>
      <c r="Q34">
        <f>+'Gantt Charts'!Q34</f>
        <v>3</v>
      </c>
      <c r="R34">
        <f>+'Gantt Charts'!R34</f>
        <v>4</v>
      </c>
      <c r="S34">
        <f>+'Gantt Charts'!S34</f>
        <v>1</v>
      </c>
      <c r="T34">
        <f>+'Gantt Charts'!T34</f>
        <v>2</v>
      </c>
      <c r="U34">
        <f>+'Gantt Charts'!U34</f>
        <v>3</v>
      </c>
      <c r="V34">
        <f>+'Gantt Charts'!V34</f>
        <v>4</v>
      </c>
      <c r="W34">
        <f>+'Gantt Charts'!W34</f>
        <v>1</v>
      </c>
      <c r="X34">
        <f>+'Gantt Charts'!X34</f>
        <v>2</v>
      </c>
      <c r="Y34">
        <f>+'Gantt Charts'!Y34</f>
        <v>3</v>
      </c>
      <c r="Z34">
        <f>+'Gantt Charts'!Z34</f>
        <v>4</v>
      </c>
      <c r="AA34">
        <f>+'Gantt Charts'!AA34</f>
        <v>1</v>
      </c>
      <c r="AB34">
        <f>+'Gantt Charts'!AB34</f>
        <v>2</v>
      </c>
      <c r="AC34">
        <f>+'Gantt Charts'!AC34</f>
        <v>3</v>
      </c>
      <c r="AD34">
        <f>+'Gantt Charts'!AD34</f>
        <v>4</v>
      </c>
      <c r="AE34">
        <f>+'Gantt Charts'!AE34</f>
        <v>1</v>
      </c>
      <c r="AF34">
        <f>+'Gantt Charts'!AF34</f>
        <v>2</v>
      </c>
      <c r="AG34">
        <f>+'Gantt Charts'!AG34</f>
        <v>3</v>
      </c>
      <c r="AH34">
        <f>+'Gantt Charts'!AH34</f>
        <v>4</v>
      </c>
      <c r="AI34">
        <f>+'Gantt Charts'!AI34</f>
        <v>1</v>
      </c>
      <c r="AJ34">
        <f>+'Gantt Charts'!AJ34</f>
        <v>2</v>
      </c>
      <c r="AK34">
        <f>+'Gantt Charts'!AK34</f>
        <v>3</v>
      </c>
      <c r="AL34">
        <f>+'Gantt Charts'!AL34</f>
        <v>4</v>
      </c>
      <c r="AM34">
        <f>+'Gantt Charts'!AM34</f>
        <v>1</v>
      </c>
      <c r="AN34">
        <f>+'Gantt Charts'!AN34</f>
        <v>2</v>
      </c>
      <c r="AO34">
        <f>+'Gantt Charts'!AO34</f>
        <v>3</v>
      </c>
      <c r="AP34">
        <f>+'Gantt Charts'!AP34</f>
        <v>4</v>
      </c>
      <c r="AQ34">
        <f>+'Gantt Charts'!AQ34</f>
        <v>1</v>
      </c>
      <c r="AR34">
        <f>+'Gantt Charts'!AR34</f>
        <v>2</v>
      </c>
      <c r="AS34">
        <f>+'Gantt Charts'!AS34</f>
        <v>3</v>
      </c>
      <c r="AT34">
        <f>+'Gantt Charts'!AT34</f>
        <v>4</v>
      </c>
      <c r="AU34">
        <f>+'Gantt Charts'!AU34</f>
        <v>1</v>
      </c>
      <c r="AV34">
        <f>+'Gantt Charts'!AV34</f>
        <v>2</v>
      </c>
      <c r="AW34">
        <f>+'Gantt Charts'!AW34</f>
        <v>3</v>
      </c>
      <c r="AX34">
        <f>+'Gantt Charts'!AX34</f>
        <v>4</v>
      </c>
      <c r="AY34">
        <f>+'Gantt Charts'!AY34</f>
        <v>1</v>
      </c>
      <c r="AZ34">
        <f>+'Gantt Charts'!AZ34</f>
        <v>2</v>
      </c>
      <c r="BA34">
        <f>+'Gantt Charts'!BA34</f>
        <v>3</v>
      </c>
      <c r="BB34">
        <f>+'Gantt Charts'!BB34</f>
        <v>4</v>
      </c>
      <c r="BC34">
        <f>+'Gantt Charts'!BC34</f>
        <v>1</v>
      </c>
      <c r="BD34">
        <f>+'Gantt Charts'!BD34</f>
        <v>2</v>
      </c>
      <c r="BE34">
        <f>+'Gantt Charts'!BE34</f>
        <v>3</v>
      </c>
      <c r="BF34">
        <f>+'Gantt Charts'!BF34</f>
        <v>4</v>
      </c>
      <c r="BG34">
        <f>+'Gantt Charts'!BG34</f>
        <v>1</v>
      </c>
      <c r="BH34">
        <f>+'Gantt Charts'!BH34</f>
        <v>2</v>
      </c>
      <c r="BI34">
        <f>+'Gantt Charts'!BI34</f>
        <v>3</v>
      </c>
      <c r="BJ34">
        <f>+'Gantt Charts'!BJ34</f>
        <v>4</v>
      </c>
      <c r="BK34">
        <f>+'Gantt Charts'!BK34</f>
        <v>1</v>
      </c>
      <c r="BL34">
        <f>+'Gantt Charts'!BL34</f>
        <v>2</v>
      </c>
      <c r="BM34">
        <f>+'Gantt Charts'!BM34</f>
        <v>3</v>
      </c>
      <c r="BN34">
        <f>+'Gantt Charts'!BN34</f>
        <v>4</v>
      </c>
      <c r="BO34">
        <f>+'Gantt Charts'!BO34</f>
        <v>1</v>
      </c>
      <c r="BP34">
        <f>+'Gantt Charts'!BP34</f>
        <v>2</v>
      </c>
      <c r="BQ34">
        <f>+'Gantt Charts'!BQ34</f>
        <v>3</v>
      </c>
      <c r="BR34">
        <f>+'Gantt Charts'!BR34</f>
        <v>4</v>
      </c>
      <c r="BS34">
        <f>+'Gantt Charts'!BS34</f>
        <v>1</v>
      </c>
      <c r="BT34">
        <f>+'Gantt Charts'!BT34</f>
        <v>2</v>
      </c>
      <c r="BU34">
        <f>+'Gantt Charts'!BU34</f>
        <v>3</v>
      </c>
      <c r="BV34">
        <f>+'Gantt Charts'!BV34</f>
        <v>4</v>
      </c>
      <c r="BW34">
        <f>+'Gantt Charts'!BW34</f>
        <v>1</v>
      </c>
      <c r="BX34">
        <f>+'Gantt Charts'!BX34</f>
        <v>2</v>
      </c>
      <c r="BY34">
        <f>+'Gantt Charts'!BY34</f>
        <v>3</v>
      </c>
      <c r="BZ34">
        <f>+'Gantt Charts'!BZ34</f>
        <v>4</v>
      </c>
      <c r="CA34">
        <f>+'Gantt Charts'!CA34</f>
        <v>1</v>
      </c>
      <c r="CB34">
        <f>+'Gantt Charts'!CB34</f>
        <v>2</v>
      </c>
      <c r="CC34">
        <f>+'Gantt Charts'!CC34</f>
        <v>3</v>
      </c>
      <c r="CD34">
        <f>+'Gantt Charts'!CD34</f>
        <v>4</v>
      </c>
      <c r="CE34">
        <f>+'Gantt Charts'!CE34</f>
        <v>1</v>
      </c>
      <c r="CF34">
        <f>+'Gantt Charts'!CF34</f>
        <v>2</v>
      </c>
      <c r="CG34">
        <f>+'Gantt Charts'!CG34</f>
        <v>3</v>
      </c>
      <c r="CH34">
        <f>+'Gantt Charts'!CH34</f>
        <v>4</v>
      </c>
      <c r="CI34">
        <f>+'Gantt Charts'!CI34</f>
        <v>1</v>
      </c>
      <c r="CJ34">
        <f>+'Gantt Charts'!CJ34</f>
        <v>2</v>
      </c>
      <c r="CK34">
        <f>+'Gantt Charts'!CK34</f>
        <v>3</v>
      </c>
      <c r="CL34">
        <f>+'Gantt Charts'!CL34</f>
        <v>4</v>
      </c>
      <c r="CM34">
        <f>+'Gantt Charts'!CM34</f>
        <v>1</v>
      </c>
      <c r="CN34">
        <f>+'Gantt Charts'!CN34</f>
        <v>2</v>
      </c>
      <c r="CO34">
        <f>+'Gantt Charts'!CO34</f>
        <v>3</v>
      </c>
      <c r="CP34">
        <f>+'Gantt Charts'!CP34</f>
        <v>4</v>
      </c>
      <c r="CQ34">
        <f>+'Gantt Charts'!CQ34</f>
        <v>1</v>
      </c>
      <c r="CR34">
        <f>+'Gantt Charts'!CR34</f>
        <v>2</v>
      </c>
      <c r="CS34">
        <f>+'Gantt Charts'!CS34</f>
        <v>3</v>
      </c>
      <c r="CT34">
        <f>+'Gantt Charts'!CT34</f>
        <v>4</v>
      </c>
      <c r="CU34">
        <f>+'Gantt Charts'!CU34</f>
        <v>1</v>
      </c>
      <c r="CV34">
        <f>+'Gantt Charts'!CV34</f>
        <v>2</v>
      </c>
      <c r="CW34">
        <f>+'Gantt Charts'!CW34</f>
        <v>3</v>
      </c>
      <c r="CX34">
        <f>+'Gantt Charts'!CX34</f>
        <v>4</v>
      </c>
    </row>
    <row r="35" spans="1:102" x14ac:dyDescent="0.25">
      <c r="B35" t="str">
        <f>+'Gantt Charts'!B35</f>
        <v>1st and 2nd Appraisal Wells</v>
      </c>
      <c r="C35">
        <f>+'Gantt Charts'!C35*0.65</f>
        <v>58.5</v>
      </c>
      <c r="D35">
        <f>+'Gantt Charts'!D35*0.65</f>
        <v>58.5</v>
      </c>
      <c r="E35">
        <f>+'Gantt Charts'!E35*0.65</f>
        <v>58.5</v>
      </c>
      <c r="F35">
        <f>+'Gantt Charts'!F35*0.65</f>
        <v>58.5</v>
      </c>
      <c r="G35">
        <f>+'Gantt Charts'!G35*0.65</f>
        <v>0</v>
      </c>
      <c r="H35">
        <f>+'Gantt Charts'!H35*0.65</f>
        <v>0</v>
      </c>
      <c r="I35">
        <f>+'Gantt Charts'!I35*0.65</f>
        <v>0</v>
      </c>
      <c r="J35">
        <f>+'Gantt Charts'!J35*0.65</f>
        <v>0</v>
      </c>
      <c r="K35">
        <f>+'Gantt Charts'!K35*0.65</f>
        <v>0</v>
      </c>
      <c r="L35">
        <f>+'Gantt Charts'!L35*0.65</f>
        <v>0</v>
      </c>
      <c r="M35">
        <f>+'Gantt Charts'!M35*0.65</f>
        <v>0</v>
      </c>
      <c r="N35">
        <f>+'Gantt Charts'!N35*0.65</f>
        <v>0</v>
      </c>
      <c r="O35">
        <f>+'Gantt Charts'!O35*0.65</f>
        <v>0</v>
      </c>
      <c r="P35">
        <f>+'Gantt Charts'!P35*0.65</f>
        <v>0</v>
      </c>
      <c r="Q35">
        <f>+'Gantt Charts'!Q35*0.65</f>
        <v>0</v>
      </c>
      <c r="R35">
        <f>+'Gantt Charts'!R35*0.65</f>
        <v>0</v>
      </c>
      <c r="S35">
        <f>+'Gantt Charts'!S35*0.65</f>
        <v>0</v>
      </c>
      <c r="T35">
        <f>+'Gantt Charts'!T35*0.65</f>
        <v>0</v>
      </c>
      <c r="U35">
        <f>+'Gantt Charts'!U35*0.65</f>
        <v>0</v>
      </c>
      <c r="V35">
        <f>+'Gantt Charts'!V35*0.65</f>
        <v>0</v>
      </c>
      <c r="W35">
        <f>+'Gantt Charts'!W35*0.65</f>
        <v>0</v>
      </c>
      <c r="X35">
        <f>+'Gantt Charts'!X35*0.65</f>
        <v>0</v>
      </c>
      <c r="Y35">
        <f>+'Gantt Charts'!Y35*0.65</f>
        <v>0</v>
      </c>
      <c r="Z35">
        <f>+'Gantt Charts'!Z35*0.65</f>
        <v>0</v>
      </c>
      <c r="AA35">
        <f>+'Gantt Charts'!AA35*0.65</f>
        <v>0</v>
      </c>
      <c r="AB35">
        <f>+'Gantt Charts'!AB35*0.65</f>
        <v>0</v>
      </c>
      <c r="AC35">
        <f>+'Gantt Charts'!AC35*0.65</f>
        <v>0</v>
      </c>
      <c r="AD35">
        <f>+'Gantt Charts'!AD35*0.6</f>
        <v>0</v>
      </c>
      <c r="AE35">
        <f>+'Gantt Charts'!AE35*0.6</f>
        <v>0</v>
      </c>
      <c r="AF35">
        <f>+'Gantt Charts'!AF35*0.6</f>
        <v>0</v>
      </c>
      <c r="AG35">
        <f>+'Gantt Charts'!AG35*0.6</f>
        <v>0</v>
      </c>
      <c r="AH35">
        <f>+'Gantt Charts'!AH35*0.6</f>
        <v>0</v>
      </c>
      <c r="AI35">
        <f>+'Gantt Charts'!AI35*0.6</f>
        <v>0</v>
      </c>
      <c r="AJ35">
        <f>+'Gantt Charts'!AJ35*0.6</f>
        <v>0</v>
      </c>
      <c r="AK35">
        <f>+'Gantt Charts'!AK35*0.6</f>
        <v>0</v>
      </c>
      <c r="AL35">
        <f>+'Gantt Charts'!AL35*0.6</f>
        <v>0</v>
      </c>
      <c r="AM35">
        <f>+'Gantt Charts'!AM35*0.6</f>
        <v>0</v>
      </c>
      <c r="AN35">
        <f>+'Gantt Charts'!AN35*0.6</f>
        <v>0</v>
      </c>
      <c r="AO35">
        <f>+'Gantt Charts'!AO35*0.6</f>
        <v>0</v>
      </c>
      <c r="AP35">
        <f>+'Gantt Charts'!AP35*0.6</f>
        <v>0</v>
      </c>
      <c r="AQ35">
        <f>+'Gantt Charts'!AQ35*0.6</f>
        <v>0</v>
      </c>
      <c r="AR35">
        <f>+'Gantt Charts'!AR35*0.6</f>
        <v>0</v>
      </c>
      <c r="AS35">
        <f>+'Gantt Charts'!AS35*0.6</f>
        <v>0</v>
      </c>
      <c r="AT35">
        <f>+'Gantt Charts'!AT35*0.6</f>
        <v>0</v>
      </c>
      <c r="AU35">
        <f>+'Gantt Charts'!AU35*0.6</f>
        <v>0</v>
      </c>
      <c r="AV35">
        <f>+'Gantt Charts'!AV35*0.6</f>
        <v>0</v>
      </c>
      <c r="AW35">
        <f>+'Gantt Charts'!AW35*0.6</f>
        <v>0</v>
      </c>
      <c r="AX35">
        <f>+'Gantt Charts'!AX35*0.6</f>
        <v>0</v>
      </c>
      <c r="AY35">
        <f>+'Gantt Charts'!AY35*0.6</f>
        <v>0</v>
      </c>
      <c r="AZ35">
        <f>+'Gantt Charts'!AZ35*0.6</f>
        <v>0</v>
      </c>
      <c r="BA35">
        <f>+'Gantt Charts'!BA35*0.6</f>
        <v>0</v>
      </c>
      <c r="BB35">
        <f>+'Gantt Charts'!BB35*0.6</f>
        <v>0</v>
      </c>
      <c r="BC35">
        <f>+'Gantt Charts'!BC35*0.6</f>
        <v>0</v>
      </c>
      <c r="BD35">
        <f>+'Gantt Charts'!BD35*0.6</f>
        <v>0</v>
      </c>
      <c r="BE35">
        <f>+'Gantt Charts'!BE35*0.6</f>
        <v>0</v>
      </c>
      <c r="BF35">
        <f>+'Gantt Charts'!BF35*0.6</f>
        <v>0</v>
      </c>
      <c r="BG35">
        <f>+'Gantt Charts'!BG35*0.6</f>
        <v>0</v>
      </c>
      <c r="BH35">
        <f>+'Gantt Charts'!BH35*0.6</f>
        <v>0</v>
      </c>
      <c r="BI35">
        <f>+'Gantt Charts'!BI35*0.6</f>
        <v>0</v>
      </c>
      <c r="BJ35">
        <f>+'Gantt Charts'!BJ35*0.6</f>
        <v>0</v>
      </c>
      <c r="BK35">
        <f>+'Gantt Charts'!BK35*0.6</f>
        <v>0</v>
      </c>
      <c r="BL35">
        <f>+'Gantt Charts'!BL35*0.6</f>
        <v>0</v>
      </c>
      <c r="BM35">
        <f>+'Gantt Charts'!BM35*0.6</f>
        <v>0</v>
      </c>
      <c r="BN35">
        <f>+'Gantt Charts'!BN35*0.6</f>
        <v>0</v>
      </c>
      <c r="BO35">
        <f>+'Gantt Charts'!BO35*0.6</f>
        <v>0</v>
      </c>
      <c r="BP35">
        <f>+'Gantt Charts'!BP35*0.6</f>
        <v>0</v>
      </c>
      <c r="BQ35">
        <f>+'Gantt Charts'!BQ35*0.6</f>
        <v>0</v>
      </c>
      <c r="BR35">
        <f>+'Gantt Charts'!BR35*0.6</f>
        <v>0</v>
      </c>
      <c r="BS35">
        <f>+'Gantt Charts'!BS35*0.6</f>
        <v>0</v>
      </c>
      <c r="BT35">
        <f>+'Gantt Charts'!BT35*0.6</f>
        <v>0</v>
      </c>
      <c r="BU35">
        <f>+'Gantt Charts'!BU35*0.6</f>
        <v>0</v>
      </c>
      <c r="BV35">
        <f>+'Gantt Charts'!BV35*0.6</f>
        <v>0</v>
      </c>
      <c r="BW35">
        <f>+'Gantt Charts'!BW35*0.6</f>
        <v>0</v>
      </c>
      <c r="BX35">
        <f>+'Gantt Charts'!BX35*0.6</f>
        <v>0</v>
      </c>
      <c r="BY35">
        <f>+'Gantt Charts'!BY35*0.6</f>
        <v>0</v>
      </c>
      <c r="BZ35">
        <f>+'Gantt Charts'!BZ35*0.6</f>
        <v>0</v>
      </c>
      <c r="CA35">
        <f>+'Gantt Charts'!CA35*0.6</f>
        <v>0</v>
      </c>
      <c r="CB35">
        <f>+'Gantt Charts'!CB35*0.6</f>
        <v>0</v>
      </c>
      <c r="CC35">
        <f>+'Gantt Charts'!CC35*0.6</f>
        <v>0</v>
      </c>
      <c r="CD35">
        <f>+'Gantt Charts'!CD35*0.6</f>
        <v>0</v>
      </c>
      <c r="CE35">
        <f>+'Gantt Charts'!CE35*0.6</f>
        <v>0</v>
      </c>
      <c r="CF35">
        <f>+'Gantt Charts'!CF35*0.6</f>
        <v>0</v>
      </c>
      <c r="CG35">
        <f>+'Gantt Charts'!CG35*0.6</f>
        <v>0</v>
      </c>
      <c r="CH35">
        <f>+'Gantt Charts'!CH35*0.6</f>
        <v>0</v>
      </c>
      <c r="CI35">
        <f>+'Gantt Charts'!CI35*0.6</f>
        <v>0</v>
      </c>
      <c r="CJ35">
        <f>+'Gantt Charts'!CJ35*0.6</f>
        <v>0</v>
      </c>
      <c r="CK35">
        <f>+'Gantt Charts'!CK35*0.6</f>
        <v>0</v>
      </c>
      <c r="CL35">
        <f>+'Gantt Charts'!CL35*0.6</f>
        <v>0</v>
      </c>
      <c r="CM35">
        <f>+'Gantt Charts'!CM35*0.6</f>
        <v>0</v>
      </c>
      <c r="CN35">
        <f>+'Gantt Charts'!CN35*0.6</f>
        <v>0</v>
      </c>
      <c r="CO35">
        <f>+'Gantt Charts'!CO35*0.6</f>
        <v>0</v>
      </c>
      <c r="CP35">
        <f>+'Gantt Charts'!CP35*0.6</f>
        <v>0</v>
      </c>
      <c r="CQ35">
        <f>+'Gantt Charts'!CQ35*0.6</f>
        <v>0</v>
      </c>
      <c r="CR35">
        <f>+'Gantt Charts'!CR35*0.6</f>
        <v>0</v>
      </c>
      <c r="CS35">
        <f>+'Gantt Charts'!CS35*0.6</f>
        <v>0</v>
      </c>
      <c r="CT35">
        <f>+'Gantt Charts'!CT35*0.6</f>
        <v>0</v>
      </c>
      <c r="CU35">
        <f>+'Gantt Charts'!CU35*0.6</f>
        <v>0</v>
      </c>
      <c r="CV35">
        <f>+'Gantt Charts'!CV35*0.6</f>
        <v>0</v>
      </c>
      <c r="CW35">
        <f>+'Gantt Charts'!CW35*0.6</f>
        <v>0</v>
      </c>
      <c r="CX35">
        <f>+'Gantt Charts'!CX35*0.6</f>
        <v>0</v>
      </c>
    </row>
    <row r="36" spans="1:102" x14ac:dyDescent="0.25">
      <c r="A36" s="11">
        <f>+'Gantt Charts'!A36</f>
        <v>3258</v>
      </c>
      <c r="B36" t="str">
        <f>+'Gantt Charts'!B36</f>
        <v>3rd Appraisal Well</v>
      </c>
      <c r="C36">
        <f>+'Gantt Charts'!C36*0.65</f>
        <v>0</v>
      </c>
      <c r="D36">
        <f>+'Gantt Charts'!D36*0.65</f>
        <v>0</v>
      </c>
      <c r="E36">
        <f>+'Gantt Charts'!E36*0.65</f>
        <v>0</v>
      </c>
      <c r="F36">
        <f>+'Gantt Charts'!F36*0.65</f>
        <v>0</v>
      </c>
      <c r="G36">
        <f>+'Gantt Charts'!G36*0.65</f>
        <v>0</v>
      </c>
      <c r="H36">
        <f>+'Gantt Charts'!H36*0.65</f>
        <v>49.725000000000001</v>
      </c>
      <c r="I36">
        <f>+'Gantt Charts'!I36*0.65</f>
        <v>49.725000000000001</v>
      </c>
      <c r="J36">
        <f>+'Gantt Charts'!J36*0.65</f>
        <v>0</v>
      </c>
      <c r="K36">
        <f>+'Gantt Charts'!K36*0.65</f>
        <v>0</v>
      </c>
      <c r="L36">
        <f>+'Gantt Charts'!L36*0.65</f>
        <v>0</v>
      </c>
      <c r="M36">
        <f>+'Gantt Charts'!M36*0.65</f>
        <v>0</v>
      </c>
      <c r="N36">
        <f>+'Gantt Charts'!N36*0.65</f>
        <v>0</v>
      </c>
      <c r="O36">
        <f>+'Gantt Charts'!O36*0.65</f>
        <v>0</v>
      </c>
      <c r="P36">
        <f>+'Gantt Charts'!P36*0.65</f>
        <v>0</v>
      </c>
      <c r="Q36">
        <f>+'Gantt Charts'!Q36*0.65</f>
        <v>0</v>
      </c>
      <c r="R36">
        <f>+'Gantt Charts'!R36*0.65</f>
        <v>0</v>
      </c>
      <c r="S36">
        <f>+'Gantt Charts'!S36*0.65</f>
        <v>0</v>
      </c>
      <c r="T36">
        <f>+'Gantt Charts'!T36*0.65</f>
        <v>0</v>
      </c>
      <c r="U36">
        <f>+'Gantt Charts'!U36*0.65</f>
        <v>0</v>
      </c>
      <c r="V36">
        <f>+'Gantt Charts'!V36*0.65</f>
        <v>0</v>
      </c>
      <c r="W36">
        <f>+'Gantt Charts'!W36*0.65</f>
        <v>0</v>
      </c>
      <c r="X36">
        <f>+'Gantt Charts'!X36*0.65</f>
        <v>0</v>
      </c>
      <c r="Y36">
        <f>+'Gantt Charts'!Y36*0.65</f>
        <v>0</v>
      </c>
      <c r="Z36">
        <f>+'Gantt Charts'!Z36*0.65</f>
        <v>0</v>
      </c>
      <c r="AA36">
        <f>+'Gantt Charts'!AA36*0.65</f>
        <v>0</v>
      </c>
      <c r="AB36">
        <f>+'Gantt Charts'!AB36*0.65</f>
        <v>0</v>
      </c>
      <c r="AC36">
        <f>+'Gantt Charts'!AC36*0.65</f>
        <v>0</v>
      </c>
      <c r="AD36">
        <f>+'Gantt Charts'!AD36*0.6</f>
        <v>0</v>
      </c>
      <c r="AE36">
        <f>+'Gantt Charts'!AE36*0.6</f>
        <v>0</v>
      </c>
      <c r="AF36">
        <f>+'Gantt Charts'!AF36*0.6</f>
        <v>0</v>
      </c>
      <c r="AG36">
        <f>+'Gantt Charts'!AG36*0.6</f>
        <v>0</v>
      </c>
      <c r="AH36">
        <f>+'Gantt Charts'!AH36*0.6</f>
        <v>0</v>
      </c>
      <c r="AI36">
        <f>+'Gantt Charts'!AI36*0.6</f>
        <v>0</v>
      </c>
      <c r="AJ36">
        <f>+'Gantt Charts'!AJ36*0.6</f>
        <v>0</v>
      </c>
      <c r="AK36">
        <f>+'Gantt Charts'!AK36*0.6</f>
        <v>0</v>
      </c>
      <c r="AL36">
        <f>+'Gantt Charts'!AL36*0.6</f>
        <v>0</v>
      </c>
      <c r="AM36">
        <f>+'Gantt Charts'!AM36*0.6</f>
        <v>0</v>
      </c>
      <c r="AN36">
        <f>+'Gantt Charts'!AN36*0.6</f>
        <v>0</v>
      </c>
      <c r="AO36">
        <f>+'Gantt Charts'!AO36*0.6</f>
        <v>0</v>
      </c>
      <c r="AP36">
        <f>+'Gantt Charts'!AP36*0.6</f>
        <v>0</v>
      </c>
      <c r="AQ36">
        <f>+'Gantt Charts'!AQ36*0.6</f>
        <v>0</v>
      </c>
      <c r="AR36">
        <f>+'Gantt Charts'!AR36*0.6</f>
        <v>0</v>
      </c>
      <c r="AS36">
        <f>+'Gantt Charts'!AS36*0.6</f>
        <v>0</v>
      </c>
      <c r="AT36">
        <f>+'Gantt Charts'!AT36*0.6</f>
        <v>0</v>
      </c>
      <c r="AU36">
        <f>+'Gantt Charts'!AU36*0.6</f>
        <v>0</v>
      </c>
      <c r="AV36">
        <f>+'Gantt Charts'!AV36*0.6</f>
        <v>0</v>
      </c>
      <c r="AW36">
        <f>+'Gantt Charts'!AW36*0.6</f>
        <v>0</v>
      </c>
      <c r="AX36">
        <f>+'Gantt Charts'!AX36*0.6</f>
        <v>0</v>
      </c>
      <c r="AY36">
        <f>+'Gantt Charts'!AY36*0.6</f>
        <v>0</v>
      </c>
      <c r="AZ36">
        <f>+'Gantt Charts'!AZ36*0.6</f>
        <v>0</v>
      </c>
      <c r="BA36">
        <f>+'Gantt Charts'!BA36*0.6</f>
        <v>0</v>
      </c>
      <c r="BB36">
        <f>+'Gantt Charts'!BB36*0.6</f>
        <v>0</v>
      </c>
      <c r="BC36">
        <f>+'Gantt Charts'!BC36*0.6</f>
        <v>0</v>
      </c>
      <c r="BD36">
        <f>+'Gantt Charts'!BD36*0.6</f>
        <v>0</v>
      </c>
      <c r="BE36">
        <f>+'Gantt Charts'!BE36*0.6</f>
        <v>0</v>
      </c>
      <c r="BF36">
        <f>+'Gantt Charts'!BF36*0.6</f>
        <v>0</v>
      </c>
      <c r="BG36">
        <f>+'Gantt Charts'!BG36*0.6</f>
        <v>0</v>
      </c>
      <c r="BH36">
        <f>+'Gantt Charts'!BH36*0.6</f>
        <v>0</v>
      </c>
      <c r="BI36">
        <f>+'Gantt Charts'!BI36*0.6</f>
        <v>0</v>
      </c>
      <c r="BJ36">
        <f>+'Gantt Charts'!BJ36*0.6</f>
        <v>0</v>
      </c>
      <c r="BK36">
        <f>+'Gantt Charts'!BK36*0.6</f>
        <v>0</v>
      </c>
      <c r="BL36">
        <f>+'Gantt Charts'!BL36*0.6</f>
        <v>0</v>
      </c>
      <c r="BM36">
        <f>+'Gantt Charts'!BM36*0.6</f>
        <v>0</v>
      </c>
      <c r="BN36">
        <f>+'Gantt Charts'!BN36*0.6</f>
        <v>0</v>
      </c>
      <c r="BO36">
        <f>+'Gantt Charts'!BO36*0.6</f>
        <v>0</v>
      </c>
      <c r="BP36">
        <f>+'Gantt Charts'!BP36*0.6</f>
        <v>0</v>
      </c>
      <c r="BQ36">
        <f>+'Gantt Charts'!BQ36*0.6</f>
        <v>0</v>
      </c>
      <c r="BR36">
        <f>+'Gantt Charts'!BR36*0.6</f>
        <v>0</v>
      </c>
      <c r="BS36">
        <f>+'Gantt Charts'!BS36*0.6</f>
        <v>0</v>
      </c>
      <c r="BT36">
        <f>+'Gantt Charts'!BT36*0.6</f>
        <v>0</v>
      </c>
      <c r="BU36">
        <f>+'Gantt Charts'!BU36*0.6</f>
        <v>0</v>
      </c>
      <c r="BV36">
        <f>+'Gantt Charts'!BV36*0.6</f>
        <v>0</v>
      </c>
      <c r="BW36">
        <f>+'Gantt Charts'!BW36*0.6</f>
        <v>0</v>
      </c>
      <c r="BX36">
        <f>+'Gantt Charts'!BX36*0.6</f>
        <v>0</v>
      </c>
      <c r="BY36">
        <f>+'Gantt Charts'!BY36*0.6</f>
        <v>0</v>
      </c>
      <c r="BZ36">
        <f>+'Gantt Charts'!BZ36*0.6</f>
        <v>0</v>
      </c>
      <c r="CA36">
        <f>+'Gantt Charts'!CA36*0.6</f>
        <v>0</v>
      </c>
      <c r="CB36">
        <f>+'Gantt Charts'!CB36*0.6</f>
        <v>0</v>
      </c>
      <c r="CC36">
        <f>+'Gantt Charts'!CC36*0.6</f>
        <v>0</v>
      </c>
      <c r="CD36">
        <f>+'Gantt Charts'!CD36*0.6</f>
        <v>0</v>
      </c>
      <c r="CE36">
        <f>+'Gantt Charts'!CE36*0.6</f>
        <v>0</v>
      </c>
      <c r="CF36">
        <f>+'Gantt Charts'!CF36*0.6</f>
        <v>0</v>
      </c>
      <c r="CG36">
        <f>+'Gantt Charts'!CG36*0.6</f>
        <v>0</v>
      </c>
      <c r="CH36">
        <f>+'Gantt Charts'!CH36*0.6</f>
        <v>0</v>
      </c>
      <c r="CI36">
        <f>+'Gantt Charts'!CI36*0.6</f>
        <v>0</v>
      </c>
      <c r="CJ36">
        <f>+'Gantt Charts'!CJ36*0.6</f>
        <v>0</v>
      </c>
      <c r="CK36">
        <f>+'Gantt Charts'!CK36*0.6</f>
        <v>0</v>
      </c>
      <c r="CL36">
        <f>+'Gantt Charts'!CL36*0.6</f>
        <v>0</v>
      </c>
      <c r="CM36">
        <f>+'Gantt Charts'!CM36*0.6</f>
        <v>0</v>
      </c>
      <c r="CN36">
        <f>+'Gantt Charts'!CN36*0.6</f>
        <v>0</v>
      </c>
      <c r="CO36">
        <f>+'Gantt Charts'!CO36*0.6</f>
        <v>0</v>
      </c>
      <c r="CP36">
        <f>+'Gantt Charts'!CP36*0.6</f>
        <v>0</v>
      </c>
      <c r="CQ36">
        <f>+'Gantt Charts'!CQ36*0.6</f>
        <v>0</v>
      </c>
      <c r="CR36">
        <f>+'Gantt Charts'!CR36*0.6</f>
        <v>0</v>
      </c>
      <c r="CS36">
        <f>+'Gantt Charts'!CS36*0.6</f>
        <v>0</v>
      </c>
      <c r="CT36">
        <f>+'Gantt Charts'!CT36*0.6</f>
        <v>0</v>
      </c>
      <c r="CU36">
        <f>+'Gantt Charts'!CU36*0.6</f>
        <v>0</v>
      </c>
      <c r="CV36">
        <f>+'Gantt Charts'!CV36*0.6</f>
        <v>0</v>
      </c>
      <c r="CW36">
        <f>+'Gantt Charts'!CW36*0.6</f>
        <v>0</v>
      </c>
      <c r="CX36">
        <f>+'Gantt Charts'!CX36*0.6</f>
        <v>0</v>
      </c>
    </row>
    <row r="37" spans="1:102" x14ac:dyDescent="0.25">
      <c r="B37" t="str">
        <f>+'Gantt Charts'!B37</f>
        <v>1st Keeper Well (4th Appraisal Well)</v>
      </c>
      <c r="C37">
        <f>+'Gantt Charts'!C37*0.65</f>
        <v>0</v>
      </c>
      <c r="D37">
        <f>+'Gantt Charts'!D37*0.65</f>
        <v>0</v>
      </c>
      <c r="E37">
        <f>+'Gantt Charts'!E37*0.65</f>
        <v>0</v>
      </c>
      <c r="F37">
        <f>+'Gantt Charts'!F37*0.65</f>
        <v>0</v>
      </c>
      <c r="G37">
        <f>+'Gantt Charts'!G37*0.65</f>
        <v>0</v>
      </c>
      <c r="H37">
        <f>+'Gantt Charts'!H37*0.65</f>
        <v>0</v>
      </c>
      <c r="I37">
        <f>+'Gantt Charts'!I37*0.65</f>
        <v>0</v>
      </c>
      <c r="J37">
        <f>+'Gantt Charts'!J37*0.65</f>
        <v>0</v>
      </c>
      <c r="K37">
        <f>+'Gantt Charts'!K37*0.65</f>
        <v>0</v>
      </c>
      <c r="L37">
        <f>+'Gantt Charts'!L37*0.65</f>
        <v>0</v>
      </c>
      <c r="M37">
        <f>+'Gantt Charts'!M37*0.65</f>
        <v>49.725000000000001</v>
      </c>
      <c r="N37">
        <f>+'Gantt Charts'!N37*0.65</f>
        <v>49.725000000000001</v>
      </c>
      <c r="O37">
        <f>+'Gantt Charts'!O37*0.65</f>
        <v>0</v>
      </c>
      <c r="P37">
        <f>+'Gantt Charts'!P37*0.65</f>
        <v>0</v>
      </c>
      <c r="Q37">
        <f>+'Gantt Charts'!Q37*0.65</f>
        <v>0</v>
      </c>
      <c r="R37">
        <f>+'Gantt Charts'!R37*0.65</f>
        <v>0</v>
      </c>
      <c r="S37">
        <f>+'Gantt Charts'!S37*0.65</f>
        <v>0</v>
      </c>
      <c r="T37">
        <f>+'Gantt Charts'!T37*0.65</f>
        <v>0</v>
      </c>
      <c r="U37">
        <f>+'Gantt Charts'!U37*0.65</f>
        <v>0</v>
      </c>
      <c r="V37">
        <f>+'Gantt Charts'!V37*0.65</f>
        <v>0</v>
      </c>
      <c r="W37">
        <f>+'Gantt Charts'!W37*0.65</f>
        <v>0</v>
      </c>
      <c r="X37">
        <f>+'Gantt Charts'!X37*0.65</f>
        <v>0</v>
      </c>
      <c r="Y37">
        <f>+'Gantt Charts'!Y37*0.65</f>
        <v>0</v>
      </c>
      <c r="Z37">
        <f>+'Gantt Charts'!Z37*0.65</f>
        <v>0</v>
      </c>
      <c r="AA37">
        <f>+'Gantt Charts'!AA37*0.65</f>
        <v>0</v>
      </c>
      <c r="AB37">
        <f>+'Gantt Charts'!AB37*0.65</f>
        <v>0</v>
      </c>
      <c r="AC37">
        <f>+'Gantt Charts'!AC37*0.65</f>
        <v>0</v>
      </c>
      <c r="AD37">
        <f>+'Gantt Charts'!AD37*0.6</f>
        <v>0</v>
      </c>
      <c r="AX37">
        <f>+'Gantt Charts'!AX37*0.6</f>
        <v>0</v>
      </c>
      <c r="AY37">
        <f>+'Gantt Charts'!AY37*0.6</f>
        <v>0</v>
      </c>
      <c r="AZ37">
        <f>+'Gantt Charts'!AZ37*0.6</f>
        <v>0</v>
      </c>
      <c r="BA37">
        <f>+'Gantt Charts'!BA37*0.6</f>
        <v>0</v>
      </c>
      <c r="BB37">
        <f>+'Gantt Charts'!BB37*0.6</f>
        <v>0</v>
      </c>
      <c r="BC37">
        <f>+'Gantt Charts'!BC37*0.6</f>
        <v>0</v>
      </c>
      <c r="BD37">
        <f>+'Gantt Charts'!BD37*0.6</f>
        <v>0</v>
      </c>
      <c r="BE37">
        <f>+'Gantt Charts'!BE37*0.6</f>
        <v>0</v>
      </c>
      <c r="BF37">
        <f>+'Gantt Charts'!BF37*0.6</f>
        <v>0</v>
      </c>
      <c r="BG37">
        <f>+'Gantt Charts'!BG37*0.6</f>
        <v>0</v>
      </c>
      <c r="BH37">
        <f>+'Gantt Charts'!BH37*0.6</f>
        <v>0</v>
      </c>
      <c r="BI37">
        <f>+'Gantt Charts'!BI37*0.6</f>
        <v>0</v>
      </c>
      <c r="BJ37">
        <f>+'Gantt Charts'!BJ37*0.6</f>
        <v>0</v>
      </c>
      <c r="BK37">
        <f>+'Gantt Charts'!BK37*0.6</f>
        <v>0</v>
      </c>
      <c r="BL37">
        <f>+'Gantt Charts'!BL37*0.6</f>
        <v>0</v>
      </c>
      <c r="BM37">
        <f>+'Gantt Charts'!BM37*0.6</f>
        <v>0</v>
      </c>
      <c r="BN37">
        <f>+'Gantt Charts'!BN37*0.6</f>
        <v>0</v>
      </c>
      <c r="BO37">
        <f>+'Gantt Charts'!BO37*0.6</f>
        <v>0</v>
      </c>
      <c r="BP37">
        <f>+'Gantt Charts'!BP37*0.6</f>
        <v>0</v>
      </c>
      <c r="BQ37">
        <f>+'Gantt Charts'!BQ37*0.6</f>
        <v>0</v>
      </c>
      <c r="BR37">
        <f>+'Gantt Charts'!BR37*0.6</f>
        <v>0</v>
      </c>
      <c r="BS37">
        <f>+'Gantt Charts'!BS37*0.6</f>
        <v>0</v>
      </c>
      <c r="BT37">
        <f>+'Gantt Charts'!BT37*0.6</f>
        <v>0</v>
      </c>
      <c r="BU37">
        <f>+'Gantt Charts'!BU37*0.6</f>
        <v>0</v>
      </c>
      <c r="BV37">
        <f>+'Gantt Charts'!BV37*0.6</f>
        <v>0</v>
      </c>
      <c r="BW37">
        <f>+'Gantt Charts'!BW37*0.6</f>
        <v>0</v>
      </c>
      <c r="BX37">
        <f>+'Gantt Charts'!BX37*0.6</f>
        <v>0</v>
      </c>
      <c r="BY37">
        <f>+'Gantt Charts'!BY37*0.6</f>
        <v>0</v>
      </c>
      <c r="BZ37">
        <f>+'Gantt Charts'!BZ37*0.6</f>
        <v>0</v>
      </c>
      <c r="CA37">
        <f>+'Gantt Charts'!CA37*0.6</f>
        <v>0</v>
      </c>
      <c r="CB37">
        <f>+'Gantt Charts'!CB37*0.6</f>
        <v>0</v>
      </c>
      <c r="CC37">
        <f>+'Gantt Charts'!CC37*0.6</f>
        <v>0</v>
      </c>
      <c r="CD37">
        <f>+'Gantt Charts'!CD37*0.6</f>
        <v>0</v>
      </c>
      <c r="CE37">
        <f>+'Gantt Charts'!CE37*0.6</f>
        <v>0</v>
      </c>
      <c r="CF37">
        <f>+'Gantt Charts'!CF37*0.6</f>
        <v>0</v>
      </c>
      <c r="CG37">
        <f>+'Gantt Charts'!CG37*0.6</f>
        <v>0</v>
      </c>
      <c r="CH37">
        <f>+'Gantt Charts'!CH37*0.6</f>
        <v>0</v>
      </c>
      <c r="CI37">
        <f>+'Gantt Charts'!CI37*0.6</f>
        <v>0</v>
      </c>
      <c r="CJ37">
        <f>+'Gantt Charts'!CJ37*0.6</f>
        <v>0</v>
      </c>
      <c r="CK37">
        <f>+'Gantt Charts'!CK37*0.6</f>
        <v>0</v>
      </c>
      <c r="CL37">
        <f>+'Gantt Charts'!CL37*0.6</f>
        <v>0</v>
      </c>
      <c r="CM37">
        <f>+'Gantt Charts'!CM37*0.6</f>
        <v>0</v>
      </c>
      <c r="CN37">
        <f>+'Gantt Charts'!CN37*0.6</f>
        <v>0</v>
      </c>
      <c r="CO37">
        <f>+'Gantt Charts'!CO37*0.6</f>
        <v>0</v>
      </c>
      <c r="CP37">
        <f>+'Gantt Charts'!CP37*0.6</f>
        <v>0</v>
      </c>
      <c r="CQ37">
        <f>+'Gantt Charts'!CQ37*0.6</f>
        <v>0</v>
      </c>
      <c r="CR37">
        <f>+'Gantt Charts'!CR37*0.6</f>
        <v>0</v>
      </c>
      <c r="CS37">
        <f>+'Gantt Charts'!CS37*0.6</f>
        <v>0</v>
      </c>
      <c r="CT37">
        <f>+'Gantt Charts'!CT37*0.6</f>
        <v>0</v>
      </c>
      <c r="CU37">
        <f>+'Gantt Charts'!CU37*0.6</f>
        <v>0</v>
      </c>
      <c r="CV37">
        <f>+'Gantt Charts'!CV37*0.6</f>
        <v>0</v>
      </c>
      <c r="CW37">
        <f>+'Gantt Charts'!CW37*0.6</f>
        <v>0</v>
      </c>
      <c r="CX37">
        <f>+'Gantt Charts'!CX37*0.6</f>
        <v>0</v>
      </c>
    </row>
    <row r="38" spans="1:102" x14ac:dyDescent="0.25">
      <c r="B38" t="str">
        <f>+'Gantt Charts'!B38</f>
        <v>2nd Keeper Well  (5th Appraisal Well)</v>
      </c>
      <c r="C38">
        <f>+'Gantt Charts'!C38*0.65</f>
        <v>0</v>
      </c>
      <c r="D38">
        <f>+'Gantt Charts'!D38*0.65</f>
        <v>0</v>
      </c>
      <c r="E38">
        <f>+'Gantt Charts'!E38*0.65</f>
        <v>0</v>
      </c>
      <c r="F38">
        <f>+'Gantt Charts'!F38*0.65</f>
        <v>0</v>
      </c>
      <c r="G38">
        <f>+'Gantt Charts'!G38*0.65</f>
        <v>0</v>
      </c>
      <c r="H38">
        <f>+'Gantt Charts'!H38*0.65</f>
        <v>0</v>
      </c>
      <c r="I38">
        <f>+'Gantt Charts'!I38*0.65</f>
        <v>0</v>
      </c>
      <c r="J38">
        <f>+'Gantt Charts'!J38*0.65</f>
        <v>0</v>
      </c>
      <c r="K38">
        <f>+'Gantt Charts'!K38*0.65</f>
        <v>0</v>
      </c>
      <c r="L38">
        <f>+'Gantt Charts'!L38*0.65</f>
        <v>0</v>
      </c>
      <c r="M38">
        <f>+'Gantt Charts'!M38*0.65</f>
        <v>0</v>
      </c>
      <c r="N38">
        <f>+'Gantt Charts'!N38*0.65</f>
        <v>0</v>
      </c>
      <c r="O38">
        <f>+'Gantt Charts'!O38*0.65</f>
        <v>0</v>
      </c>
      <c r="P38">
        <f>+'Gantt Charts'!P38*0.65</f>
        <v>0</v>
      </c>
      <c r="Q38">
        <f>+'Gantt Charts'!Q38*0.65</f>
        <v>49.725000000000001</v>
      </c>
      <c r="R38">
        <f>+'Gantt Charts'!R38*0.65</f>
        <v>49.725000000000001</v>
      </c>
      <c r="S38">
        <f>+'Gantt Charts'!S38*0.65</f>
        <v>0</v>
      </c>
      <c r="T38">
        <f>+'Gantt Charts'!T38*0.65</f>
        <v>0</v>
      </c>
      <c r="U38">
        <f>+'Gantt Charts'!U38*0.65</f>
        <v>0</v>
      </c>
      <c r="V38">
        <f>+'Gantt Charts'!V38*0.65</f>
        <v>0</v>
      </c>
      <c r="W38">
        <f>+'Gantt Charts'!W38*0.65</f>
        <v>0</v>
      </c>
      <c r="X38">
        <f>+'Gantt Charts'!X38*0.65</f>
        <v>0</v>
      </c>
      <c r="Y38">
        <f>+'Gantt Charts'!Y38*0.65</f>
        <v>0</v>
      </c>
      <c r="Z38">
        <f>+'Gantt Charts'!Z38*0.65</f>
        <v>0</v>
      </c>
      <c r="AA38">
        <f>+'Gantt Charts'!AA38*0.65</f>
        <v>0</v>
      </c>
      <c r="AB38">
        <f>+'Gantt Charts'!AB38*0.65</f>
        <v>0</v>
      </c>
      <c r="AC38">
        <f>+'Gantt Charts'!AC38*0.65</f>
        <v>0</v>
      </c>
      <c r="AD38">
        <f>+'Gantt Charts'!AD38*0.6</f>
        <v>0</v>
      </c>
      <c r="AX38">
        <f>+'Gantt Charts'!AX38*0.6</f>
        <v>0</v>
      </c>
      <c r="AY38">
        <f>+'Gantt Charts'!AY38*0.6</f>
        <v>0</v>
      </c>
      <c r="AZ38">
        <f>+'Gantt Charts'!AZ38*0.6</f>
        <v>0</v>
      </c>
      <c r="BA38">
        <f>+'Gantt Charts'!BA38*0.6</f>
        <v>0</v>
      </c>
      <c r="BB38">
        <f>+'Gantt Charts'!BB38*0.6</f>
        <v>0</v>
      </c>
      <c r="BC38">
        <f>+'Gantt Charts'!BC38*0.6</f>
        <v>0</v>
      </c>
      <c r="BD38">
        <f>+'Gantt Charts'!BD38*0.6</f>
        <v>0</v>
      </c>
      <c r="BE38">
        <f>+'Gantt Charts'!BE38*0.6</f>
        <v>0</v>
      </c>
      <c r="BF38">
        <f>+'Gantt Charts'!BF38*0.6</f>
        <v>0</v>
      </c>
      <c r="BG38">
        <f>+'Gantt Charts'!BG38*0.6</f>
        <v>0</v>
      </c>
      <c r="BH38">
        <f>+'Gantt Charts'!BH38*0.6</f>
        <v>0</v>
      </c>
      <c r="BI38">
        <f>+'Gantt Charts'!BI38*0.6</f>
        <v>0</v>
      </c>
      <c r="BJ38">
        <f>+'Gantt Charts'!BJ38*0.6</f>
        <v>0</v>
      </c>
      <c r="BK38">
        <f>+'Gantt Charts'!BK38*0.6</f>
        <v>0</v>
      </c>
      <c r="BL38">
        <f>+'Gantt Charts'!BL38*0.6</f>
        <v>0</v>
      </c>
      <c r="BM38">
        <f>+'Gantt Charts'!BM38*0.6</f>
        <v>0</v>
      </c>
      <c r="BN38">
        <f>+'Gantt Charts'!BN38*0.6</f>
        <v>0</v>
      </c>
      <c r="BO38">
        <f>+'Gantt Charts'!BO38*0.6</f>
        <v>0</v>
      </c>
      <c r="BP38">
        <f>+'Gantt Charts'!BP38*0.6</f>
        <v>0</v>
      </c>
      <c r="BQ38">
        <f>+'Gantt Charts'!BQ38*0.6</f>
        <v>0</v>
      </c>
      <c r="BR38">
        <f>+'Gantt Charts'!BR38*0.6</f>
        <v>0</v>
      </c>
      <c r="BS38">
        <f>+'Gantt Charts'!BS38*0.6</f>
        <v>0</v>
      </c>
      <c r="BT38">
        <f>+'Gantt Charts'!BT38*0.6</f>
        <v>0</v>
      </c>
      <c r="BU38">
        <f>+'Gantt Charts'!BU38*0.6</f>
        <v>0</v>
      </c>
      <c r="BV38">
        <f>+'Gantt Charts'!BV38*0.6</f>
        <v>0</v>
      </c>
      <c r="BW38">
        <f>+'Gantt Charts'!BW38*0.6</f>
        <v>0</v>
      </c>
      <c r="BX38">
        <f>+'Gantt Charts'!BX38*0.6</f>
        <v>0</v>
      </c>
      <c r="BY38">
        <f>+'Gantt Charts'!BY38*0.6</f>
        <v>0</v>
      </c>
      <c r="BZ38">
        <f>+'Gantt Charts'!BZ38*0.6</f>
        <v>0</v>
      </c>
      <c r="CA38">
        <f>+'Gantt Charts'!CA38*0.6</f>
        <v>0</v>
      </c>
      <c r="CB38">
        <f>+'Gantt Charts'!CB38*0.6</f>
        <v>0</v>
      </c>
      <c r="CC38">
        <f>+'Gantt Charts'!CC38*0.6</f>
        <v>0</v>
      </c>
      <c r="CD38">
        <f>+'Gantt Charts'!CD38*0.6</f>
        <v>0</v>
      </c>
      <c r="CE38">
        <f>+'Gantt Charts'!CE38*0.6</f>
        <v>0</v>
      </c>
      <c r="CF38">
        <f>+'Gantt Charts'!CF38*0.6</f>
        <v>0</v>
      </c>
      <c r="CG38">
        <f>+'Gantt Charts'!CG38*0.6</f>
        <v>0</v>
      </c>
      <c r="CH38">
        <f>+'Gantt Charts'!CH38*0.6</f>
        <v>0</v>
      </c>
      <c r="CI38">
        <f>+'Gantt Charts'!CI38*0.6</f>
        <v>0</v>
      </c>
      <c r="CJ38">
        <f>+'Gantt Charts'!CJ38*0.6</f>
        <v>0</v>
      </c>
      <c r="CK38">
        <f>+'Gantt Charts'!CK38*0.6</f>
        <v>0</v>
      </c>
      <c r="CL38">
        <f>+'Gantt Charts'!CL38*0.6</f>
        <v>0</v>
      </c>
      <c r="CM38">
        <f>+'Gantt Charts'!CM38*0.6</f>
        <v>0</v>
      </c>
      <c r="CN38">
        <f>+'Gantt Charts'!CN38*0.6</f>
        <v>0</v>
      </c>
      <c r="CO38">
        <f>+'Gantt Charts'!CO38*0.6</f>
        <v>0</v>
      </c>
      <c r="CP38">
        <f>+'Gantt Charts'!CP38*0.6</f>
        <v>0</v>
      </c>
      <c r="CQ38">
        <f>+'Gantt Charts'!CQ38*0.6</f>
        <v>0</v>
      </c>
      <c r="CR38">
        <f>+'Gantt Charts'!CR38*0.6</f>
        <v>0</v>
      </c>
      <c r="CS38">
        <f>+'Gantt Charts'!CS38*0.6</f>
        <v>0</v>
      </c>
      <c r="CT38">
        <f>+'Gantt Charts'!CT38*0.6</f>
        <v>0</v>
      </c>
      <c r="CU38">
        <f>+'Gantt Charts'!CU38*0.6</f>
        <v>0</v>
      </c>
      <c r="CV38">
        <f>+'Gantt Charts'!CV38*0.6</f>
        <v>0</v>
      </c>
      <c r="CW38">
        <f>+'Gantt Charts'!CW38*0.6</f>
        <v>0</v>
      </c>
      <c r="CX38">
        <f>+'Gantt Charts'!CX38*0.6</f>
        <v>0</v>
      </c>
    </row>
    <row r="39" spans="1:102" x14ac:dyDescent="0.25">
      <c r="B39" t="str">
        <f>+'Gantt Charts'!B39</f>
        <v>Drill 3rd Well to 14" Casing</v>
      </c>
      <c r="C39">
        <f>+'Gantt Charts'!C39*0.65</f>
        <v>0</v>
      </c>
      <c r="D39">
        <f>+'Gantt Charts'!D39*0.65</f>
        <v>0</v>
      </c>
      <c r="E39">
        <f>+'Gantt Charts'!E39*0.65</f>
        <v>0</v>
      </c>
      <c r="F39">
        <f>+'Gantt Charts'!F39*0.65</f>
        <v>0</v>
      </c>
      <c r="G39">
        <f>+'Gantt Charts'!G39*0.65</f>
        <v>0</v>
      </c>
      <c r="H39">
        <f>+'Gantt Charts'!H39*0.65</f>
        <v>0</v>
      </c>
      <c r="I39">
        <f>+'Gantt Charts'!I39*0.65</f>
        <v>0</v>
      </c>
      <c r="J39">
        <f>+'Gantt Charts'!J39*0.65</f>
        <v>0</v>
      </c>
      <c r="K39">
        <f>+'Gantt Charts'!K39*0.65</f>
        <v>0</v>
      </c>
      <c r="L39">
        <f>+'Gantt Charts'!L39*0.65</f>
        <v>0</v>
      </c>
      <c r="M39">
        <f>+'Gantt Charts'!M39*0.65</f>
        <v>0</v>
      </c>
      <c r="N39">
        <f>+'Gantt Charts'!N39*0.65</f>
        <v>0</v>
      </c>
      <c r="O39">
        <f>+'Gantt Charts'!O39*0.65</f>
        <v>0</v>
      </c>
      <c r="P39">
        <f>+'Gantt Charts'!P39*0.65</f>
        <v>0</v>
      </c>
      <c r="Q39">
        <f>+'Gantt Charts'!Q39*0.65</f>
        <v>0</v>
      </c>
      <c r="R39">
        <f>+'Gantt Charts'!R39*0.65</f>
        <v>0</v>
      </c>
      <c r="S39">
        <f>+'Gantt Charts'!S39*0.65</f>
        <v>49.725000000000001</v>
      </c>
      <c r="T39">
        <f>+'Gantt Charts'!T39*0.65</f>
        <v>0</v>
      </c>
      <c r="U39">
        <f>+'Gantt Charts'!U39*0.65</f>
        <v>0</v>
      </c>
      <c r="V39">
        <f>+'Gantt Charts'!V39*0.65</f>
        <v>0</v>
      </c>
      <c r="W39">
        <f>+'Gantt Charts'!W39*0.65</f>
        <v>0</v>
      </c>
      <c r="X39">
        <f>+'Gantt Charts'!X39*0.65</f>
        <v>0</v>
      </c>
      <c r="Y39">
        <f>+'Gantt Charts'!Y39*0.65</f>
        <v>0</v>
      </c>
      <c r="Z39">
        <f>+'Gantt Charts'!Z39*0.65</f>
        <v>0</v>
      </c>
      <c r="AA39">
        <f>+'Gantt Charts'!AA39*0.65</f>
        <v>0</v>
      </c>
      <c r="AB39">
        <f>+'Gantt Charts'!AB39*0.65</f>
        <v>0</v>
      </c>
      <c r="AC39">
        <f>+'Gantt Charts'!AC39*0.65</f>
        <v>0</v>
      </c>
      <c r="AD39">
        <f>+'Gantt Charts'!AD39*0.6</f>
        <v>0</v>
      </c>
      <c r="AX39">
        <f>+'Gantt Charts'!AX39*0.6</f>
        <v>0</v>
      </c>
      <c r="AY39">
        <f>+'Gantt Charts'!AY39*0.6</f>
        <v>0</v>
      </c>
      <c r="AZ39">
        <f>+'Gantt Charts'!AZ39*0.6</f>
        <v>0</v>
      </c>
      <c r="BA39">
        <f>+'Gantt Charts'!BA39*0.6</f>
        <v>0</v>
      </c>
      <c r="BB39">
        <f>+'Gantt Charts'!BB39*0.6</f>
        <v>0</v>
      </c>
      <c r="BC39">
        <f>+'Gantt Charts'!BC39*0.6</f>
        <v>0</v>
      </c>
      <c r="BD39">
        <f>+'Gantt Charts'!BD39*0.6</f>
        <v>0</v>
      </c>
      <c r="BE39">
        <f>+'Gantt Charts'!BE39*0.6</f>
        <v>0</v>
      </c>
      <c r="BF39">
        <f>+'Gantt Charts'!BF39*0.6</f>
        <v>0</v>
      </c>
      <c r="BG39">
        <f>+'Gantt Charts'!BG39*0.6</f>
        <v>0</v>
      </c>
      <c r="BH39">
        <f>+'Gantt Charts'!BH39*0.6</f>
        <v>0</v>
      </c>
      <c r="BI39">
        <f>+'Gantt Charts'!BI39*0.6</f>
        <v>0</v>
      </c>
      <c r="BJ39">
        <f>+'Gantt Charts'!BJ39*0.6</f>
        <v>0</v>
      </c>
      <c r="BK39">
        <f>+'Gantt Charts'!BK39*0.6</f>
        <v>0</v>
      </c>
      <c r="BL39">
        <f>+'Gantt Charts'!BL39*0.6</f>
        <v>0</v>
      </c>
      <c r="BM39">
        <f>+'Gantt Charts'!BM39*0.6</f>
        <v>0</v>
      </c>
      <c r="BN39">
        <f>+'Gantt Charts'!BN39*0.6</f>
        <v>0</v>
      </c>
      <c r="BO39">
        <f>+'Gantt Charts'!BO39*0.6</f>
        <v>0</v>
      </c>
      <c r="BP39">
        <f>+'Gantt Charts'!BP39*0.6</f>
        <v>0</v>
      </c>
      <c r="BQ39">
        <f>+'Gantt Charts'!BQ39*0.6</f>
        <v>0</v>
      </c>
      <c r="BR39">
        <f>+'Gantt Charts'!BR39*0.6</f>
        <v>0</v>
      </c>
      <c r="BS39">
        <f>+'Gantt Charts'!BS39*0.6</f>
        <v>0</v>
      </c>
      <c r="BT39">
        <f>+'Gantt Charts'!BT39*0.6</f>
        <v>0</v>
      </c>
      <c r="BU39">
        <f>+'Gantt Charts'!BU39*0.6</f>
        <v>0</v>
      </c>
      <c r="BV39">
        <f>+'Gantt Charts'!BV39*0.6</f>
        <v>0</v>
      </c>
      <c r="BW39">
        <f>+'Gantt Charts'!BW39*0.6</f>
        <v>0</v>
      </c>
      <c r="BX39">
        <f>+'Gantt Charts'!BX39*0.6</f>
        <v>0</v>
      </c>
      <c r="BY39">
        <f>+'Gantt Charts'!BY39*0.6</f>
        <v>0</v>
      </c>
      <c r="BZ39">
        <f>+'Gantt Charts'!BZ39*0.6</f>
        <v>0</v>
      </c>
      <c r="CA39">
        <f>+'Gantt Charts'!CA39*0.6</f>
        <v>0</v>
      </c>
      <c r="CB39">
        <f>+'Gantt Charts'!CB39*0.6</f>
        <v>0</v>
      </c>
      <c r="CC39">
        <f>+'Gantt Charts'!CC39*0.6</f>
        <v>0</v>
      </c>
      <c r="CD39">
        <f>+'Gantt Charts'!CD39*0.6</f>
        <v>0</v>
      </c>
      <c r="CE39">
        <f>+'Gantt Charts'!CE39*0.6</f>
        <v>0</v>
      </c>
      <c r="CF39">
        <f>+'Gantt Charts'!CF39*0.6</f>
        <v>0</v>
      </c>
      <c r="CG39">
        <f>+'Gantt Charts'!CG39*0.6</f>
        <v>0</v>
      </c>
      <c r="CH39">
        <f>+'Gantt Charts'!CH39*0.6</f>
        <v>0</v>
      </c>
      <c r="CI39">
        <f>+'Gantt Charts'!CI39*0.6</f>
        <v>0</v>
      </c>
      <c r="CJ39">
        <f>+'Gantt Charts'!CJ39*0.6</f>
        <v>0</v>
      </c>
      <c r="CK39">
        <f>+'Gantt Charts'!CK39*0.6</f>
        <v>0</v>
      </c>
      <c r="CL39">
        <f>+'Gantt Charts'!CL39*0.6</f>
        <v>0</v>
      </c>
      <c r="CM39">
        <f>+'Gantt Charts'!CM39*0.6</f>
        <v>0</v>
      </c>
      <c r="CN39">
        <f>+'Gantt Charts'!CN39*0.6</f>
        <v>0</v>
      </c>
      <c r="CO39">
        <f>+'Gantt Charts'!CO39*0.6</f>
        <v>0</v>
      </c>
      <c r="CP39">
        <f>+'Gantt Charts'!CP39*0.6</f>
        <v>0</v>
      </c>
      <c r="CQ39">
        <f>+'Gantt Charts'!CQ39*0.6</f>
        <v>0</v>
      </c>
      <c r="CR39">
        <f>+'Gantt Charts'!CR39*0.6</f>
        <v>0</v>
      </c>
      <c r="CS39">
        <f>+'Gantt Charts'!CS39*0.6</f>
        <v>0</v>
      </c>
      <c r="CT39">
        <f>+'Gantt Charts'!CT39*0.6</f>
        <v>0</v>
      </c>
      <c r="CU39">
        <f>+'Gantt Charts'!CU39*0.6</f>
        <v>0</v>
      </c>
      <c r="CV39">
        <f>+'Gantt Charts'!CV39*0.6</f>
        <v>0</v>
      </c>
      <c r="CW39">
        <f>+'Gantt Charts'!CW39*0.6</f>
        <v>0</v>
      </c>
      <c r="CX39">
        <f>+'Gantt Charts'!CX39*0.6</f>
        <v>0</v>
      </c>
    </row>
    <row r="40" spans="1:102" x14ac:dyDescent="0.25">
      <c r="B40" t="str">
        <f>+'Gantt Charts'!B40</f>
        <v>Drill 4th Well to 14" Casing</v>
      </c>
      <c r="C40">
        <f>+'Gantt Charts'!C40*0.65</f>
        <v>0</v>
      </c>
      <c r="D40">
        <f>+'Gantt Charts'!D40*0.65</f>
        <v>0</v>
      </c>
      <c r="E40">
        <f>+'Gantt Charts'!E40*0.65</f>
        <v>0</v>
      </c>
      <c r="F40">
        <f>+'Gantt Charts'!F40*0.65</f>
        <v>0</v>
      </c>
      <c r="G40">
        <f>+'Gantt Charts'!G40*0.65</f>
        <v>0</v>
      </c>
      <c r="H40">
        <f>+'Gantt Charts'!H40*0.65</f>
        <v>0</v>
      </c>
      <c r="I40">
        <f>+'Gantt Charts'!I40*0.65</f>
        <v>0</v>
      </c>
      <c r="J40">
        <f>+'Gantt Charts'!J40*0.65</f>
        <v>0</v>
      </c>
      <c r="K40">
        <f>+'Gantt Charts'!K40*0.65</f>
        <v>0</v>
      </c>
      <c r="L40">
        <f>+'Gantt Charts'!L40*0.65</f>
        <v>0</v>
      </c>
      <c r="M40">
        <f>+'Gantt Charts'!M40*0.65</f>
        <v>0</v>
      </c>
      <c r="N40">
        <f>+'Gantt Charts'!N40*0.65</f>
        <v>0</v>
      </c>
      <c r="O40">
        <f>+'Gantt Charts'!O40*0.65</f>
        <v>0</v>
      </c>
      <c r="P40">
        <f>+'Gantt Charts'!P40*0.65</f>
        <v>0</v>
      </c>
      <c r="Q40">
        <f>+'Gantt Charts'!Q40*0.65</f>
        <v>0</v>
      </c>
      <c r="R40">
        <f>+'Gantt Charts'!R40*0.65</f>
        <v>0</v>
      </c>
      <c r="S40">
        <f>+'Gantt Charts'!S40*0.65</f>
        <v>0</v>
      </c>
      <c r="T40">
        <f>+'Gantt Charts'!T40*0.65</f>
        <v>49.725000000000001</v>
      </c>
      <c r="U40">
        <f>+'Gantt Charts'!U40*0.65</f>
        <v>0</v>
      </c>
      <c r="V40">
        <f>+'Gantt Charts'!V40*0.65</f>
        <v>0</v>
      </c>
      <c r="W40">
        <f>+'Gantt Charts'!W40*0.65</f>
        <v>0</v>
      </c>
      <c r="X40">
        <f>+'Gantt Charts'!X40*0.65</f>
        <v>0</v>
      </c>
      <c r="Y40">
        <f>+'Gantt Charts'!Y40*0.65</f>
        <v>0</v>
      </c>
      <c r="Z40">
        <f>+'Gantt Charts'!Z40*0.65</f>
        <v>0</v>
      </c>
      <c r="AA40">
        <f>+'Gantt Charts'!AA40*0.65</f>
        <v>0</v>
      </c>
      <c r="AB40">
        <f>+'Gantt Charts'!AB40*0.65</f>
        <v>0</v>
      </c>
      <c r="AC40">
        <f>+'Gantt Charts'!AC40*0.65</f>
        <v>0</v>
      </c>
      <c r="AD40">
        <f>+'Gantt Charts'!AD40*0.6</f>
        <v>0</v>
      </c>
      <c r="AX40">
        <f>+'Gantt Charts'!AX40*0.6</f>
        <v>0</v>
      </c>
      <c r="AY40">
        <f>+'Gantt Charts'!AY40*0.6</f>
        <v>0</v>
      </c>
      <c r="AZ40">
        <f>+'Gantt Charts'!AZ40*0.6</f>
        <v>0</v>
      </c>
      <c r="BA40">
        <f>+'Gantt Charts'!BA40*0.6</f>
        <v>0</v>
      </c>
      <c r="BB40">
        <f>+'Gantt Charts'!BB40*0.6</f>
        <v>0</v>
      </c>
      <c r="BC40">
        <f>+'Gantt Charts'!BC40*0.6</f>
        <v>0</v>
      </c>
      <c r="BD40">
        <f>+'Gantt Charts'!BD40*0.6</f>
        <v>0</v>
      </c>
      <c r="BE40">
        <f>+'Gantt Charts'!BE40*0.6</f>
        <v>0</v>
      </c>
      <c r="BF40">
        <f>+'Gantt Charts'!BF40*0.6</f>
        <v>0</v>
      </c>
      <c r="BG40">
        <f>+'Gantt Charts'!BG40*0.6</f>
        <v>0</v>
      </c>
      <c r="BH40">
        <f>+'Gantt Charts'!BH40*0.6</f>
        <v>0</v>
      </c>
      <c r="BI40">
        <f>+'Gantt Charts'!BI40*0.6</f>
        <v>0</v>
      </c>
      <c r="BJ40">
        <f>+'Gantt Charts'!BJ40*0.6</f>
        <v>0</v>
      </c>
      <c r="BK40">
        <f>+'Gantt Charts'!BK40*0.6</f>
        <v>0</v>
      </c>
      <c r="BL40">
        <f>+'Gantt Charts'!BL40*0.6</f>
        <v>0</v>
      </c>
      <c r="BM40">
        <f>+'Gantt Charts'!BM40*0.6</f>
        <v>0</v>
      </c>
      <c r="BN40">
        <f>+'Gantt Charts'!BN40*0.6</f>
        <v>0</v>
      </c>
      <c r="BO40">
        <f>+'Gantt Charts'!BO40*0.6</f>
        <v>0</v>
      </c>
      <c r="BP40">
        <f>+'Gantt Charts'!BP40*0.6</f>
        <v>0</v>
      </c>
      <c r="BQ40">
        <f>+'Gantt Charts'!BQ40*0.6</f>
        <v>0</v>
      </c>
      <c r="BR40">
        <f>+'Gantt Charts'!BR40*0.6</f>
        <v>0</v>
      </c>
      <c r="BS40">
        <f>+'Gantt Charts'!BS40*0.6</f>
        <v>0</v>
      </c>
      <c r="BT40">
        <f>+'Gantt Charts'!BT40*0.6</f>
        <v>0</v>
      </c>
      <c r="BU40">
        <f>+'Gantt Charts'!BU40*0.6</f>
        <v>0</v>
      </c>
      <c r="BV40">
        <f>+'Gantt Charts'!BV40*0.6</f>
        <v>0</v>
      </c>
      <c r="BW40">
        <f>+'Gantt Charts'!BW40*0.6</f>
        <v>0</v>
      </c>
      <c r="BX40">
        <f>+'Gantt Charts'!BX40*0.6</f>
        <v>0</v>
      </c>
      <c r="BY40">
        <f>+'Gantt Charts'!BY40*0.6</f>
        <v>0</v>
      </c>
      <c r="BZ40">
        <f>+'Gantt Charts'!BZ40*0.6</f>
        <v>0</v>
      </c>
      <c r="CA40">
        <f>+'Gantt Charts'!CA40*0.6</f>
        <v>0</v>
      </c>
      <c r="CB40">
        <f>+'Gantt Charts'!CB40*0.6</f>
        <v>0</v>
      </c>
      <c r="CC40">
        <f>+'Gantt Charts'!CC40*0.6</f>
        <v>0</v>
      </c>
      <c r="CD40">
        <f>+'Gantt Charts'!CD40*0.6</f>
        <v>0</v>
      </c>
      <c r="CE40">
        <f>+'Gantt Charts'!CE40*0.6</f>
        <v>0</v>
      </c>
      <c r="CF40">
        <f>+'Gantt Charts'!CF40*0.6</f>
        <v>0</v>
      </c>
      <c r="CG40">
        <f>+'Gantt Charts'!CG40*0.6</f>
        <v>0</v>
      </c>
      <c r="CH40">
        <f>+'Gantt Charts'!CH40*0.6</f>
        <v>0</v>
      </c>
      <c r="CI40">
        <f>+'Gantt Charts'!CI40*0.6</f>
        <v>0</v>
      </c>
      <c r="CJ40">
        <f>+'Gantt Charts'!CJ40*0.6</f>
        <v>0</v>
      </c>
      <c r="CK40">
        <f>+'Gantt Charts'!CK40*0.6</f>
        <v>0</v>
      </c>
      <c r="CL40">
        <f>+'Gantt Charts'!CL40*0.6</f>
        <v>0</v>
      </c>
      <c r="CM40">
        <f>+'Gantt Charts'!CM40*0.6</f>
        <v>0</v>
      </c>
      <c r="CN40">
        <f>+'Gantt Charts'!CN40*0.6</f>
        <v>0</v>
      </c>
      <c r="CO40">
        <f>+'Gantt Charts'!CO40*0.6</f>
        <v>0</v>
      </c>
      <c r="CP40">
        <f>+'Gantt Charts'!CP40*0.6</f>
        <v>0</v>
      </c>
      <c r="CQ40">
        <f>+'Gantt Charts'!CQ40*0.6</f>
        <v>0</v>
      </c>
      <c r="CR40">
        <f>+'Gantt Charts'!CR40*0.6</f>
        <v>0</v>
      </c>
      <c r="CS40">
        <f>+'Gantt Charts'!CS40*0.6</f>
        <v>0</v>
      </c>
      <c r="CT40">
        <f>+'Gantt Charts'!CT40*0.6</f>
        <v>0</v>
      </c>
      <c r="CU40">
        <f>+'Gantt Charts'!CU40*0.6</f>
        <v>0</v>
      </c>
      <c r="CV40">
        <f>+'Gantt Charts'!CV40*0.6</f>
        <v>0</v>
      </c>
      <c r="CW40">
        <f>+'Gantt Charts'!CW40*0.6</f>
        <v>0</v>
      </c>
      <c r="CX40">
        <f>+'Gantt Charts'!CX40*0.6</f>
        <v>0</v>
      </c>
    </row>
    <row r="41" spans="1:102" x14ac:dyDescent="0.25">
      <c r="B41" t="str">
        <f>+'Gantt Charts'!B41</f>
        <v>Drill 5th Well to 14" Casing</v>
      </c>
      <c r="C41">
        <f>+'Gantt Charts'!C41*0.65</f>
        <v>0</v>
      </c>
      <c r="D41">
        <f>+'Gantt Charts'!D41*0.65</f>
        <v>0</v>
      </c>
      <c r="E41">
        <f>+'Gantt Charts'!E41*0.65</f>
        <v>0</v>
      </c>
      <c r="F41">
        <f>+'Gantt Charts'!F41*0.65</f>
        <v>0</v>
      </c>
      <c r="G41">
        <f>+'Gantt Charts'!G41*0.65</f>
        <v>0</v>
      </c>
      <c r="H41">
        <f>+'Gantt Charts'!H41*0.65</f>
        <v>0</v>
      </c>
      <c r="I41">
        <f>+'Gantt Charts'!I41*0.65</f>
        <v>0</v>
      </c>
      <c r="J41">
        <f>+'Gantt Charts'!J41*0.65</f>
        <v>0</v>
      </c>
      <c r="K41">
        <f>+'Gantt Charts'!K41*0.65</f>
        <v>0</v>
      </c>
      <c r="L41">
        <f>+'Gantt Charts'!L41*0.65</f>
        <v>0</v>
      </c>
      <c r="M41">
        <f>+'Gantt Charts'!M41*0.65</f>
        <v>0</v>
      </c>
      <c r="N41">
        <f>+'Gantt Charts'!N41*0.65</f>
        <v>0</v>
      </c>
      <c r="O41">
        <f>+'Gantt Charts'!O41*0.65</f>
        <v>0</v>
      </c>
      <c r="P41">
        <f>+'Gantt Charts'!P41*0.65</f>
        <v>0</v>
      </c>
      <c r="Q41">
        <f>+'Gantt Charts'!Q41*0.65</f>
        <v>0</v>
      </c>
      <c r="R41">
        <f>+'Gantt Charts'!R41*0.65</f>
        <v>0</v>
      </c>
      <c r="S41">
        <f>+'Gantt Charts'!S41*0.65</f>
        <v>0</v>
      </c>
      <c r="T41">
        <f>+'Gantt Charts'!T41*0.65</f>
        <v>0</v>
      </c>
      <c r="U41">
        <f>+'Gantt Charts'!U41*0.65</f>
        <v>49.725000000000001</v>
      </c>
      <c r="V41">
        <f>+'Gantt Charts'!V41*0.65</f>
        <v>0</v>
      </c>
      <c r="W41">
        <f>+'Gantt Charts'!W41*0.65</f>
        <v>0</v>
      </c>
      <c r="X41">
        <f>+'Gantt Charts'!X41*0.65</f>
        <v>0</v>
      </c>
      <c r="Y41">
        <f>+'Gantt Charts'!Y41*0.65</f>
        <v>0</v>
      </c>
      <c r="Z41">
        <f>+'Gantt Charts'!Z41*0.65</f>
        <v>0</v>
      </c>
      <c r="AA41">
        <f>+'Gantt Charts'!AA41*0.65</f>
        <v>0</v>
      </c>
      <c r="AB41">
        <f>+'Gantt Charts'!AB41*0.65</f>
        <v>0</v>
      </c>
      <c r="AC41">
        <f>+'Gantt Charts'!AC41*0.65</f>
        <v>0</v>
      </c>
      <c r="AD41">
        <f>+'Gantt Charts'!AD41*0.6</f>
        <v>0</v>
      </c>
      <c r="AX41">
        <f>+'Gantt Charts'!AX41*0.6</f>
        <v>0</v>
      </c>
      <c r="AY41">
        <f>+'Gantt Charts'!AY41*0.6</f>
        <v>0</v>
      </c>
      <c r="AZ41">
        <f>+'Gantt Charts'!AZ41*0.6</f>
        <v>0</v>
      </c>
      <c r="BA41">
        <f>+'Gantt Charts'!BA41*0.6</f>
        <v>0</v>
      </c>
      <c r="BB41">
        <f>+'Gantt Charts'!BB41*0.6</f>
        <v>0</v>
      </c>
      <c r="BC41">
        <f>+'Gantt Charts'!BC41*0.6</f>
        <v>0</v>
      </c>
      <c r="BD41">
        <f>+'Gantt Charts'!BD41*0.6</f>
        <v>0</v>
      </c>
      <c r="BE41">
        <f>+'Gantt Charts'!BE41*0.6</f>
        <v>0</v>
      </c>
      <c r="BF41">
        <f>+'Gantt Charts'!BF41*0.6</f>
        <v>0</v>
      </c>
      <c r="BG41">
        <f>+'Gantt Charts'!BG41*0.6</f>
        <v>0</v>
      </c>
      <c r="BH41">
        <f>+'Gantt Charts'!BH41*0.6</f>
        <v>0</v>
      </c>
      <c r="BI41">
        <f>+'Gantt Charts'!BI41*0.6</f>
        <v>0</v>
      </c>
      <c r="BJ41">
        <f>+'Gantt Charts'!BJ41*0.6</f>
        <v>0</v>
      </c>
      <c r="BK41">
        <f>+'Gantt Charts'!BK41*0.6</f>
        <v>0</v>
      </c>
      <c r="BL41">
        <f>+'Gantt Charts'!BL41*0.6</f>
        <v>0</v>
      </c>
      <c r="BM41">
        <f>+'Gantt Charts'!BM41*0.6</f>
        <v>0</v>
      </c>
      <c r="BN41">
        <f>+'Gantt Charts'!BN41*0.6</f>
        <v>0</v>
      </c>
      <c r="BO41">
        <f>+'Gantt Charts'!BO41*0.6</f>
        <v>0</v>
      </c>
      <c r="BP41">
        <f>+'Gantt Charts'!BP41*0.6</f>
        <v>0</v>
      </c>
      <c r="BQ41">
        <f>+'Gantt Charts'!BQ41*0.6</f>
        <v>0</v>
      </c>
      <c r="BR41">
        <f>+'Gantt Charts'!BR41*0.6</f>
        <v>0</v>
      </c>
      <c r="BS41">
        <f>+'Gantt Charts'!BS41*0.6</f>
        <v>0</v>
      </c>
      <c r="BT41">
        <f>+'Gantt Charts'!BT41*0.6</f>
        <v>0</v>
      </c>
      <c r="BU41">
        <f>+'Gantt Charts'!BU41*0.6</f>
        <v>0</v>
      </c>
      <c r="BV41">
        <f>+'Gantt Charts'!BV41*0.6</f>
        <v>0</v>
      </c>
      <c r="BW41">
        <f>+'Gantt Charts'!BW41*0.6</f>
        <v>0</v>
      </c>
      <c r="BX41">
        <f>+'Gantt Charts'!BX41*0.6</f>
        <v>0</v>
      </c>
      <c r="BY41">
        <f>+'Gantt Charts'!BY41*0.6</f>
        <v>0</v>
      </c>
      <c r="BZ41">
        <f>+'Gantt Charts'!BZ41*0.6</f>
        <v>0</v>
      </c>
      <c r="CA41">
        <f>+'Gantt Charts'!CA41*0.6</f>
        <v>0</v>
      </c>
      <c r="CB41">
        <f>+'Gantt Charts'!CB41*0.6</f>
        <v>0</v>
      </c>
      <c r="CC41">
        <f>+'Gantt Charts'!CC41*0.6</f>
        <v>0</v>
      </c>
      <c r="CD41">
        <f>+'Gantt Charts'!CD41*0.6</f>
        <v>0</v>
      </c>
      <c r="CE41">
        <f>+'Gantt Charts'!CE41*0.6</f>
        <v>0</v>
      </c>
      <c r="CF41">
        <f>+'Gantt Charts'!CF41*0.6</f>
        <v>0</v>
      </c>
      <c r="CG41">
        <f>+'Gantt Charts'!CG41*0.6</f>
        <v>0</v>
      </c>
      <c r="CH41">
        <f>+'Gantt Charts'!CH41*0.6</f>
        <v>0</v>
      </c>
      <c r="CI41">
        <f>+'Gantt Charts'!CI41*0.6</f>
        <v>0</v>
      </c>
      <c r="CJ41">
        <f>+'Gantt Charts'!CJ41*0.6</f>
        <v>0</v>
      </c>
      <c r="CK41">
        <f>+'Gantt Charts'!CK41*0.6</f>
        <v>0</v>
      </c>
      <c r="CL41">
        <f>+'Gantt Charts'!CL41*0.6</f>
        <v>0</v>
      </c>
      <c r="CM41">
        <f>+'Gantt Charts'!CM41*0.6</f>
        <v>0</v>
      </c>
      <c r="CN41">
        <f>+'Gantt Charts'!CN41*0.6</f>
        <v>0</v>
      </c>
      <c r="CO41">
        <f>+'Gantt Charts'!CO41*0.6</f>
        <v>0</v>
      </c>
      <c r="CP41">
        <f>+'Gantt Charts'!CP41*0.6</f>
        <v>0</v>
      </c>
      <c r="CQ41">
        <f>+'Gantt Charts'!CQ41*0.6</f>
        <v>0</v>
      </c>
      <c r="CR41">
        <f>+'Gantt Charts'!CR41*0.6</f>
        <v>0</v>
      </c>
      <c r="CS41">
        <f>+'Gantt Charts'!CS41*0.6</f>
        <v>0</v>
      </c>
      <c r="CT41">
        <f>+'Gantt Charts'!CT41*0.6</f>
        <v>0</v>
      </c>
      <c r="CU41">
        <f>+'Gantt Charts'!CU41*0.6</f>
        <v>0</v>
      </c>
      <c r="CV41">
        <f>+'Gantt Charts'!CV41*0.6</f>
        <v>0</v>
      </c>
      <c r="CW41">
        <f>+'Gantt Charts'!CW41*0.6</f>
        <v>0</v>
      </c>
      <c r="CX41">
        <f>+'Gantt Charts'!CX41*0.6</f>
        <v>0</v>
      </c>
    </row>
    <row r="42" spans="1:102" x14ac:dyDescent="0.25">
      <c r="B42" t="str">
        <f>+'Gantt Charts'!B42</f>
        <v>APS License</v>
      </c>
      <c r="C42">
        <f>+'Gantt Charts'!C42*0.65</f>
        <v>0</v>
      </c>
      <c r="D42">
        <f>+'Gantt Charts'!D42*0.65</f>
        <v>0</v>
      </c>
      <c r="E42">
        <f>+'Gantt Charts'!E42*0.65</f>
        <v>0</v>
      </c>
      <c r="F42">
        <f>+'Gantt Charts'!F42*0.65</f>
        <v>0</v>
      </c>
      <c r="G42">
        <f>+'Gantt Charts'!G42*0.65</f>
        <v>0</v>
      </c>
      <c r="H42">
        <f>+'Gantt Charts'!H42*0.65</f>
        <v>0</v>
      </c>
      <c r="I42">
        <f>+'Gantt Charts'!I42*0.65</f>
        <v>0</v>
      </c>
      <c r="J42">
        <f>+'Gantt Charts'!J42*0.65</f>
        <v>0</v>
      </c>
      <c r="K42">
        <f>+'Gantt Charts'!K42*0.65</f>
        <v>0</v>
      </c>
      <c r="L42">
        <f>+'Gantt Charts'!L42*0.65</f>
        <v>0</v>
      </c>
      <c r="M42">
        <f>+'Gantt Charts'!M42*0.65</f>
        <v>6.5</v>
      </c>
      <c r="N42">
        <f>+'Gantt Charts'!N42*0.65</f>
        <v>0</v>
      </c>
      <c r="O42">
        <f>+'Gantt Charts'!O42*0.65</f>
        <v>0</v>
      </c>
      <c r="P42">
        <f>+'Gantt Charts'!P42*0.65</f>
        <v>0</v>
      </c>
      <c r="Q42">
        <f>+'Gantt Charts'!Q42*0.65</f>
        <v>0</v>
      </c>
      <c r="R42">
        <f>+'Gantt Charts'!R42*0.65</f>
        <v>0</v>
      </c>
      <c r="S42">
        <f>+'Gantt Charts'!S42*0.65</f>
        <v>0</v>
      </c>
      <c r="T42">
        <f>+'Gantt Charts'!T42*0.65</f>
        <v>0</v>
      </c>
      <c r="U42">
        <f>+'Gantt Charts'!U42*0.65</f>
        <v>0</v>
      </c>
      <c r="V42">
        <f>+'Gantt Charts'!V42*0.65</f>
        <v>0</v>
      </c>
      <c r="W42">
        <f>+'Gantt Charts'!W42*0.65</f>
        <v>0</v>
      </c>
      <c r="X42">
        <f>+'Gantt Charts'!X42*0.65</f>
        <v>0</v>
      </c>
      <c r="Y42">
        <f>+'Gantt Charts'!Y42*0.65</f>
        <v>0</v>
      </c>
      <c r="Z42">
        <f>+'Gantt Charts'!Z42*0.65</f>
        <v>0</v>
      </c>
      <c r="AA42">
        <f>+'Gantt Charts'!AA42*0.65</f>
        <v>0</v>
      </c>
      <c r="AB42">
        <f>+'Gantt Charts'!AB42*0.65</f>
        <v>0</v>
      </c>
      <c r="AC42">
        <f>+'Gantt Charts'!AC42*0.65</f>
        <v>0</v>
      </c>
      <c r="AD42">
        <f>+'Gantt Charts'!AD42*0.6</f>
        <v>0</v>
      </c>
      <c r="AX42">
        <f>+'Gantt Charts'!AX42*0.6</f>
        <v>0</v>
      </c>
      <c r="AY42">
        <f>+'Gantt Charts'!AY42*0.6</f>
        <v>0</v>
      </c>
      <c r="AZ42">
        <f>+'Gantt Charts'!AZ42*0.6</f>
        <v>0</v>
      </c>
      <c r="BA42">
        <f>+'Gantt Charts'!BA42*0.6</f>
        <v>0</v>
      </c>
      <c r="BB42">
        <f>+'Gantt Charts'!BB42*0.6</f>
        <v>0</v>
      </c>
      <c r="BC42">
        <f>+'Gantt Charts'!BC42*0.6</f>
        <v>0</v>
      </c>
      <c r="BD42">
        <f>+'Gantt Charts'!BD42*0.6</f>
        <v>0</v>
      </c>
      <c r="BE42">
        <f>+'Gantt Charts'!BE42*0.6</f>
        <v>0</v>
      </c>
      <c r="BF42">
        <f>+'Gantt Charts'!BF42*0.6</f>
        <v>0</v>
      </c>
      <c r="BG42">
        <f>+'Gantt Charts'!BG42*0.6</f>
        <v>0</v>
      </c>
      <c r="BH42">
        <f>+'Gantt Charts'!BH42*0.6</f>
        <v>0</v>
      </c>
      <c r="BI42">
        <f>+'Gantt Charts'!BI42*0.6</f>
        <v>0</v>
      </c>
      <c r="BJ42">
        <f>+'Gantt Charts'!BJ42*0.6</f>
        <v>0</v>
      </c>
      <c r="BK42">
        <f>+'Gantt Charts'!BK42*0.6</f>
        <v>0</v>
      </c>
      <c r="BL42">
        <f>+'Gantt Charts'!BL42*0.6</f>
        <v>0</v>
      </c>
      <c r="BM42">
        <f>+'Gantt Charts'!BM42*0.6</f>
        <v>0</v>
      </c>
      <c r="BN42">
        <f>+'Gantt Charts'!BN42*0.6</f>
        <v>0</v>
      </c>
      <c r="BO42">
        <f>+'Gantt Charts'!BO42*0.6</f>
        <v>0</v>
      </c>
      <c r="BP42">
        <f>+'Gantt Charts'!BP42*0.6</f>
        <v>0</v>
      </c>
      <c r="BQ42">
        <f>+'Gantt Charts'!BQ42*0.6</f>
        <v>0</v>
      </c>
      <c r="BR42">
        <f>+'Gantt Charts'!BR42*0.6</f>
        <v>0</v>
      </c>
      <c r="BS42">
        <f>+'Gantt Charts'!BS42*0.6</f>
        <v>0</v>
      </c>
      <c r="BT42">
        <f>+'Gantt Charts'!BT42*0.6</f>
        <v>0</v>
      </c>
      <c r="BU42">
        <f>+'Gantt Charts'!BU42*0.6</f>
        <v>0</v>
      </c>
      <c r="BV42">
        <f>+'Gantt Charts'!BV42*0.6</f>
        <v>0</v>
      </c>
      <c r="BW42">
        <f>+'Gantt Charts'!BW42*0.6</f>
        <v>0</v>
      </c>
      <c r="BX42">
        <f>+'Gantt Charts'!BX42*0.6</f>
        <v>0</v>
      </c>
      <c r="BY42">
        <f>+'Gantt Charts'!BY42*0.6</f>
        <v>0</v>
      </c>
      <c r="BZ42">
        <f>+'Gantt Charts'!BZ42*0.6</f>
        <v>0</v>
      </c>
      <c r="CA42">
        <f>+'Gantt Charts'!CA42*0.6</f>
        <v>0</v>
      </c>
      <c r="CB42">
        <f>+'Gantt Charts'!CB42*0.6</f>
        <v>0</v>
      </c>
      <c r="CC42">
        <f>+'Gantt Charts'!CC42*0.6</f>
        <v>0</v>
      </c>
      <c r="CD42">
        <f>+'Gantt Charts'!CD42*0.6</f>
        <v>0</v>
      </c>
      <c r="CE42">
        <f>+'Gantt Charts'!CE42*0.6</f>
        <v>0</v>
      </c>
      <c r="CF42">
        <f>+'Gantt Charts'!CF42*0.6</f>
        <v>0</v>
      </c>
      <c r="CG42">
        <f>+'Gantt Charts'!CG42*0.6</f>
        <v>0</v>
      </c>
      <c r="CH42">
        <f>+'Gantt Charts'!CH42*0.6</f>
        <v>0</v>
      </c>
      <c r="CI42">
        <f>+'Gantt Charts'!CI42*0.6</f>
        <v>0</v>
      </c>
      <c r="CJ42">
        <f>+'Gantt Charts'!CJ42*0.6</f>
        <v>0</v>
      </c>
      <c r="CK42">
        <f>+'Gantt Charts'!CK42*0.6</f>
        <v>0</v>
      </c>
      <c r="CL42">
        <f>+'Gantt Charts'!CL42*0.6</f>
        <v>0</v>
      </c>
      <c r="CM42">
        <f>+'Gantt Charts'!CM42*0.6</f>
        <v>0</v>
      </c>
      <c r="CN42">
        <f>+'Gantt Charts'!CN42*0.6</f>
        <v>0</v>
      </c>
      <c r="CO42">
        <f>+'Gantt Charts'!CO42*0.6</f>
        <v>0</v>
      </c>
      <c r="CP42">
        <f>+'Gantt Charts'!CP42*0.6</f>
        <v>0</v>
      </c>
      <c r="CQ42">
        <f>+'Gantt Charts'!CQ42*0.6</f>
        <v>0</v>
      </c>
      <c r="CR42">
        <f>+'Gantt Charts'!CR42*0.6</f>
        <v>0</v>
      </c>
      <c r="CS42">
        <f>+'Gantt Charts'!CS42*0.6</f>
        <v>0</v>
      </c>
      <c r="CT42">
        <f>+'Gantt Charts'!CT42*0.6</f>
        <v>0</v>
      </c>
      <c r="CU42">
        <f>+'Gantt Charts'!CU42*0.6</f>
        <v>0</v>
      </c>
      <c r="CV42">
        <f>+'Gantt Charts'!CV42*0.6</f>
        <v>0</v>
      </c>
      <c r="CW42">
        <f>+'Gantt Charts'!CW42*0.6</f>
        <v>0</v>
      </c>
      <c r="CX42">
        <f>+'Gantt Charts'!CX42*0.6</f>
        <v>0</v>
      </c>
    </row>
    <row r="43" spans="1:102" x14ac:dyDescent="0.25">
      <c r="B43" t="str">
        <f>+'Gantt Charts'!B43</f>
        <v>Pre-FEED and FEED</v>
      </c>
      <c r="C43">
        <f>+'Gantt Charts'!C43*0.65</f>
        <v>0</v>
      </c>
      <c r="D43">
        <f>+'Gantt Charts'!D43*0.65</f>
        <v>0</v>
      </c>
      <c r="E43">
        <f>+'Gantt Charts'!E43*0.65</f>
        <v>0</v>
      </c>
      <c r="F43">
        <f>+'Gantt Charts'!F43*0.65</f>
        <v>0</v>
      </c>
      <c r="G43">
        <f>+'Gantt Charts'!G43*0.65</f>
        <v>0.65</v>
      </c>
      <c r="H43">
        <f>+'Gantt Charts'!H43*0.65</f>
        <v>0.65</v>
      </c>
      <c r="I43">
        <f>+'Gantt Charts'!I43*0.65</f>
        <v>0.65</v>
      </c>
      <c r="J43">
        <f>+'Gantt Charts'!J43*0.65</f>
        <v>11.700000000000001</v>
      </c>
      <c r="K43">
        <f>+'Gantt Charts'!K43*0.65</f>
        <v>11.700000000000001</v>
      </c>
      <c r="L43">
        <f>+'Gantt Charts'!L43*0.65</f>
        <v>11.700000000000001</v>
      </c>
      <c r="M43">
        <f>+'Gantt Charts'!M43*0.65</f>
        <v>0</v>
      </c>
      <c r="N43">
        <f>+'Gantt Charts'!N43*0.65</f>
        <v>0</v>
      </c>
      <c r="O43">
        <f>+'Gantt Charts'!O43*0.65</f>
        <v>0</v>
      </c>
      <c r="P43">
        <f>+'Gantt Charts'!P43*0.65</f>
        <v>0</v>
      </c>
      <c r="Q43">
        <f>+'Gantt Charts'!Q43*0.65</f>
        <v>0</v>
      </c>
      <c r="R43">
        <f>+'Gantt Charts'!R43*0.65</f>
        <v>0</v>
      </c>
      <c r="S43">
        <f>+'Gantt Charts'!S43*0.65</f>
        <v>0</v>
      </c>
      <c r="T43">
        <f>+'Gantt Charts'!T43*0.65</f>
        <v>0</v>
      </c>
      <c r="U43">
        <f>+'Gantt Charts'!U43*0.65</f>
        <v>0</v>
      </c>
      <c r="V43">
        <f>+'Gantt Charts'!V43*0.65</f>
        <v>0</v>
      </c>
      <c r="W43">
        <f>+'Gantt Charts'!W43*0.65</f>
        <v>0</v>
      </c>
      <c r="X43">
        <f>+'Gantt Charts'!X43*0.65</f>
        <v>0</v>
      </c>
      <c r="Y43">
        <f>+'Gantt Charts'!Y43*0.65</f>
        <v>0</v>
      </c>
      <c r="Z43">
        <f>+'Gantt Charts'!Z43*0.65</f>
        <v>0</v>
      </c>
      <c r="AA43">
        <f>+'Gantt Charts'!AA43*0.65</f>
        <v>0</v>
      </c>
      <c r="AB43">
        <f>+'Gantt Charts'!AB43*0.65</f>
        <v>0</v>
      </c>
      <c r="AC43">
        <f>+'Gantt Charts'!AC43*0.65</f>
        <v>0</v>
      </c>
      <c r="AD43">
        <f>+'Gantt Charts'!AD43*0.6</f>
        <v>0</v>
      </c>
      <c r="AX43">
        <f>+'Gantt Charts'!AX43*0.6</f>
        <v>0</v>
      </c>
      <c r="AY43">
        <f>+'Gantt Charts'!AY43*0.6</f>
        <v>0</v>
      </c>
      <c r="AZ43">
        <f>+'Gantt Charts'!AZ43*0.6</f>
        <v>0</v>
      </c>
      <c r="BA43">
        <f>+'Gantt Charts'!BA43*0.6</f>
        <v>0</v>
      </c>
      <c r="BB43">
        <f>+'Gantt Charts'!BB43*0.6</f>
        <v>0</v>
      </c>
      <c r="BC43">
        <f>+'Gantt Charts'!BC43*0.6</f>
        <v>0</v>
      </c>
      <c r="BD43">
        <f>+'Gantt Charts'!BD43*0.6</f>
        <v>0</v>
      </c>
      <c r="BE43">
        <f>+'Gantt Charts'!BE43*0.6</f>
        <v>0</v>
      </c>
      <c r="BF43">
        <f>+'Gantt Charts'!BF43*0.6</f>
        <v>0</v>
      </c>
      <c r="BG43">
        <f>+'Gantt Charts'!BG43*0.6</f>
        <v>0</v>
      </c>
      <c r="BH43">
        <f>+'Gantt Charts'!BH43*0.6</f>
        <v>0</v>
      </c>
      <c r="BI43">
        <f>+'Gantt Charts'!BI43*0.6</f>
        <v>0</v>
      </c>
      <c r="BJ43">
        <f>+'Gantt Charts'!BJ43*0.6</f>
        <v>0</v>
      </c>
      <c r="BK43">
        <f>+'Gantt Charts'!BK43*0.6</f>
        <v>0</v>
      </c>
      <c r="BL43">
        <f>+'Gantt Charts'!BL43*0.6</f>
        <v>0</v>
      </c>
      <c r="BM43">
        <f>+'Gantt Charts'!BM43*0.6</f>
        <v>0</v>
      </c>
      <c r="BN43">
        <f>+'Gantt Charts'!BN43*0.6</f>
        <v>0</v>
      </c>
      <c r="BO43">
        <f>+'Gantt Charts'!BO43*0.6</f>
        <v>0</v>
      </c>
      <c r="BP43">
        <f>+'Gantt Charts'!BP43*0.6</f>
        <v>0</v>
      </c>
      <c r="BQ43">
        <f>+'Gantt Charts'!BQ43*0.6</f>
        <v>0</v>
      </c>
      <c r="BR43">
        <f>+'Gantt Charts'!BR43*0.6</f>
        <v>0</v>
      </c>
      <c r="BS43">
        <f>+'Gantt Charts'!BS43*0.6</f>
        <v>0</v>
      </c>
      <c r="BT43">
        <f>+'Gantt Charts'!BT43*0.6</f>
        <v>0</v>
      </c>
      <c r="BU43">
        <f>+'Gantt Charts'!BU43*0.6</f>
        <v>0</v>
      </c>
      <c r="BV43">
        <f>+'Gantt Charts'!BV43*0.6</f>
        <v>0</v>
      </c>
      <c r="BW43">
        <f>+'Gantt Charts'!BW43*0.6</f>
        <v>0</v>
      </c>
      <c r="BX43">
        <f>+'Gantt Charts'!BX43*0.6</f>
        <v>0</v>
      </c>
      <c r="BY43">
        <f>+'Gantt Charts'!BY43*0.6</f>
        <v>0</v>
      </c>
      <c r="BZ43">
        <f>+'Gantt Charts'!BZ43*0.6</f>
        <v>0</v>
      </c>
      <c r="CA43">
        <f>+'Gantt Charts'!CA43*0.6</f>
        <v>0</v>
      </c>
      <c r="CB43">
        <f>+'Gantt Charts'!CB43*0.6</f>
        <v>0</v>
      </c>
      <c r="CC43">
        <f>+'Gantt Charts'!CC43*0.6</f>
        <v>0</v>
      </c>
      <c r="CD43">
        <f>+'Gantt Charts'!CD43*0.6</f>
        <v>0</v>
      </c>
      <c r="CE43">
        <f>+'Gantt Charts'!CE43*0.6</f>
        <v>0</v>
      </c>
      <c r="CF43">
        <f>+'Gantt Charts'!CF43*0.6</f>
        <v>0</v>
      </c>
      <c r="CG43">
        <f>+'Gantt Charts'!CG43*0.6</f>
        <v>0</v>
      </c>
      <c r="CH43">
        <f>+'Gantt Charts'!CH43*0.6</f>
        <v>0</v>
      </c>
      <c r="CI43">
        <f>+'Gantt Charts'!CI43*0.6</f>
        <v>0</v>
      </c>
      <c r="CJ43">
        <f>+'Gantt Charts'!CJ43*0.6</f>
        <v>0</v>
      </c>
      <c r="CK43">
        <f>+'Gantt Charts'!CK43*0.6</f>
        <v>0</v>
      </c>
      <c r="CL43">
        <f>+'Gantt Charts'!CL43*0.6</f>
        <v>0</v>
      </c>
      <c r="CM43">
        <f>+'Gantt Charts'!CM43*0.6</f>
        <v>0</v>
      </c>
      <c r="CN43">
        <f>+'Gantt Charts'!CN43*0.6</f>
        <v>0</v>
      </c>
      <c r="CO43">
        <f>+'Gantt Charts'!CO43*0.6</f>
        <v>0</v>
      </c>
      <c r="CP43">
        <f>+'Gantt Charts'!CP43*0.6</f>
        <v>0</v>
      </c>
      <c r="CQ43">
        <f>+'Gantt Charts'!CQ43*0.6</f>
        <v>0</v>
      </c>
      <c r="CR43">
        <f>+'Gantt Charts'!CR43*0.6</f>
        <v>0</v>
      </c>
      <c r="CS43">
        <f>+'Gantt Charts'!CS43*0.6</f>
        <v>0</v>
      </c>
      <c r="CT43">
        <f>+'Gantt Charts'!CT43*0.6</f>
        <v>0</v>
      </c>
      <c r="CU43">
        <f>+'Gantt Charts'!CU43*0.6</f>
        <v>0</v>
      </c>
      <c r="CV43">
        <f>+'Gantt Charts'!CV43*0.6</f>
        <v>0</v>
      </c>
      <c r="CW43">
        <f>+'Gantt Charts'!CW43*0.6</f>
        <v>0</v>
      </c>
      <c r="CX43">
        <f>+'Gantt Charts'!CX43*0.6</f>
        <v>0</v>
      </c>
    </row>
    <row r="44" spans="1:102" x14ac:dyDescent="0.25">
      <c r="B44" t="str">
        <f>+'Gantt Charts'!B44</f>
        <v>FID (for APS deployment)</v>
      </c>
      <c r="C44">
        <f>+'Gantt Charts'!C44*0.65</f>
        <v>0</v>
      </c>
      <c r="D44">
        <f>+'Gantt Charts'!D44*0.65</f>
        <v>0</v>
      </c>
      <c r="E44">
        <f>+'Gantt Charts'!E44*0.65</f>
        <v>0</v>
      </c>
      <c r="F44">
        <f>+'Gantt Charts'!F44*0.65</f>
        <v>0</v>
      </c>
      <c r="G44">
        <f>+'Gantt Charts'!G44*0.65</f>
        <v>0</v>
      </c>
      <c r="H44">
        <f>+'Gantt Charts'!H44*0.65</f>
        <v>0</v>
      </c>
      <c r="I44">
        <f>+'Gantt Charts'!I44*0.65</f>
        <v>0</v>
      </c>
      <c r="J44">
        <f>+'Gantt Charts'!J44*0.65</f>
        <v>0</v>
      </c>
      <c r="K44">
        <f>+'Gantt Charts'!K44*0.65</f>
        <v>0</v>
      </c>
      <c r="L44">
        <f>+'Gantt Charts'!L44*0.65</f>
        <v>3.25</v>
      </c>
      <c r="M44">
        <f>+'Gantt Charts'!M44*0.65</f>
        <v>11.700000000000001</v>
      </c>
      <c r="N44">
        <f>+'Gantt Charts'!N44*0.65</f>
        <v>0</v>
      </c>
      <c r="O44">
        <f>+'Gantt Charts'!O44*0.65</f>
        <v>0</v>
      </c>
      <c r="P44">
        <f>+'Gantt Charts'!P44*0.65</f>
        <v>0</v>
      </c>
      <c r="Q44">
        <f>+'Gantt Charts'!Q44*0.65</f>
        <v>0</v>
      </c>
      <c r="R44">
        <f>+'Gantt Charts'!R44*0.65</f>
        <v>0</v>
      </c>
      <c r="S44">
        <f>+'Gantt Charts'!S44*0.65</f>
        <v>0</v>
      </c>
      <c r="T44">
        <f>+'Gantt Charts'!T44*0.65</f>
        <v>0</v>
      </c>
      <c r="U44">
        <f>+'Gantt Charts'!U44*0.65</f>
        <v>0</v>
      </c>
      <c r="V44">
        <f>+'Gantt Charts'!V44*0.65</f>
        <v>0</v>
      </c>
      <c r="W44">
        <f>+'Gantt Charts'!W44*0.65</f>
        <v>0</v>
      </c>
      <c r="X44">
        <f>+'Gantt Charts'!X44*0.65</f>
        <v>0</v>
      </c>
      <c r="Y44">
        <f>+'Gantt Charts'!Y44*0.65</f>
        <v>0</v>
      </c>
      <c r="Z44">
        <f>+'Gantt Charts'!Z44*0.65</f>
        <v>0</v>
      </c>
      <c r="AA44">
        <f>+'Gantt Charts'!AA44*0.65</f>
        <v>0</v>
      </c>
      <c r="AB44">
        <f>+'Gantt Charts'!AB44*0.65</f>
        <v>0</v>
      </c>
      <c r="AC44">
        <f>+'Gantt Charts'!AC44*0.65</f>
        <v>0</v>
      </c>
      <c r="AD44">
        <f>+'Gantt Charts'!AD44*0.6</f>
        <v>0</v>
      </c>
      <c r="AX44">
        <f>+'Gantt Charts'!AX44*0.6</f>
        <v>0</v>
      </c>
      <c r="AY44">
        <f>+'Gantt Charts'!AY44*0.6</f>
        <v>0</v>
      </c>
      <c r="AZ44">
        <f>+'Gantt Charts'!AZ44*0.6</f>
        <v>0</v>
      </c>
      <c r="BA44">
        <f>+'Gantt Charts'!BA44*0.6</f>
        <v>0</v>
      </c>
      <c r="BB44">
        <f>+'Gantt Charts'!BB44*0.6</f>
        <v>0</v>
      </c>
      <c r="BC44">
        <f>+'Gantt Charts'!BC44*0.6</f>
        <v>0</v>
      </c>
      <c r="BD44">
        <f>+'Gantt Charts'!BD44*0.6</f>
        <v>0</v>
      </c>
      <c r="BE44">
        <f>+'Gantt Charts'!BE44*0.6</f>
        <v>0</v>
      </c>
      <c r="BF44">
        <f>+'Gantt Charts'!BF44*0.6</f>
        <v>0</v>
      </c>
      <c r="BG44">
        <f>+'Gantt Charts'!BG44*0.6</f>
        <v>0</v>
      </c>
      <c r="BH44">
        <f>+'Gantt Charts'!BH44*0.6</f>
        <v>0</v>
      </c>
      <c r="BI44">
        <f>+'Gantt Charts'!BI44*0.6</f>
        <v>0</v>
      </c>
      <c r="BJ44">
        <f>+'Gantt Charts'!BJ44*0.6</f>
        <v>0</v>
      </c>
      <c r="BK44">
        <f>+'Gantt Charts'!BK44*0.6</f>
        <v>0</v>
      </c>
      <c r="BL44">
        <f>+'Gantt Charts'!BL44*0.6</f>
        <v>0</v>
      </c>
      <c r="BM44">
        <f>+'Gantt Charts'!BM44*0.6</f>
        <v>0</v>
      </c>
      <c r="BN44">
        <f>+'Gantt Charts'!BN44*0.6</f>
        <v>0</v>
      </c>
      <c r="BO44">
        <f>+'Gantt Charts'!BO44*0.6</f>
        <v>0</v>
      </c>
      <c r="BP44">
        <f>+'Gantt Charts'!BP44*0.6</f>
        <v>0</v>
      </c>
      <c r="BQ44">
        <f>+'Gantt Charts'!BQ44*0.6</f>
        <v>0</v>
      </c>
      <c r="BR44">
        <f>+'Gantt Charts'!BR44*0.6</f>
        <v>0</v>
      </c>
      <c r="BS44">
        <f>+'Gantt Charts'!BS44*0.6</f>
        <v>0</v>
      </c>
      <c r="BT44">
        <f>+'Gantt Charts'!BT44*0.6</f>
        <v>0</v>
      </c>
      <c r="BU44">
        <f>+'Gantt Charts'!BU44*0.6</f>
        <v>0</v>
      </c>
      <c r="BV44">
        <f>+'Gantt Charts'!BV44*0.6</f>
        <v>0</v>
      </c>
      <c r="BW44">
        <f>+'Gantt Charts'!BW44*0.6</f>
        <v>0</v>
      </c>
      <c r="BX44">
        <f>+'Gantt Charts'!BX44*0.6</f>
        <v>0</v>
      </c>
      <c r="BY44">
        <f>+'Gantt Charts'!BY44*0.6</f>
        <v>0</v>
      </c>
      <c r="BZ44">
        <f>+'Gantt Charts'!BZ44*0.6</f>
        <v>0</v>
      </c>
      <c r="CA44">
        <f>+'Gantt Charts'!CA44*0.6</f>
        <v>0</v>
      </c>
      <c r="CB44">
        <f>+'Gantt Charts'!CB44*0.6</f>
        <v>0</v>
      </c>
      <c r="CC44">
        <f>+'Gantt Charts'!CC44*0.6</f>
        <v>0</v>
      </c>
      <c r="CD44">
        <f>+'Gantt Charts'!CD44*0.6</f>
        <v>0</v>
      </c>
      <c r="CE44">
        <f>+'Gantt Charts'!CE44*0.6</f>
        <v>0</v>
      </c>
      <c r="CF44">
        <f>+'Gantt Charts'!CF44*0.6</f>
        <v>0</v>
      </c>
      <c r="CG44">
        <f>+'Gantt Charts'!CG44*0.6</f>
        <v>0</v>
      </c>
      <c r="CH44">
        <f>+'Gantt Charts'!CH44*0.6</f>
        <v>0</v>
      </c>
      <c r="CI44">
        <f>+'Gantt Charts'!CI44*0.6</f>
        <v>0</v>
      </c>
      <c r="CJ44">
        <f>+'Gantt Charts'!CJ44*0.6</f>
        <v>0</v>
      </c>
      <c r="CK44">
        <f>+'Gantt Charts'!CK44*0.6</f>
        <v>0</v>
      </c>
      <c r="CL44">
        <f>+'Gantt Charts'!CL44*0.6</f>
        <v>0</v>
      </c>
      <c r="CM44">
        <f>+'Gantt Charts'!CM44*0.6</f>
        <v>0</v>
      </c>
      <c r="CN44">
        <f>+'Gantt Charts'!CN44*0.6</f>
        <v>0</v>
      </c>
      <c r="CO44">
        <f>+'Gantt Charts'!CO44*0.6</f>
        <v>0</v>
      </c>
      <c r="CP44">
        <f>+'Gantt Charts'!CP44*0.6</f>
        <v>0</v>
      </c>
      <c r="CQ44">
        <f>+'Gantt Charts'!CQ44*0.6</f>
        <v>0</v>
      </c>
      <c r="CR44">
        <f>+'Gantt Charts'!CR44*0.6</f>
        <v>0</v>
      </c>
      <c r="CS44">
        <f>+'Gantt Charts'!CS44*0.6</f>
        <v>0</v>
      </c>
      <c r="CT44">
        <f>+'Gantt Charts'!CT44*0.6</f>
        <v>0</v>
      </c>
      <c r="CU44">
        <f>+'Gantt Charts'!CU44*0.6</f>
        <v>0</v>
      </c>
      <c r="CV44">
        <f>+'Gantt Charts'!CV44*0.6</f>
        <v>0</v>
      </c>
      <c r="CW44">
        <f>+'Gantt Charts'!CW44*0.6</f>
        <v>0</v>
      </c>
      <c r="CX44">
        <f>+'Gantt Charts'!CX44*0.6</f>
        <v>0</v>
      </c>
    </row>
    <row r="45" spans="1:102" x14ac:dyDescent="0.25">
      <c r="B45" t="str">
        <f>+'Gantt Charts'!B45</f>
        <v>Detailed Engineering, Procure, Fab and Delivery</v>
      </c>
      <c r="C45">
        <f>+'Gantt Charts'!C45*0.65</f>
        <v>0</v>
      </c>
      <c r="D45">
        <f>+'Gantt Charts'!D45*0.65</f>
        <v>0</v>
      </c>
      <c r="E45">
        <f>+'Gantt Charts'!E45*0.65</f>
        <v>0</v>
      </c>
      <c r="F45">
        <f>+'Gantt Charts'!F45*0.65</f>
        <v>0</v>
      </c>
      <c r="G45">
        <f>+'Gantt Charts'!G45*0.65</f>
        <v>0</v>
      </c>
      <c r="H45">
        <f>+'Gantt Charts'!H45*0.65</f>
        <v>0</v>
      </c>
      <c r="I45">
        <f>+'Gantt Charts'!I45*0.65</f>
        <v>0</v>
      </c>
      <c r="J45">
        <f>+'Gantt Charts'!J45*0.65</f>
        <v>0</v>
      </c>
      <c r="K45">
        <f>+'Gantt Charts'!K45*0.65</f>
        <v>0</v>
      </c>
      <c r="L45">
        <f>+'Gantt Charts'!L45*0.65</f>
        <v>0</v>
      </c>
      <c r="M45">
        <f>+'Gantt Charts'!M45*0.65</f>
        <v>32.5</v>
      </c>
      <c r="N45">
        <f>+'Gantt Charts'!N45*0.65</f>
        <v>32.5</v>
      </c>
      <c r="O45">
        <f>+'Gantt Charts'!O45*0.65</f>
        <v>32.5</v>
      </c>
      <c r="P45">
        <f>+'Gantt Charts'!P45*0.65</f>
        <v>32.5</v>
      </c>
      <c r="Q45">
        <f>+'Gantt Charts'!Q45*0.65</f>
        <v>32.5</v>
      </c>
      <c r="R45">
        <f>+'Gantt Charts'!R45*0.65</f>
        <v>32.5</v>
      </c>
      <c r="S45">
        <f>+'Gantt Charts'!S45*0.65</f>
        <v>32.5</v>
      </c>
      <c r="T45">
        <f>+'Gantt Charts'!T45*0.65</f>
        <v>32.5</v>
      </c>
      <c r="U45">
        <f>+'Gantt Charts'!U45*0.65</f>
        <v>32.5</v>
      </c>
      <c r="V45">
        <f>+'Gantt Charts'!V45*0.65</f>
        <v>32.5</v>
      </c>
      <c r="W45">
        <f>+'Gantt Charts'!W45*0.65</f>
        <v>0</v>
      </c>
      <c r="X45">
        <f>+'Gantt Charts'!X45*0.65</f>
        <v>0</v>
      </c>
      <c r="Y45">
        <f>+'Gantt Charts'!Y45*0.65</f>
        <v>0</v>
      </c>
      <c r="Z45">
        <f>+'Gantt Charts'!Z45*0.65</f>
        <v>0</v>
      </c>
      <c r="AA45">
        <f>+'Gantt Charts'!AA45*0.65</f>
        <v>0</v>
      </c>
      <c r="AB45">
        <f>+'Gantt Charts'!AB45*0.65</f>
        <v>0</v>
      </c>
      <c r="AC45">
        <f>+'Gantt Charts'!AC45*0.65</f>
        <v>0</v>
      </c>
      <c r="AD45">
        <f>+'Gantt Charts'!AD45*0.6</f>
        <v>0</v>
      </c>
      <c r="AX45">
        <f>+'Gantt Charts'!AX45*0.6</f>
        <v>0</v>
      </c>
      <c r="AY45">
        <f>+'Gantt Charts'!AY45*0.6</f>
        <v>0</v>
      </c>
      <c r="AZ45">
        <f>+'Gantt Charts'!AZ45*0.6</f>
        <v>0</v>
      </c>
      <c r="BA45">
        <f>+'Gantt Charts'!BA45*0.6</f>
        <v>0</v>
      </c>
      <c r="BB45">
        <f>+'Gantt Charts'!BB45*0.6</f>
        <v>0</v>
      </c>
      <c r="BC45">
        <f>+'Gantt Charts'!BC45*0.6</f>
        <v>0</v>
      </c>
      <c r="BD45">
        <f>+'Gantt Charts'!BD45*0.6</f>
        <v>0</v>
      </c>
      <c r="BE45">
        <f>+'Gantt Charts'!BE45*0.6</f>
        <v>0</v>
      </c>
      <c r="BF45">
        <f>+'Gantt Charts'!BF45*0.6</f>
        <v>0</v>
      </c>
      <c r="BG45">
        <f>+'Gantt Charts'!BG45*0.6</f>
        <v>0</v>
      </c>
      <c r="BH45">
        <f>+'Gantt Charts'!BH45*0.6</f>
        <v>0</v>
      </c>
      <c r="BI45">
        <f>+'Gantt Charts'!BI45*0.6</f>
        <v>0</v>
      </c>
      <c r="BJ45">
        <f>+'Gantt Charts'!BJ45*0.6</f>
        <v>0</v>
      </c>
      <c r="BK45">
        <f>+'Gantt Charts'!BK45*0.6</f>
        <v>0</v>
      </c>
      <c r="BL45">
        <f>+'Gantt Charts'!BL45*0.6</f>
        <v>0</v>
      </c>
      <c r="BM45">
        <f>+'Gantt Charts'!BM45*0.6</f>
        <v>0</v>
      </c>
      <c r="BN45">
        <f>+'Gantt Charts'!BN45*0.6</f>
        <v>0</v>
      </c>
      <c r="BO45">
        <f>+'Gantt Charts'!BO45*0.6</f>
        <v>0</v>
      </c>
      <c r="BP45">
        <f>+'Gantt Charts'!BP45*0.6</f>
        <v>0</v>
      </c>
      <c r="BQ45">
        <f>+'Gantt Charts'!BQ45*0.6</f>
        <v>0</v>
      </c>
      <c r="BR45">
        <f>+'Gantt Charts'!BR45*0.6</f>
        <v>0</v>
      </c>
      <c r="BS45">
        <f>+'Gantt Charts'!BS45*0.6</f>
        <v>0</v>
      </c>
      <c r="BT45">
        <f>+'Gantt Charts'!BT45*0.6</f>
        <v>0</v>
      </c>
      <c r="BU45">
        <f>+'Gantt Charts'!BU45*0.6</f>
        <v>0</v>
      </c>
      <c r="BV45">
        <f>+'Gantt Charts'!BV45*0.6</f>
        <v>0</v>
      </c>
      <c r="BW45">
        <f>+'Gantt Charts'!BW45*0.6</f>
        <v>0</v>
      </c>
      <c r="BX45">
        <f>+'Gantt Charts'!BX45*0.6</f>
        <v>0</v>
      </c>
      <c r="BY45">
        <f>+'Gantt Charts'!BY45*0.6</f>
        <v>0</v>
      </c>
      <c r="BZ45">
        <f>+'Gantt Charts'!BZ45*0.6</f>
        <v>0</v>
      </c>
      <c r="CA45">
        <f>+'Gantt Charts'!CA45*0.6</f>
        <v>0</v>
      </c>
      <c r="CB45">
        <f>+'Gantt Charts'!CB45*0.6</f>
        <v>0</v>
      </c>
      <c r="CC45">
        <f>+'Gantt Charts'!CC45*0.6</f>
        <v>0</v>
      </c>
      <c r="CD45">
        <f>+'Gantt Charts'!CD45*0.6</f>
        <v>0</v>
      </c>
      <c r="CE45">
        <f>+'Gantt Charts'!CE45*0.6</f>
        <v>0</v>
      </c>
      <c r="CF45">
        <f>+'Gantt Charts'!CF45*0.6</f>
        <v>0</v>
      </c>
      <c r="CG45">
        <f>+'Gantt Charts'!CG45*0.6</f>
        <v>0</v>
      </c>
      <c r="CH45">
        <f>+'Gantt Charts'!CH45*0.6</f>
        <v>0</v>
      </c>
      <c r="CI45">
        <f>+'Gantt Charts'!CI45*0.6</f>
        <v>0</v>
      </c>
      <c r="CJ45">
        <f>+'Gantt Charts'!CJ45*0.6</f>
        <v>0</v>
      </c>
      <c r="CK45">
        <f>+'Gantt Charts'!CK45*0.6</f>
        <v>0</v>
      </c>
      <c r="CL45">
        <f>+'Gantt Charts'!CL45*0.6</f>
        <v>0</v>
      </c>
      <c r="CM45">
        <f>+'Gantt Charts'!CM45*0.6</f>
        <v>0</v>
      </c>
      <c r="CN45">
        <f>+'Gantt Charts'!CN45*0.6</f>
        <v>0</v>
      </c>
      <c r="CO45">
        <f>+'Gantt Charts'!CO45*0.6</f>
        <v>0</v>
      </c>
      <c r="CP45">
        <f>+'Gantt Charts'!CP45*0.6</f>
        <v>0</v>
      </c>
      <c r="CQ45">
        <f>+'Gantt Charts'!CQ45*0.6</f>
        <v>0</v>
      </c>
      <c r="CR45">
        <f>+'Gantt Charts'!CR45*0.6</f>
        <v>0</v>
      </c>
      <c r="CS45">
        <f>+'Gantt Charts'!CS45*0.6</f>
        <v>0</v>
      </c>
      <c r="CT45">
        <f>+'Gantt Charts'!CT45*0.6</f>
        <v>0</v>
      </c>
      <c r="CU45">
        <f>+'Gantt Charts'!CU45*0.6</f>
        <v>0</v>
      </c>
      <c r="CV45">
        <f>+'Gantt Charts'!CV45*0.6</f>
        <v>0</v>
      </c>
      <c r="CW45">
        <f>+'Gantt Charts'!CW45*0.6</f>
        <v>0</v>
      </c>
      <c r="CX45">
        <f>+'Gantt Charts'!CX45*0.6</f>
        <v>0</v>
      </c>
    </row>
    <row r="46" spans="1:102" x14ac:dyDescent="0.25">
      <c r="B46" t="str">
        <f>+'Gantt Charts'!B46</f>
        <v>Install, Commission Facility</v>
      </c>
      <c r="C46">
        <f>+'Gantt Charts'!C46*0.65</f>
        <v>0</v>
      </c>
      <c r="D46">
        <f>+'Gantt Charts'!D46*0.65</f>
        <v>0</v>
      </c>
      <c r="E46">
        <f>+'Gantt Charts'!E46*0.65</f>
        <v>0</v>
      </c>
      <c r="F46">
        <f>+'Gantt Charts'!F46*0.65</f>
        <v>0</v>
      </c>
      <c r="G46">
        <f>+'Gantt Charts'!G46*0.65</f>
        <v>0</v>
      </c>
      <c r="H46">
        <f>+'Gantt Charts'!H46*0.65</f>
        <v>0</v>
      </c>
      <c r="I46">
        <f>+'Gantt Charts'!I46*0.65</f>
        <v>0</v>
      </c>
      <c r="J46">
        <f>+'Gantt Charts'!J46*0.65</f>
        <v>0</v>
      </c>
      <c r="K46">
        <f>+'Gantt Charts'!K46*0.65</f>
        <v>0</v>
      </c>
      <c r="L46">
        <f>+'Gantt Charts'!L46*0.65</f>
        <v>0</v>
      </c>
      <c r="M46">
        <f>+'Gantt Charts'!M46*0.65</f>
        <v>0</v>
      </c>
      <c r="N46">
        <f>+'Gantt Charts'!N46*0.65</f>
        <v>0</v>
      </c>
      <c r="O46">
        <f>+'Gantt Charts'!O46*0.65</f>
        <v>0</v>
      </c>
      <c r="P46">
        <f>+'Gantt Charts'!P46*0.65</f>
        <v>0</v>
      </c>
      <c r="Q46">
        <f>+'Gantt Charts'!Q46*0.65</f>
        <v>0</v>
      </c>
      <c r="R46">
        <f>+'Gantt Charts'!R46*0.65</f>
        <v>0</v>
      </c>
      <c r="S46">
        <f>+'Gantt Charts'!S46*0.65</f>
        <v>0</v>
      </c>
      <c r="T46">
        <f>+'Gantt Charts'!T46*0.65</f>
        <v>0</v>
      </c>
      <c r="U46">
        <f>+'Gantt Charts'!U46*0.65</f>
        <v>0</v>
      </c>
      <c r="V46">
        <f>+'Gantt Charts'!V46*0.65</f>
        <v>0</v>
      </c>
      <c r="W46">
        <f>+'Gantt Charts'!W46*0.65</f>
        <v>16.25</v>
      </c>
      <c r="X46">
        <f>+'Gantt Charts'!X46*0.65</f>
        <v>16.25</v>
      </c>
      <c r="Y46">
        <f>+'Gantt Charts'!Y46*0.65</f>
        <v>16.25</v>
      </c>
      <c r="Z46">
        <f>+'Gantt Charts'!Z46*0.65</f>
        <v>16.25</v>
      </c>
      <c r="AA46">
        <f>+'Gantt Charts'!AA46*0.65</f>
        <v>0</v>
      </c>
      <c r="AB46">
        <f>+'Gantt Charts'!AB46*0.65</f>
        <v>0</v>
      </c>
      <c r="AC46">
        <f>+'Gantt Charts'!AC46*0.65</f>
        <v>0</v>
      </c>
      <c r="AD46">
        <f>+'Gantt Charts'!AD46*0.6</f>
        <v>0</v>
      </c>
      <c r="AX46">
        <f>+'Gantt Charts'!AX46*0.6</f>
        <v>0</v>
      </c>
      <c r="AY46">
        <f>+'Gantt Charts'!AY46*0.6</f>
        <v>0</v>
      </c>
      <c r="AZ46">
        <f>+'Gantt Charts'!AZ46*0.6</f>
        <v>0</v>
      </c>
      <c r="BA46">
        <f>+'Gantt Charts'!BA46*0.6</f>
        <v>0</v>
      </c>
      <c r="BB46">
        <f>+'Gantt Charts'!BB46*0.6</f>
        <v>0</v>
      </c>
      <c r="BC46">
        <f>+'Gantt Charts'!BC46*0.6</f>
        <v>0</v>
      </c>
      <c r="BD46">
        <f>+'Gantt Charts'!BD46*0.6</f>
        <v>0</v>
      </c>
      <c r="BE46">
        <f>+'Gantt Charts'!BE46*0.6</f>
        <v>0</v>
      </c>
      <c r="BF46">
        <f>+'Gantt Charts'!BF46*0.6</f>
        <v>0</v>
      </c>
      <c r="BG46">
        <f>+'Gantt Charts'!BG46*0.6</f>
        <v>0</v>
      </c>
      <c r="BH46">
        <f>+'Gantt Charts'!BH46*0.6</f>
        <v>0</v>
      </c>
      <c r="BI46">
        <f>+'Gantt Charts'!BI46*0.6</f>
        <v>0</v>
      </c>
      <c r="BJ46">
        <f>+'Gantt Charts'!BJ46*0.6</f>
        <v>0</v>
      </c>
      <c r="BK46">
        <f>+'Gantt Charts'!BK46*0.6</f>
        <v>0</v>
      </c>
      <c r="BL46">
        <f>+'Gantt Charts'!BL46*0.6</f>
        <v>0</v>
      </c>
      <c r="BM46">
        <f>+'Gantt Charts'!BM46*0.6</f>
        <v>0</v>
      </c>
      <c r="BN46">
        <f>+'Gantt Charts'!BN46*0.6</f>
        <v>0</v>
      </c>
      <c r="BO46">
        <f>+'Gantt Charts'!BO46*0.6</f>
        <v>0</v>
      </c>
      <c r="BP46">
        <f>+'Gantt Charts'!BP46*0.6</f>
        <v>0</v>
      </c>
      <c r="BQ46">
        <f>+'Gantt Charts'!BQ46*0.6</f>
        <v>0</v>
      </c>
      <c r="BR46">
        <f>+'Gantt Charts'!BR46*0.6</f>
        <v>0</v>
      </c>
      <c r="BS46">
        <f>+'Gantt Charts'!BS46*0.6</f>
        <v>0</v>
      </c>
      <c r="BT46">
        <f>+'Gantt Charts'!BT46*0.6</f>
        <v>0</v>
      </c>
      <c r="BU46">
        <f>+'Gantt Charts'!BU46*0.6</f>
        <v>0</v>
      </c>
      <c r="BV46">
        <f>+'Gantt Charts'!BV46*0.6</f>
        <v>0</v>
      </c>
      <c r="BW46">
        <f>+'Gantt Charts'!BW46*0.6</f>
        <v>0</v>
      </c>
      <c r="BX46">
        <f>+'Gantt Charts'!BX46*0.6</f>
        <v>0</v>
      </c>
      <c r="BY46">
        <f>+'Gantt Charts'!BY46*0.6</f>
        <v>0</v>
      </c>
      <c r="BZ46">
        <f>+'Gantt Charts'!BZ46*0.6</f>
        <v>0</v>
      </c>
      <c r="CA46">
        <f>+'Gantt Charts'!CA46*0.6</f>
        <v>0</v>
      </c>
      <c r="CB46">
        <f>+'Gantt Charts'!CB46*0.6</f>
        <v>0</v>
      </c>
      <c r="CC46">
        <f>+'Gantt Charts'!CC46*0.6</f>
        <v>0</v>
      </c>
      <c r="CD46">
        <f>+'Gantt Charts'!CD46*0.6</f>
        <v>0</v>
      </c>
      <c r="CE46">
        <f>+'Gantt Charts'!CE46*0.6</f>
        <v>0</v>
      </c>
      <c r="CF46">
        <f>+'Gantt Charts'!CF46*0.6</f>
        <v>0</v>
      </c>
      <c r="CG46">
        <f>+'Gantt Charts'!CG46*0.6</f>
        <v>0</v>
      </c>
      <c r="CH46">
        <f>+'Gantt Charts'!CH46*0.6</f>
        <v>0</v>
      </c>
      <c r="CI46">
        <f>+'Gantt Charts'!CI46*0.6</f>
        <v>0</v>
      </c>
      <c r="CJ46">
        <f>+'Gantt Charts'!CJ46*0.6</f>
        <v>0</v>
      </c>
      <c r="CK46">
        <f>+'Gantt Charts'!CK46*0.6</f>
        <v>0</v>
      </c>
      <c r="CL46">
        <f>+'Gantt Charts'!CL46*0.6</f>
        <v>0</v>
      </c>
      <c r="CM46">
        <f>+'Gantt Charts'!CM46*0.6</f>
        <v>0</v>
      </c>
      <c r="CN46">
        <f>+'Gantt Charts'!CN46*0.6</f>
        <v>0</v>
      </c>
      <c r="CO46">
        <f>+'Gantt Charts'!CO46*0.6</f>
        <v>0</v>
      </c>
      <c r="CP46">
        <f>+'Gantt Charts'!CP46*0.6</f>
        <v>0</v>
      </c>
      <c r="CQ46">
        <f>+'Gantt Charts'!CQ46*0.6</f>
        <v>0</v>
      </c>
      <c r="CR46">
        <f>+'Gantt Charts'!CR46*0.6</f>
        <v>0</v>
      </c>
      <c r="CS46">
        <f>+'Gantt Charts'!CS46*0.6</f>
        <v>0</v>
      </c>
      <c r="CT46">
        <f>+'Gantt Charts'!CT46*0.6</f>
        <v>0</v>
      </c>
      <c r="CU46">
        <f>+'Gantt Charts'!CU46*0.6</f>
        <v>0</v>
      </c>
      <c r="CV46">
        <f>+'Gantt Charts'!CV46*0.6</f>
        <v>0</v>
      </c>
      <c r="CW46">
        <f>+'Gantt Charts'!CW46*0.6</f>
        <v>0</v>
      </c>
      <c r="CX46">
        <f>+'Gantt Charts'!CX46*0.6</f>
        <v>0</v>
      </c>
    </row>
    <row r="47" spans="1:102" x14ac:dyDescent="0.25">
      <c r="B47" t="str">
        <f>+'Gantt Charts'!B47</f>
        <v>Complete 1st Keeper</v>
      </c>
      <c r="C47">
        <f>+'Gantt Charts'!C47*0.65</f>
        <v>0</v>
      </c>
      <c r="D47">
        <f>+'Gantt Charts'!D47*0.65</f>
        <v>0</v>
      </c>
      <c r="E47">
        <f>+'Gantt Charts'!E47*0.65</f>
        <v>0</v>
      </c>
      <c r="F47">
        <f>+'Gantt Charts'!F47*0.65</f>
        <v>0</v>
      </c>
      <c r="G47">
        <f>+'Gantt Charts'!G47*0.65</f>
        <v>0</v>
      </c>
      <c r="H47">
        <f>+'Gantt Charts'!H47*0.65</f>
        <v>0</v>
      </c>
      <c r="I47">
        <f>+'Gantt Charts'!I47*0.65</f>
        <v>0</v>
      </c>
      <c r="J47">
        <f>+'Gantt Charts'!J47*0.65</f>
        <v>0</v>
      </c>
      <c r="K47">
        <f>+'Gantt Charts'!K47*0.65</f>
        <v>0</v>
      </c>
      <c r="L47">
        <f>+'Gantt Charts'!L47*0.65</f>
        <v>0</v>
      </c>
      <c r="M47">
        <f>+'Gantt Charts'!M47*0.65</f>
        <v>0</v>
      </c>
      <c r="N47">
        <f>+'Gantt Charts'!N47*0.65</f>
        <v>0</v>
      </c>
      <c r="O47">
        <f>+'Gantt Charts'!O47*0.65</f>
        <v>0</v>
      </c>
      <c r="P47">
        <f>+'Gantt Charts'!P47*0.65</f>
        <v>0</v>
      </c>
      <c r="Q47">
        <f>+'Gantt Charts'!Q47*0.65</f>
        <v>0</v>
      </c>
      <c r="R47">
        <f>+'Gantt Charts'!R47*0.65</f>
        <v>0</v>
      </c>
      <c r="S47">
        <f>+'Gantt Charts'!S47*0.65</f>
        <v>0</v>
      </c>
      <c r="T47">
        <f>+'Gantt Charts'!T47*0.65</f>
        <v>0</v>
      </c>
      <c r="U47">
        <f>+'Gantt Charts'!U47*0.65</f>
        <v>0</v>
      </c>
      <c r="V47">
        <f>+'Gantt Charts'!V47*0.65</f>
        <v>0</v>
      </c>
      <c r="W47">
        <f>+'Gantt Charts'!W47*0.65</f>
        <v>0</v>
      </c>
      <c r="X47">
        <f>+'Gantt Charts'!X47*0.65</f>
        <v>0</v>
      </c>
      <c r="Y47">
        <f>+'Gantt Charts'!Y47*0.65</f>
        <v>0</v>
      </c>
      <c r="Z47">
        <f>+'Gantt Charts'!Z47*0.65</f>
        <v>0</v>
      </c>
      <c r="AA47">
        <f>+'Gantt Charts'!AA47*0.65</f>
        <v>26.324999999999999</v>
      </c>
      <c r="AB47">
        <f>+'Gantt Charts'!AB47*0.65</f>
        <v>3.25</v>
      </c>
      <c r="AC47">
        <f>+'Gantt Charts'!AC47*0.65</f>
        <v>0</v>
      </c>
      <c r="AD47">
        <f>+'Gantt Charts'!AD47*0.6</f>
        <v>0</v>
      </c>
      <c r="AX47">
        <f>+'Gantt Charts'!AX47*0.6</f>
        <v>0</v>
      </c>
      <c r="AY47">
        <f>+'Gantt Charts'!AY47*0.6</f>
        <v>0</v>
      </c>
      <c r="AZ47">
        <f>+'Gantt Charts'!AZ47*0.6</f>
        <v>0</v>
      </c>
      <c r="BA47">
        <f>+'Gantt Charts'!BA47*0.6</f>
        <v>0</v>
      </c>
      <c r="BB47">
        <f>+'Gantt Charts'!BB47*0.6</f>
        <v>0</v>
      </c>
      <c r="BC47">
        <f>+'Gantt Charts'!BC47*0.6</f>
        <v>0</v>
      </c>
      <c r="BD47">
        <f>+'Gantt Charts'!BD47*0.6</f>
        <v>0</v>
      </c>
      <c r="BE47">
        <f>+'Gantt Charts'!BE47*0.6</f>
        <v>0</v>
      </c>
      <c r="BF47">
        <f>+'Gantt Charts'!BF47*0.6</f>
        <v>0</v>
      </c>
      <c r="BG47">
        <f>+'Gantt Charts'!BG47*0.6</f>
        <v>0</v>
      </c>
      <c r="BH47">
        <f>+'Gantt Charts'!BH47*0.6</f>
        <v>0</v>
      </c>
      <c r="BI47">
        <f>+'Gantt Charts'!BI47*0.6</f>
        <v>0</v>
      </c>
      <c r="BJ47">
        <f>+'Gantt Charts'!BJ47*0.6</f>
        <v>0</v>
      </c>
      <c r="BK47">
        <f>+'Gantt Charts'!BK47*0.6</f>
        <v>0</v>
      </c>
      <c r="BL47">
        <f>+'Gantt Charts'!BL47*0.6</f>
        <v>0</v>
      </c>
      <c r="BM47">
        <f>+'Gantt Charts'!BM47*0.6</f>
        <v>0</v>
      </c>
      <c r="BN47">
        <f>+'Gantt Charts'!BN47*0.6</f>
        <v>0</v>
      </c>
      <c r="BO47">
        <f>+'Gantt Charts'!BO47*0.6</f>
        <v>0</v>
      </c>
      <c r="BP47">
        <f>+'Gantt Charts'!BP47*0.6</f>
        <v>0</v>
      </c>
      <c r="BQ47">
        <f>+'Gantt Charts'!BQ47*0.6</f>
        <v>0</v>
      </c>
      <c r="BR47">
        <f>+'Gantt Charts'!BR47*0.6</f>
        <v>0</v>
      </c>
      <c r="BS47">
        <f>+'Gantt Charts'!BS47*0.6</f>
        <v>0</v>
      </c>
      <c r="BT47">
        <f>+'Gantt Charts'!BT47*0.6</f>
        <v>0</v>
      </c>
      <c r="BU47">
        <f>+'Gantt Charts'!BU47*0.6</f>
        <v>0</v>
      </c>
      <c r="BV47">
        <f>+'Gantt Charts'!BV47*0.6</f>
        <v>0</v>
      </c>
      <c r="BW47">
        <f>+'Gantt Charts'!BW47*0.6</f>
        <v>0</v>
      </c>
      <c r="BX47">
        <f>+'Gantt Charts'!BX47*0.6</f>
        <v>0</v>
      </c>
      <c r="BY47">
        <f>+'Gantt Charts'!BY47*0.6</f>
        <v>0</v>
      </c>
      <c r="BZ47">
        <f>+'Gantt Charts'!BZ47*0.6</f>
        <v>0</v>
      </c>
      <c r="CA47">
        <f>+'Gantt Charts'!CA47*0.6</f>
        <v>0</v>
      </c>
      <c r="CB47">
        <f>+'Gantt Charts'!CB47*0.6</f>
        <v>0</v>
      </c>
      <c r="CC47">
        <f>+'Gantt Charts'!CC47*0.6</f>
        <v>0</v>
      </c>
      <c r="CD47">
        <f>+'Gantt Charts'!CD47*0.6</f>
        <v>0</v>
      </c>
      <c r="CE47">
        <f>+'Gantt Charts'!CE47*0.6</f>
        <v>0</v>
      </c>
      <c r="CF47">
        <f>+'Gantt Charts'!CF47*0.6</f>
        <v>0</v>
      </c>
      <c r="CG47">
        <f>+'Gantt Charts'!CG47*0.6</f>
        <v>0</v>
      </c>
      <c r="CH47">
        <f>+'Gantt Charts'!CH47*0.6</f>
        <v>0</v>
      </c>
      <c r="CI47">
        <f>+'Gantt Charts'!CI47*0.6</f>
        <v>0</v>
      </c>
      <c r="CJ47">
        <f>+'Gantt Charts'!CJ47*0.6</f>
        <v>0</v>
      </c>
      <c r="CK47">
        <f>+'Gantt Charts'!CK47*0.6</f>
        <v>0</v>
      </c>
      <c r="CL47">
        <f>+'Gantt Charts'!CL47*0.6</f>
        <v>0</v>
      </c>
      <c r="CM47">
        <f>+'Gantt Charts'!CM47*0.6</f>
        <v>0</v>
      </c>
      <c r="CN47">
        <f>+'Gantt Charts'!CN47*0.6</f>
        <v>0</v>
      </c>
      <c r="CO47">
        <f>+'Gantt Charts'!CO47*0.6</f>
        <v>0</v>
      </c>
      <c r="CP47">
        <f>+'Gantt Charts'!CP47*0.6</f>
        <v>0</v>
      </c>
      <c r="CQ47">
        <f>+'Gantt Charts'!CQ47*0.6</f>
        <v>0</v>
      </c>
      <c r="CR47">
        <f>+'Gantt Charts'!CR47*0.6</f>
        <v>0</v>
      </c>
      <c r="CS47">
        <f>+'Gantt Charts'!CS47*0.6</f>
        <v>0</v>
      </c>
      <c r="CT47">
        <f>+'Gantt Charts'!CT47*0.6</f>
        <v>0</v>
      </c>
      <c r="CU47">
        <f>+'Gantt Charts'!CU47*0.6</f>
        <v>0</v>
      </c>
      <c r="CV47">
        <f>+'Gantt Charts'!CV47*0.6</f>
        <v>0</v>
      </c>
      <c r="CW47">
        <f>+'Gantt Charts'!CW47*0.6</f>
        <v>0</v>
      </c>
      <c r="CX47">
        <f>+'Gantt Charts'!CX47*0.6</f>
        <v>0</v>
      </c>
    </row>
    <row r="48" spans="1:102" x14ac:dyDescent="0.25">
      <c r="B48" t="str">
        <f>+'Gantt Charts'!B48</f>
        <v>Complete 2nd Keeper</v>
      </c>
      <c r="C48">
        <f>+'Gantt Charts'!C48*0.65</f>
        <v>0</v>
      </c>
      <c r="D48">
        <f>+'Gantt Charts'!D48*0.65</f>
        <v>0</v>
      </c>
      <c r="E48">
        <f>+'Gantt Charts'!E48*0.65</f>
        <v>0</v>
      </c>
      <c r="F48">
        <f>+'Gantt Charts'!F48*0.65</f>
        <v>0</v>
      </c>
      <c r="G48">
        <f>+'Gantt Charts'!G48*0.65</f>
        <v>0</v>
      </c>
      <c r="H48">
        <f>+'Gantt Charts'!H48*0.65</f>
        <v>0</v>
      </c>
      <c r="I48">
        <f>+'Gantt Charts'!I48*0.65</f>
        <v>0</v>
      </c>
      <c r="J48">
        <f>+'Gantt Charts'!J48*0.65</f>
        <v>0</v>
      </c>
      <c r="K48">
        <f>+'Gantt Charts'!K48*0.65</f>
        <v>0</v>
      </c>
      <c r="L48">
        <f>+'Gantt Charts'!L48*0.65</f>
        <v>0</v>
      </c>
      <c r="M48">
        <f>+'Gantt Charts'!M48*0.65</f>
        <v>0</v>
      </c>
      <c r="N48">
        <f>+'Gantt Charts'!N48*0.65</f>
        <v>0</v>
      </c>
      <c r="O48">
        <f>+'Gantt Charts'!O48*0.65</f>
        <v>0</v>
      </c>
      <c r="P48">
        <f>+'Gantt Charts'!P48*0.65</f>
        <v>0</v>
      </c>
      <c r="Q48">
        <f>+'Gantt Charts'!Q48*0.65</f>
        <v>0</v>
      </c>
      <c r="R48">
        <f>+'Gantt Charts'!R48*0.65</f>
        <v>0</v>
      </c>
      <c r="S48">
        <f>+'Gantt Charts'!S48*0.65</f>
        <v>0</v>
      </c>
      <c r="T48">
        <f>+'Gantt Charts'!T48*0.65</f>
        <v>0</v>
      </c>
      <c r="U48">
        <f>+'Gantt Charts'!U48*0.65</f>
        <v>0</v>
      </c>
      <c r="V48">
        <f>+'Gantt Charts'!V48*0.65</f>
        <v>0</v>
      </c>
      <c r="W48">
        <f>+'Gantt Charts'!W48*0.65</f>
        <v>0</v>
      </c>
      <c r="X48">
        <f>+'Gantt Charts'!X48*0.65</f>
        <v>0</v>
      </c>
      <c r="Y48">
        <f>+'Gantt Charts'!Y48*0.65</f>
        <v>0</v>
      </c>
      <c r="Z48">
        <f>+'Gantt Charts'!Z48*0.65</f>
        <v>0</v>
      </c>
      <c r="AA48">
        <f>+'Gantt Charts'!AA48*0.65</f>
        <v>0</v>
      </c>
      <c r="AB48">
        <f>+'Gantt Charts'!AB48*0.65</f>
        <v>0</v>
      </c>
      <c r="AC48">
        <f>+'Gantt Charts'!AC48*0.65</f>
        <v>26.324999999999999</v>
      </c>
      <c r="AD48">
        <f>+'Gantt Charts'!AD48*0.65</f>
        <v>0</v>
      </c>
      <c r="AX48">
        <f>+'Gantt Charts'!AX48*0.6</f>
        <v>0</v>
      </c>
      <c r="AY48">
        <f>+'Gantt Charts'!AY48*0.6</f>
        <v>0</v>
      </c>
      <c r="AZ48">
        <f>+'Gantt Charts'!AZ48*0.6</f>
        <v>0</v>
      </c>
      <c r="BA48">
        <f>+'Gantt Charts'!BA48*0.6</f>
        <v>0</v>
      </c>
      <c r="BB48">
        <f>+'Gantt Charts'!BB48*0.6</f>
        <v>0</v>
      </c>
      <c r="BC48">
        <f>+'Gantt Charts'!BC48*0.6</f>
        <v>0</v>
      </c>
      <c r="BD48">
        <f>+'Gantt Charts'!BD48*0.6</f>
        <v>0</v>
      </c>
      <c r="BE48">
        <f>+'Gantt Charts'!BE48*0.6</f>
        <v>0</v>
      </c>
      <c r="BF48">
        <f>+'Gantt Charts'!BF48*0.6</f>
        <v>0</v>
      </c>
      <c r="BG48">
        <f>+'Gantt Charts'!BG48*0.6</f>
        <v>0</v>
      </c>
      <c r="BH48">
        <f>+'Gantt Charts'!BH48*0.6</f>
        <v>0</v>
      </c>
      <c r="BI48">
        <f>+'Gantt Charts'!BI48*0.6</f>
        <v>0</v>
      </c>
      <c r="BJ48">
        <f>+'Gantt Charts'!BJ48*0.6</f>
        <v>0</v>
      </c>
      <c r="BK48">
        <f>+'Gantt Charts'!BK48*0.6</f>
        <v>0</v>
      </c>
      <c r="BL48">
        <f>+'Gantt Charts'!BL48*0.6</f>
        <v>0</v>
      </c>
      <c r="BM48">
        <f>+'Gantt Charts'!BM48*0.6</f>
        <v>0</v>
      </c>
      <c r="BN48">
        <f>+'Gantt Charts'!BN48*0.6</f>
        <v>0</v>
      </c>
      <c r="BO48">
        <f>+'Gantt Charts'!BO48*0.6</f>
        <v>0</v>
      </c>
      <c r="BP48">
        <f>+'Gantt Charts'!BP48*0.6</f>
        <v>0</v>
      </c>
      <c r="BQ48">
        <f>+'Gantt Charts'!BQ48*0.6</f>
        <v>0</v>
      </c>
      <c r="BR48">
        <f>+'Gantt Charts'!BR48*0.6</f>
        <v>0</v>
      </c>
      <c r="BS48">
        <f>+'Gantt Charts'!BS48*0.6</f>
        <v>0</v>
      </c>
      <c r="BT48">
        <f>+'Gantt Charts'!BT48*0.6</f>
        <v>0</v>
      </c>
      <c r="BU48">
        <f>+'Gantt Charts'!BU48*0.6</f>
        <v>0</v>
      </c>
      <c r="BV48">
        <f>+'Gantt Charts'!BV48*0.6</f>
        <v>0</v>
      </c>
      <c r="BW48">
        <f>+'Gantt Charts'!BW48*0.6</f>
        <v>0</v>
      </c>
      <c r="BX48">
        <f>+'Gantt Charts'!BX48*0.6</f>
        <v>0</v>
      </c>
      <c r="BY48">
        <f>+'Gantt Charts'!BY48*0.6</f>
        <v>0</v>
      </c>
      <c r="BZ48">
        <f>+'Gantt Charts'!BZ48*0.6</f>
        <v>0</v>
      </c>
      <c r="CA48">
        <f>+'Gantt Charts'!CA48*0.6</f>
        <v>0</v>
      </c>
      <c r="CB48">
        <f>+'Gantt Charts'!CB48*0.6</f>
        <v>0</v>
      </c>
      <c r="CC48">
        <f>+'Gantt Charts'!CC48*0.6</f>
        <v>0</v>
      </c>
      <c r="CD48">
        <f>+'Gantt Charts'!CD48*0.6</f>
        <v>0</v>
      </c>
      <c r="CE48">
        <f>+'Gantt Charts'!CE48*0.6</f>
        <v>0</v>
      </c>
      <c r="CF48">
        <f>+'Gantt Charts'!CF48*0.6</f>
        <v>0</v>
      </c>
      <c r="CG48">
        <f>+'Gantt Charts'!CG48*0.6</f>
        <v>0</v>
      </c>
      <c r="CH48">
        <f>+'Gantt Charts'!CH48*0.6</f>
        <v>0</v>
      </c>
      <c r="CI48">
        <f>+'Gantt Charts'!CI48*0.6</f>
        <v>0</v>
      </c>
      <c r="CJ48">
        <f>+'Gantt Charts'!CJ48*0.6</f>
        <v>0</v>
      </c>
      <c r="CK48">
        <f>+'Gantt Charts'!CK48*0.6</f>
        <v>0</v>
      </c>
      <c r="CL48">
        <f>+'Gantt Charts'!CL48*0.6</f>
        <v>0</v>
      </c>
      <c r="CM48">
        <f>+'Gantt Charts'!CM48*0.6</f>
        <v>0</v>
      </c>
      <c r="CN48">
        <f>+'Gantt Charts'!CN48*0.6</f>
        <v>0</v>
      </c>
      <c r="CO48">
        <f>+'Gantt Charts'!CO48*0.6</f>
        <v>0</v>
      </c>
      <c r="CP48">
        <f>+'Gantt Charts'!CP48*0.6</f>
        <v>0</v>
      </c>
      <c r="CQ48">
        <f>+'Gantt Charts'!CQ48*0.6</f>
        <v>0</v>
      </c>
      <c r="CR48">
        <f>+'Gantt Charts'!CR48*0.6</f>
        <v>0</v>
      </c>
      <c r="CS48">
        <f>+'Gantt Charts'!CS48*0.6</f>
        <v>0</v>
      </c>
      <c r="CT48">
        <f>+'Gantt Charts'!CT48*0.6</f>
        <v>0</v>
      </c>
      <c r="CU48">
        <f>+'Gantt Charts'!CU48*0.6</f>
        <v>0</v>
      </c>
      <c r="CV48">
        <f>+'Gantt Charts'!CV48*0.6</f>
        <v>0</v>
      </c>
      <c r="CW48">
        <f>+'Gantt Charts'!CW48*0.6</f>
        <v>0</v>
      </c>
      <c r="CX48">
        <f>+'Gantt Charts'!CX48*0.6</f>
        <v>0</v>
      </c>
    </row>
    <row r="49" spans="2:102" x14ac:dyDescent="0.25">
      <c r="B49" t="str">
        <f>+'Gantt Charts'!B49</f>
        <v>Drill 3rd Well</v>
      </c>
      <c r="C49">
        <f>+'Gantt Charts'!C49*0.6</f>
        <v>0</v>
      </c>
      <c r="D49">
        <f>+'Gantt Charts'!D49*0.6</f>
        <v>0</v>
      </c>
      <c r="E49">
        <f>+'Gantt Charts'!E49*0.6</f>
        <v>0</v>
      </c>
      <c r="F49">
        <f>+'Gantt Charts'!F49*0.6</f>
        <v>0</v>
      </c>
      <c r="G49">
        <f>+'Gantt Charts'!G49*0.6</f>
        <v>0</v>
      </c>
      <c r="H49">
        <f>+'Gantt Charts'!H49*0.6</f>
        <v>0</v>
      </c>
      <c r="I49">
        <f>+'Gantt Charts'!I49*0.6</f>
        <v>0</v>
      </c>
      <c r="J49">
        <f>+'Gantt Charts'!J49*0.6</f>
        <v>0</v>
      </c>
      <c r="K49">
        <f>+'Gantt Charts'!K49*0.6</f>
        <v>0</v>
      </c>
      <c r="L49">
        <f>+'Gantt Charts'!L49*0.6</f>
        <v>0</v>
      </c>
      <c r="M49">
        <f>+'Gantt Charts'!M49*0.6</f>
        <v>0</v>
      </c>
      <c r="N49">
        <f>+'Gantt Charts'!N49*0.6</f>
        <v>0</v>
      </c>
      <c r="O49">
        <f>+'Gantt Charts'!O49*0.6</f>
        <v>0</v>
      </c>
      <c r="P49">
        <f>+'Gantt Charts'!P49*0.6</f>
        <v>0</v>
      </c>
      <c r="Q49">
        <f>+'Gantt Charts'!Q49*0.6</f>
        <v>0</v>
      </c>
      <c r="R49">
        <f>+'Gantt Charts'!R49*0.6</f>
        <v>0</v>
      </c>
      <c r="S49">
        <f>+'Gantt Charts'!S49*0.6</f>
        <v>0</v>
      </c>
      <c r="T49">
        <f>+'Gantt Charts'!T49*0.6</f>
        <v>0</v>
      </c>
      <c r="U49">
        <f>+'Gantt Charts'!U49*0.6</f>
        <v>0</v>
      </c>
      <c r="V49">
        <f>+'Gantt Charts'!V49*0.6</f>
        <v>0</v>
      </c>
      <c r="W49">
        <f>+'Gantt Charts'!W49*0.6</f>
        <v>0</v>
      </c>
      <c r="X49">
        <f>+'Gantt Charts'!X49*0.6</f>
        <v>0</v>
      </c>
      <c r="Y49">
        <f>+'Gantt Charts'!Y49*0.6</f>
        <v>0</v>
      </c>
      <c r="Z49">
        <f>+'Gantt Charts'!Z49*0.6</f>
        <v>0</v>
      </c>
      <c r="AA49">
        <f>+'Gantt Charts'!AA49*0.6</f>
        <v>0</v>
      </c>
      <c r="AB49">
        <f>+'Gantt Charts'!AB49*0.6</f>
        <v>0</v>
      </c>
      <c r="AC49">
        <f>+'Gantt Charts'!AC49*0.6</f>
        <v>0</v>
      </c>
      <c r="AD49">
        <f>+'Gantt Charts'!AD49*0.65</f>
        <v>26.324999999999999</v>
      </c>
      <c r="AE49">
        <f>+'Gantt Charts'!AE49*0.65</f>
        <v>3.25</v>
      </c>
      <c r="AX49">
        <f>+'Gantt Charts'!AX49*0.6</f>
        <v>0</v>
      </c>
      <c r="AY49">
        <f>+'Gantt Charts'!AY49*0.6</f>
        <v>0</v>
      </c>
      <c r="AZ49">
        <f>+'Gantt Charts'!AZ49*0.6</f>
        <v>0</v>
      </c>
      <c r="BA49">
        <f>+'Gantt Charts'!BA49*0.6</f>
        <v>0</v>
      </c>
      <c r="BB49">
        <f>+'Gantt Charts'!BB49*0.6</f>
        <v>0</v>
      </c>
      <c r="BC49">
        <f>+'Gantt Charts'!BC49*0.6</f>
        <v>0</v>
      </c>
      <c r="BD49">
        <f>+'Gantt Charts'!BD49*0.6</f>
        <v>0</v>
      </c>
      <c r="BE49">
        <f>+'Gantt Charts'!BE49*0.6</f>
        <v>0</v>
      </c>
      <c r="BF49">
        <f>+'Gantt Charts'!BF49*0.6</f>
        <v>0</v>
      </c>
      <c r="BG49">
        <f>+'Gantt Charts'!BG49*0.6</f>
        <v>0</v>
      </c>
      <c r="BH49">
        <f>+'Gantt Charts'!BH49*0.6</f>
        <v>0</v>
      </c>
      <c r="BI49">
        <f>+'Gantt Charts'!BI49*0.6</f>
        <v>0</v>
      </c>
      <c r="BJ49">
        <f>+'Gantt Charts'!BJ49*0.6</f>
        <v>0</v>
      </c>
      <c r="BK49">
        <f>+'Gantt Charts'!BK49*0.6</f>
        <v>0</v>
      </c>
      <c r="BL49">
        <f>+'Gantt Charts'!BL49*0.6</f>
        <v>0</v>
      </c>
      <c r="BM49">
        <f>+'Gantt Charts'!BM49*0.6</f>
        <v>0</v>
      </c>
      <c r="BN49">
        <f>+'Gantt Charts'!BN49*0.6</f>
        <v>0</v>
      </c>
      <c r="BO49">
        <f>+'Gantt Charts'!BO49*0.6</f>
        <v>0</v>
      </c>
      <c r="BP49">
        <f>+'Gantt Charts'!BP49*0.6</f>
        <v>0</v>
      </c>
      <c r="BQ49">
        <f>+'Gantt Charts'!BQ49*0.6</f>
        <v>0</v>
      </c>
      <c r="BR49">
        <f>+'Gantt Charts'!BR49*0.6</f>
        <v>0</v>
      </c>
      <c r="BS49">
        <f>+'Gantt Charts'!BS49*0.6</f>
        <v>0</v>
      </c>
      <c r="BT49">
        <f>+'Gantt Charts'!BT49*0.6</f>
        <v>0</v>
      </c>
      <c r="BU49">
        <f>+'Gantt Charts'!BU49*0.6</f>
        <v>0</v>
      </c>
      <c r="BV49">
        <f>+'Gantt Charts'!BV49*0.6</f>
        <v>0</v>
      </c>
      <c r="BW49">
        <f>+'Gantt Charts'!BW49*0.6</f>
        <v>0</v>
      </c>
      <c r="BX49">
        <f>+'Gantt Charts'!BX49*0.6</f>
        <v>0</v>
      </c>
      <c r="BY49">
        <f>+'Gantt Charts'!BY49*0.6</f>
        <v>0</v>
      </c>
      <c r="BZ49">
        <f>+'Gantt Charts'!BZ49*0.6</f>
        <v>0</v>
      </c>
      <c r="CA49">
        <f>+'Gantt Charts'!CA49*0.6</f>
        <v>0</v>
      </c>
      <c r="CB49">
        <f>+'Gantt Charts'!CB49*0.6</f>
        <v>0</v>
      </c>
      <c r="CC49">
        <f>+'Gantt Charts'!CC49*0.6</f>
        <v>0</v>
      </c>
      <c r="CD49">
        <f>+'Gantt Charts'!CD49*0.6</f>
        <v>0</v>
      </c>
      <c r="CE49">
        <f>+'Gantt Charts'!CE49*0.6</f>
        <v>0</v>
      </c>
      <c r="CF49">
        <f>+'Gantt Charts'!CF49*0.6</f>
        <v>0</v>
      </c>
      <c r="CG49">
        <f>+'Gantt Charts'!CG49*0.6</f>
        <v>0</v>
      </c>
      <c r="CH49">
        <f>+'Gantt Charts'!CH49*0.6</f>
        <v>0</v>
      </c>
      <c r="CI49">
        <f>+'Gantt Charts'!CI49*0.6</f>
        <v>0</v>
      </c>
      <c r="CJ49">
        <f>+'Gantt Charts'!CJ49*0.6</f>
        <v>0</v>
      </c>
      <c r="CK49">
        <f>+'Gantt Charts'!CK49*0.6</f>
        <v>0</v>
      </c>
      <c r="CL49">
        <f>+'Gantt Charts'!CL49*0.6</f>
        <v>0</v>
      </c>
      <c r="CM49">
        <f>+'Gantt Charts'!CM49*0.6</f>
        <v>0</v>
      </c>
      <c r="CN49">
        <f>+'Gantt Charts'!CN49*0.6</f>
        <v>0</v>
      </c>
      <c r="CO49">
        <f>+'Gantt Charts'!CO49*0.6</f>
        <v>0</v>
      </c>
      <c r="CP49">
        <f>+'Gantt Charts'!CP49*0.6</f>
        <v>0</v>
      </c>
      <c r="CQ49">
        <f>+'Gantt Charts'!CQ49*0.6</f>
        <v>0</v>
      </c>
      <c r="CR49">
        <f>+'Gantt Charts'!CR49*0.6</f>
        <v>0</v>
      </c>
      <c r="CS49">
        <f>+'Gantt Charts'!CS49*0.6</f>
        <v>0</v>
      </c>
      <c r="CT49">
        <f>+'Gantt Charts'!CT49*0.6</f>
        <v>0</v>
      </c>
      <c r="CU49">
        <f>+'Gantt Charts'!CU49*0.6</f>
        <v>0</v>
      </c>
      <c r="CV49">
        <f>+'Gantt Charts'!CV49*0.6</f>
        <v>0</v>
      </c>
      <c r="CW49">
        <f>+'Gantt Charts'!CW49*0.6</f>
        <v>0</v>
      </c>
      <c r="CX49">
        <f>+'Gantt Charts'!CX49*0.6</f>
        <v>0</v>
      </c>
    </row>
    <row r="50" spans="2:102" x14ac:dyDescent="0.25">
      <c r="B50" t="str">
        <f>+'Gantt Charts'!B50</f>
        <v xml:space="preserve">Complete 3rd Well </v>
      </c>
      <c r="C50">
        <f>+'Gantt Charts'!C50*0.6</f>
        <v>0</v>
      </c>
      <c r="D50">
        <f>+'Gantt Charts'!D50*0.6</f>
        <v>0</v>
      </c>
      <c r="E50">
        <f>+'Gantt Charts'!E50*0.6</f>
        <v>0</v>
      </c>
      <c r="F50">
        <f>+'Gantt Charts'!F50*0.6</f>
        <v>0</v>
      </c>
      <c r="G50">
        <f>+'Gantt Charts'!G50*0.6</f>
        <v>0</v>
      </c>
      <c r="H50">
        <f>+'Gantt Charts'!H50*0.6</f>
        <v>0</v>
      </c>
      <c r="I50">
        <f>+'Gantt Charts'!I50*0.6</f>
        <v>0</v>
      </c>
      <c r="J50">
        <f>+'Gantt Charts'!J50*0.6</f>
        <v>0</v>
      </c>
      <c r="K50">
        <f>+'Gantt Charts'!K50*0.6</f>
        <v>0</v>
      </c>
      <c r="L50">
        <f>+'Gantt Charts'!L50*0.6</f>
        <v>0</v>
      </c>
      <c r="M50">
        <f>+'Gantt Charts'!M50*0.6</f>
        <v>0</v>
      </c>
      <c r="N50">
        <f>+'Gantt Charts'!N50*0.6</f>
        <v>0</v>
      </c>
      <c r="O50">
        <f>+'Gantt Charts'!O50*0.6</f>
        <v>0</v>
      </c>
      <c r="P50">
        <f>+'Gantt Charts'!P50*0.6</f>
        <v>0</v>
      </c>
      <c r="Q50">
        <f>+'Gantt Charts'!Q50*0.6</f>
        <v>0</v>
      </c>
      <c r="R50">
        <f>+'Gantt Charts'!R50*0.6</f>
        <v>0</v>
      </c>
      <c r="S50">
        <f>+'Gantt Charts'!S50*0.6</f>
        <v>0</v>
      </c>
      <c r="T50">
        <f>+'Gantt Charts'!T50*0.6</f>
        <v>0</v>
      </c>
      <c r="U50">
        <f>+'Gantt Charts'!U50*0.6</f>
        <v>0</v>
      </c>
      <c r="V50">
        <f>+'Gantt Charts'!V50*0.6</f>
        <v>0</v>
      </c>
      <c r="W50">
        <f>+'Gantt Charts'!W50*0.6</f>
        <v>0</v>
      </c>
      <c r="X50">
        <f>+'Gantt Charts'!X50*0.6</f>
        <v>0</v>
      </c>
      <c r="Y50">
        <f>+'Gantt Charts'!Y50*0.6</f>
        <v>0</v>
      </c>
      <c r="Z50">
        <f>+'Gantt Charts'!Z50*0.6</f>
        <v>0</v>
      </c>
      <c r="AA50">
        <f>+'Gantt Charts'!AA50*0.6</f>
        <v>0</v>
      </c>
      <c r="AB50">
        <f>+'Gantt Charts'!AB50*0.6</f>
        <v>0</v>
      </c>
      <c r="AC50">
        <f>+'Gantt Charts'!AC50*0.6</f>
        <v>0</v>
      </c>
      <c r="AD50">
        <f>+'Gantt Charts'!AD50*0.6</f>
        <v>0</v>
      </c>
      <c r="AE50">
        <f>+'Gantt Charts'!AE50*0.65</f>
        <v>26.324999999999999</v>
      </c>
      <c r="AF50">
        <f>+'Gantt Charts'!AF50*0.65</f>
        <v>3.25</v>
      </c>
      <c r="AG50">
        <f>+'Gantt Charts'!AG50*0.65</f>
        <v>0</v>
      </c>
      <c r="AO50">
        <f>+'Gantt Charts'!AO50*0.65</f>
        <v>0</v>
      </c>
      <c r="AP50">
        <f>+'Gantt Charts'!AP50*0.65</f>
        <v>0</v>
      </c>
      <c r="AQ50">
        <f>+'Gantt Charts'!AQ50*0.65</f>
        <v>0</v>
      </c>
      <c r="AR50">
        <f>+'Gantt Charts'!AR50*0.65</f>
        <v>0</v>
      </c>
      <c r="AS50">
        <f>+'Gantt Charts'!AS50*0.65</f>
        <v>0</v>
      </c>
      <c r="AT50">
        <f>+'Gantt Charts'!AT50*0.65</f>
        <v>0</v>
      </c>
      <c r="AU50">
        <f>+'Gantt Charts'!AU50*0.65</f>
        <v>0</v>
      </c>
      <c r="AV50">
        <f>+'Gantt Charts'!AV50*0.65</f>
        <v>0</v>
      </c>
      <c r="AW50">
        <f>+'Gantt Charts'!AW50*0.65</f>
        <v>0</v>
      </c>
      <c r="BG50">
        <f>+'Gantt Charts'!BG50*0.65</f>
        <v>0</v>
      </c>
      <c r="BH50">
        <f>+'Gantt Charts'!BH50*0.65</f>
        <v>0</v>
      </c>
      <c r="BI50">
        <f>+'Gantt Charts'!BI50*0.65</f>
        <v>0</v>
      </c>
      <c r="BJ50">
        <f>+'Gantt Charts'!BJ50*0.65</f>
        <v>0</v>
      </c>
      <c r="BK50">
        <f>+'Gantt Charts'!BK50*0.65</f>
        <v>0</v>
      </c>
      <c r="BL50">
        <f>+'Gantt Charts'!BL50*0.65</f>
        <v>0</v>
      </c>
      <c r="BM50">
        <f>+'Gantt Charts'!BM50*0.65</f>
        <v>0</v>
      </c>
      <c r="BN50">
        <f>+'Gantt Charts'!BN50*0.65</f>
        <v>0</v>
      </c>
      <c r="BO50">
        <f>+'Gantt Charts'!BO50*0.65</f>
        <v>0</v>
      </c>
      <c r="BP50">
        <f>+'Gantt Charts'!BP50*0.65</f>
        <v>0</v>
      </c>
      <c r="BQ50">
        <f>+'Gantt Charts'!BQ50*0.65</f>
        <v>0</v>
      </c>
      <c r="BR50">
        <f>+'Gantt Charts'!BR50*0.65</f>
        <v>0</v>
      </c>
      <c r="BS50">
        <f>+'Gantt Charts'!BS50*0.65</f>
        <v>0</v>
      </c>
      <c r="BT50">
        <f>+'Gantt Charts'!BT50*0.65</f>
        <v>0</v>
      </c>
      <c r="BU50">
        <f>+'Gantt Charts'!BU50*0.65</f>
        <v>0</v>
      </c>
      <c r="BV50">
        <f>+'Gantt Charts'!BV50*0.65</f>
        <v>0</v>
      </c>
      <c r="BW50">
        <f>+'Gantt Charts'!BW50*0.65</f>
        <v>0</v>
      </c>
      <c r="BX50">
        <f>+'Gantt Charts'!BX50*0.65</f>
        <v>0</v>
      </c>
      <c r="BY50">
        <f>+'Gantt Charts'!BY50*0.65</f>
        <v>0</v>
      </c>
      <c r="BZ50">
        <f>+'Gantt Charts'!BZ50*0.65</f>
        <v>0</v>
      </c>
      <c r="CA50">
        <f>+'Gantt Charts'!CA50*0.65</f>
        <v>0</v>
      </c>
      <c r="CB50">
        <f>+'Gantt Charts'!CB50*0.65</f>
        <v>0</v>
      </c>
      <c r="CC50">
        <f>+'Gantt Charts'!CC50*0.65</f>
        <v>0</v>
      </c>
      <c r="CD50">
        <f>+'Gantt Charts'!CD50*0.65</f>
        <v>0</v>
      </c>
      <c r="CE50">
        <f>+'Gantt Charts'!CE50*0.65</f>
        <v>0</v>
      </c>
      <c r="CF50">
        <f>+'Gantt Charts'!CF50*0.65</f>
        <v>0</v>
      </c>
      <c r="CG50">
        <f>+'Gantt Charts'!CG50*0.65</f>
        <v>0</v>
      </c>
      <c r="CH50">
        <f>+'Gantt Charts'!CH50*0.65</f>
        <v>0</v>
      </c>
      <c r="CI50">
        <f>+'Gantt Charts'!CI50*0.65</f>
        <v>0</v>
      </c>
      <c r="CJ50">
        <f>+'Gantt Charts'!CJ50*0.65</f>
        <v>0</v>
      </c>
      <c r="CK50">
        <f>+'Gantt Charts'!CK50*0.65</f>
        <v>0</v>
      </c>
      <c r="CL50">
        <f>+'Gantt Charts'!CL50*0.65</f>
        <v>0</v>
      </c>
      <c r="CM50">
        <f>+'Gantt Charts'!CM50*0.65</f>
        <v>0</v>
      </c>
      <c r="CN50">
        <f>+'Gantt Charts'!CN50*0.65</f>
        <v>0</v>
      </c>
      <c r="CO50">
        <f>+'Gantt Charts'!CO50*0.65</f>
        <v>0</v>
      </c>
      <c r="CP50">
        <f>+'Gantt Charts'!CP50*0.65</f>
        <v>0</v>
      </c>
      <c r="CQ50">
        <f>+'Gantt Charts'!CQ50*0.65</f>
        <v>0</v>
      </c>
      <c r="CR50">
        <f>+'Gantt Charts'!CR50*0.65</f>
        <v>0</v>
      </c>
      <c r="CS50">
        <f>+'Gantt Charts'!CS50*0.65</f>
        <v>0</v>
      </c>
      <c r="CT50">
        <f>+'Gantt Charts'!CT50*0.65</f>
        <v>0</v>
      </c>
      <c r="CU50">
        <f>+'Gantt Charts'!CU50*0.65</f>
        <v>0</v>
      </c>
      <c r="CV50">
        <f>+'Gantt Charts'!CV50*0.65</f>
        <v>0</v>
      </c>
      <c r="CW50">
        <f>+'Gantt Charts'!CW50*0.65</f>
        <v>0</v>
      </c>
      <c r="CX50">
        <f>+'Gantt Charts'!CX50*0.65</f>
        <v>0</v>
      </c>
    </row>
    <row r="51" spans="2:102" x14ac:dyDescent="0.25">
      <c r="B51" t="str">
        <f>+'Gantt Charts'!B51</f>
        <v xml:space="preserve">Drill 4th Well </v>
      </c>
      <c r="C51">
        <f>+'Gantt Charts'!C51*0.6</f>
        <v>0</v>
      </c>
      <c r="D51">
        <f>+'Gantt Charts'!D51*0.6</f>
        <v>0</v>
      </c>
      <c r="E51">
        <f>+'Gantt Charts'!E51*0.6</f>
        <v>0</v>
      </c>
      <c r="F51">
        <f>+'Gantt Charts'!F51*0.6</f>
        <v>0</v>
      </c>
      <c r="G51">
        <f>+'Gantt Charts'!G51*0.6</f>
        <v>0</v>
      </c>
      <c r="H51">
        <f>+'Gantt Charts'!H51*0.6</f>
        <v>0</v>
      </c>
      <c r="I51">
        <f>+'Gantt Charts'!I51*0.6</f>
        <v>0</v>
      </c>
      <c r="J51">
        <f>+'Gantt Charts'!J51*0.6</f>
        <v>0</v>
      </c>
      <c r="K51">
        <f>+'Gantt Charts'!K51*0.6</f>
        <v>0</v>
      </c>
      <c r="L51">
        <f>+'Gantt Charts'!L51*0.6</f>
        <v>0</v>
      </c>
      <c r="M51">
        <f>+'Gantt Charts'!M51*0.6</f>
        <v>0</v>
      </c>
      <c r="N51">
        <f>+'Gantt Charts'!N51*0.6</f>
        <v>0</v>
      </c>
      <c r="O51">
        <f>+'Gantt Charts'!O51*0.6</f>
        <v>0</v>
      </c>
      <c r="P51">
        <f>+'Gantt Charts'!P51*0.6</f>
        <v>0</v>
      </c>
      <c r="Q51">
        <f>+'Gantt Charts'!Q51*0.6</f>
        <v>0</v>
      </c>
      <c r="R51">
        <f>+'Gantt Charts'!R51*0.6</f>
        <v>0</v>
      </c>
      <c r="S51">
        <f>+'Gantt Charts'!S51*0.6</f>
        <v>0</v>
      </c>
      <c r="T51">
        <f>+'Gantt Charts'!T51*0.6</f>
        <v>0</v>
      </c>
      <c r="U51">
        <f>+'Gantt Charts'!U51*0.6</f>
        <v>0</v>
      </c>
      <c r="V51">
        <f>+'Gantt Charts'!V51*0.6</f>
        <v>0</v>
      </c>
      <c r="W51">
        <f>+'Gantt Charts'!W51*0.6</f>
        <v>0</v>
      </c>
      <c r="X51">
        <f>+'Gantt Charts'!X51*0.6</f>
        <v>0</v>
      </c>
      <c r="Y51">
        <f>+'Gantt Charts'!Y51*0.6</f>
        <v>0</v>
      </c>
      <c r="Z51">
        <f>+'Gantt Charts'!Z51*0.6</f>
        <v>0</v>
      </c>
      <c r="AA51">
        <f>+'Gantt Charts'!AA51*0.6</f>
        <v>0</v>
      </c>
      <c r="AB51">
        <f>+'Gantt Charts'!AB51*0.6</f>
        <v>0</v>
      </c>
      <c r="AC51">
        <f>+'Gantt Charts'!AC51*0.6</f>
        <v>0</v>
      </c>
      <c r="AD51">
        <f>+'Gantt Charts'!AD51*0.6</f>
        <v>0</v>
      </c>
      <c r="AE51">
        <f>+'Gantt Charts'!AE51*0.65</f>
        <v>0</v>
      </c>
      <c r="AF51">
        <f>+'Gantt Charts'!AF51*0.65</f>
        <v>0</v>
      </c>
      <c r="AG51">
        <f>+'Gantt Charts'!AG51*0.65</f>
        <v>26.324999999999999</v>
      </c>
      <c r="AH51">
        <f>+'Gantt Charts'!AH51*0.65</f>
        <v>0</v>
      </c>
      <c r="AI51">
        <f>+'Gantt Charts'!AI51*0.65</f>
        <v>0</v>
      </c>
      <c r="AJ51">
        <f>+'Gantt Charts'!AJ51*0.65</f>
        <v>0</v>
      </c>
      <c r="AK51">
        <f>+'Gantt Charts'!AK51*0.65</f>
        <v>0</v>
      </c>
      <c r="AL51">
        <f>+'Gantt Charts'!AL51*0.65</f>
        <v>0</v>
      </c>
      <c r="AM51">
        <f>+'Gantt Charts'!AM51*0.65</f>
        <v>0</v>
      </c>
      <c r="AN51">
        <f>+'Gantt Charts'!AN51*0.65</f>
        <v>0</v>
      </c>
      <c r="AO51">
        <f>+'Gantt Charts'!AO51*0.65</f>
        <v>0</v>
      </c>
      <c r="AP51">
        <f>+'Gantt Charts'!AP51*0.65</f>
        <v>0</v>
      </c>
      <c r="AQ51">
        <f>+'Gantt Charts'!AQ51*0.65</f>
        <v>0</v>
      </c>
      <c r="AR51">
        <f>+'Gantt Charts'!AR51*0.65</f>
        <v>0</v>
      </c>
      <c r="AS51">
        <f>+'Gantt Charts'!AS51*0.65</f>
        <v>0</v>
      </c>
      <c r="AT51">
        <f>+'Gantt Charts'!AT51*0.65</f>
        <v>0</v>
      </c>
      <c r="AU51">
        <f>+'Gantt Charts'!AU51*0.65</f>
        <v>0</v>
      </c>
      <c r="AV51">
        <f>+'Gantt Charts'!AV51*0.65</f>
        <v>0</v>
      </c>
      <c r="AW51">
        <f>+'Gantt Charts'!AW51*0.65</f>
        <v>0</v>
      </c>
      <c r="BG51">
        <f>+'Gantt Charts'!BG51*0.65</f>
        <v>0</v>
      </c>
      <c r="BH51">
        <f>+'Gantt Charts'!BH51*0.65</f>
        <v>0</v>
      </c>
      <c r="BI51">
        <f>+'Gantt Charts'!BI51*0.65</f>
        <v>0</v>
      </c>
      <c r="BJ51">
        <f>+'Gantt Charts'!BJ51*0.65</f>
        <v>0</v>
      </c>
      <c r="BK51">
        <f>+'Gantt Charts'!BK51*0.65</f>
        <v>0</v>
      </c>
      <c r="BL51">
        <f>+'Gantt Charts'!BL51*0.65</f>
        <v>0</v>
      </c>
      <c r="BM51">
        <f>+'Gantt Charts'!BM51*0.65</f>
        <v>0</v>
      </c>
      <c r="BN51">
        <f>+'Gantt Charts'!BN51*0.65</f>
        <v>0</v>
      </c>
      <c r="BO51">
        <f>+'Gantt Charts'!BO51*0.65</f>
        <v>0</v>
      </c>
      <c r="BP51">
        <f>+'Gantt Charts'!BP51*0.65</f>
        <v>0</v>
      </c>
      <c r="BQ51">
        <f>+'Gantt Charts'!BQ51*0.65</f>
        <v>0</v>
      </c>
      <c r="BR51">
        <f>+'Gantt Charts'!BR51*0.65</f>
        <v>0</v>
      </c>
      <c r="BS51">
        <f>+'Gantt Charts'!BS51*0.65</f>
        <v>0</v>
      </c>
      <c r="BT51">
        <f>+'Gantt Charts'!BT51*0.65</f>
        <v>0</v>
      </c>
      <c r="BU51">
        <f>+'Gantt Charts'!BU51*0.65</f>
        <v>0</v>
      </c>
      <c r="BV51">
        <f>+'Gantt Charts'!BV51*0.65</f>
        <v>0</v>
      </c>
      <c r="BW51">
        <f>+'Gantt Charts'!BW51*0.65</f>
        <v>0</v>
      </c>
      <c r="BX51">
        <f>+'Gantt Charts'!BX51*0.65</f>
        <v>0</v>
      </c>
      <c r="BY51">
        <f>+'Gantt Charts'!BY51*0.65</f>
        <v>0</v>
      </c>
      <c r="BZ51">
        <f>+'Gantt Charts'!BZ51*0.65</f>
        <v>0</v>
      </c>
      <c r="CA51">
        <f>+'Gantt Charts'!CA51*0.65</f>
        <v>0</v>
      </c>
      <c r="CB51">
        <f>+'Gantt Charts'!CB51*0.65</f>
        <v>0</v>
      </c>
      <c r="CC51">
        <f>+'Gantt Charts'!CC51*0.65</f>
        <v>0</v>
      </c>
      <c r="CD51">
        <f>+'Gantt Charts'!CD51*0.65</f>
        <v>0</v>
      </c>
      <c r="CE51">
        <f>+'Gantt Charts'!CE51*0.65</f>
        <v>0</v>
      </c>
      <c r="CF51">
        <f>+'Gantt Charts'!CF51*0.65</f>
        <v>0</v>
      </c>
      <c r="CG51">
        <f>+'Gantt Charts'!CG51*0.65</f>
        <v>0</v>
      </c>
      <c r="CH51">
        <f>+'Gantt Charts'!CH51*0.65</f>
        <v>0</v>
      </c>
      <c r="CI51">
        <f>+'Gantt Charts'!CI51*0.65</f>
        <v>0</v>
      </c>
      <c r="CJ51">
        <f>+'Gantt Charts'!CJ51*0.65</f>
        <v>0</v>
      </c>
      <c r="CK51">
        <f>+'Gantt Charts'!CK51*0.65</f>
        <v>0</v>
      </c>
      <c r="CL51">
        <f>+'Gantt Charts'!CL51*0.65</f>
        <v>0</v>
      </c>
      <c r="CM51">
        <f>+'Gantt Charts'!CM51*0.65</f>
        <v>0</v>
      </c>
      <c r="CN51">
        <f>+'Gantt Charts'!CN51*0.65</f>
        <v>0</v>
      </c>
      <c r="CO51">
        <f>+'Gantt Charts'!CO51*0.65</f>
        <v>0</v>
      </c>
      <c r="CP51">
        <f>+'Gantt Charts'!CP51*0.65</f>
        <v>0</v>
      </c>
      <c r="CQ51">
        <f>+'Gantt Charts'!CQ51*0.65</f>
        <v>0</v>
      </c>
      <c r="CR51">
        <f>+'Gantt Charts'!CR51*0.65</f>
        <v>0</v>
      </c>
      <c r="CS51">
        <f>+'Gantt Charts'!CS51*0.65</f>
        <v>0</v>
      </c>
      <c r="CT51">
        <f>+'Gantt Charts'!CT51*0.65</f>
        <v>0</v>
      </c>
      <c r="CU51">
        <f>+'Gantt Charts'!CU51*0.65</f>
        <v>0</v>
      </c>
      <c r="CV51">
        <f>+'Gantt Charts'!CV51*0.65</f>
        <v>0</v>
      </c>
      <c r="CW51">
        <f>+'Gantt Charts'!CW51*0.65</f>
        <v>0</v>
      </c>
      <c r="CX51">
        <f>+'Gantt Charts'!CX51*0.65</f>
        <v>0</v>
      </c>
    </row>
    <row r="52" spans="2:102" x14ac:dyDescent="0.25">
      <c r="B52" t="str">
        <f>+'Gantt Charts'!B52</f>
        <v>Complete 4th Well</v>
      </c>
      <c r="C52">
        <f>+'Gantt Charts'!C52*0.6</f>
        <v>0</v>
      </c>
      <c r="D52">
        <f>+'Gantt Charts'!D52*0.6</f>
        <v>0</v>
      </c>
      <c r="E52">
        <f>+'Gantt Charts'!E52*0.6</f>
        <v>0</v>
      </c>
      <c r="F52">
        <f>+'Gantt Charts'!F52*0.6</f>
        <v>0</v>
      </c>
      <c r="G52">
        <f>+'Gantt Charts'!G52*0.6</f>
        <v>0</v>
      </c>
      <c r="H52">
        <f>+'Gantt Charts'!H52*0.6</f>
        <v>0</v>
      </c>
      <c r="I52">
        <f>+'Gantt Charts'!I52*0.6</f>
        <v>0</v>
      </c>
      <c r="J52">
        <f>+'Gantt Charts'!J52*0.6</f>
        <v>0</v>
      </c>
      <c r="K52">
        <f>+'Gantt Charts'!K52*0.6</f>
        <v>0</v>
      </c>
      <c r="L52">
        <f>+'Gantt Charts'!L52*0.6</f>
        <v>0</v>
      </c>
      <c r="M52">
        <f>+'Gantt Charts'!M52*0.6</f>
        <v>0</v>
      </c>
      <c r="N52">
        <f>+'Gantt Charts'!N52*0.6</f>
        <v>0</v>
      </c>
      <c r="O52">
        <f>+'Gantt Charts'!O52*0.6</f>
        <v>0</v>
      </c>
      <c r="P52">
        <f>+'Gantt Charts'!P52*0.6</f>
        <v>0</v>
      </c>
      <c r="Q52">
        <f>+'Gantt Charts'!Q52*0.6</f>
        <v>0</v>
      </c>
      <c r="R52">
        <f>+'Gantt Charts'!R52*0.6</f>
        <v>0</v>
      </c>
      <c r="S52">
        <f>+'Gantt Charts'!S52*0.6</f>
        <v>0</v>
      </c>
      <c r="T52">
        <f>+'Gantt Charts'!T52*0.6</f>
        <v>0</v>
      </c>
      <c r="U52">
        <f>+'Gantt Charts'!U52*0.6</f>
        <v>0</v>
      </c>
      <c r="V52">
        <f>+'Gantt Charts'!V52*0.6</f>
        <v>0</v>
      </c>
      <c r="W52">
        <f>+'Gantt Charts'!W52*0.6</f>
        <v>0</v>
      </c>
      <c r="X52">
        <f>+'Gantt Charts'!X52*0.6</f>
        <v>0</v>
      </c>
      <c r="Y52">
        <f>+'Gantt Charts'!Y52*0.6</f>
        <v>0</v>
      </c>
      <c r="Z52">
        <f>+'Gantt Charts'!Z52*0.6</f>
        <v>0</v>
      </c>
      <c r="AA52">
        <f>+'Gantt Charts'!AA52*0.6</f>
        <v>0</v>
      </c>
      <c r="AB52">
        <f>+'Gantt Charts'!AB52*0.6</f>
        <v>0</v>
      </c>
      <c r="AC52">
        <f>+'Gantt Charts'!AC52*0.6</f>
        <v>0</v>
      </c>
      <c r="AD52">
        <f>+'Gantt Charts'!AD52*0.6</f>
        <v>0</v>
      </c>
      <c r="AE52">
        <f>+'Gantt Charts'!AE52*0.65</f>
        <v>0</v>
      </c>
      <c r="AF52">
        <f>+'Gantt Charts'!AF52*0.65</f>
        <v>0</v>
      </c>
      <c r="AG52">
        <f>+'Gantt Charts'!AG52*0.65</f>
        <v>0</v>
      </c>
      <c r="AH52">
        <f>+'Gantt Charts'!AH52*0.65</f>
        <v>26.324999999999999</v>
      </c>
      <c r="AI52">
        <f>+'Gantt Charts'!AI52*0.65</f>
        <v>3.25</v>
      </c>
      <c r="AJ52">
        <f>+'Gantt Charts'!AJ52*0.65</f>
        <v>0</v>
      </c>
      <c r="AK52">
        <f>+'Gantt Charts'!AK52*0.65</f>
        <v>0</v>
      </c>
      <c r="AL52">
        <f>+'Gantt Charts'!AL52*0.65</f>
        <v>0</v>
      </c>
      <c r="AM52">
        <f>+'Gantt Charts'!AM52*0.65</f>
        <v>0</v>
      </c>
      <c r="AN52">
        <f>+'Gantt Charts'!AN52*0.65</f>
        <v>0</v>
      </c>
      <c r="AO52">
        <f>+'Gantt Charts'!AO52*0.65</f>
        <v>0</v>
      </c>
      <c r="AP52">
        <f>+'Gantt Charts'!AP52*0.65</f>
        <v>0</v>
      </c>
      <c r="AQ52">
        <f>+'Gantt Charts'!AQ52*0.65</f>
        <v>0</v>
      </c>
      <c r="AR52">
        <f>+'Gantt Charts'!AR52*0.65</f>
        <v>0</v>
      </c>
      <c r="AS52">
        <f>+'Gantt Charts'!AS52*0.65</f>
        <v>0</v>
      </c>
      <c r="AT52">
        <f>+'Gantt Charts'!AT52*0.65</f>
        <v>0</v>
      </c>
      <c r="AU52">
        <f>+'Gantt Charts'!AU52*0.65</f>
        <v>0</v>
      </c>
      <c r="AV52">
        <f>+'Gantt Charts'!AV52*0.65</f>
        <v>0</v>
      </c>
      <c r="AW52">
        <f>+'Gantt Charts'!AW52*0.65</f>
        <v>0</v>
      </c>
      <c r="BG52">
        <f>+'Gantt Charts'!BG52*0.65</f>
        <v>0</v>
      </c>
      <c r="BH52">
        <f>+'Gantt Charts'!BH52*0.65</f>
        <v>0</v>
      </c>
      <c r="BI52">
        <f>+'Gantt Charts'!BI52*0.65</f>
        <v>0</v>
      </c>
      <c r="BJ52">
        <f>+'Gantt Charts'!BJ52*0.65</f>
        <v>0</v>
      </c>
      <c r="BK52">
        <f>+'Gantt Charts'!BK52*0.65</f>
        <v>0</v>
      </c>
      <c r="BL52">
        <f>+'Gantt Charts'!BL52*0.65</f>
        <v>0</v>
      </c>
      <c r="BM52">
        <f>+'Gantt Charts'!BM52*0.65</f>
        <v>0</v>
      </c>
      <c r="BN52">
        <f>+'Gantt Charts'!BN52*0.65</f>
        <v>0</v>
      </c>
      <c r="BO52">
        <f>+'Gantt Charts'!BO52*0.65</f>
        <v>0</v>
      </c>
      <c r="BP52">
        <f>+'Gantt Charts'!BP52*0.65</f>
        <v>0</v>
      </c>
      <c r="BQ52">
        <f>+'Gantt Charts'!BQ52*0.65</f>
        <v>0</v>
      </c>
      <c r="BR52">
        <f>+'Gantt Charts'!BR52*0.65</f>
        <v>0</v>
      </c>
      <c r="BS52">
        <f>+'Gantt Charts'!BS52*0.65</f>
        <v>0</v>
      </c>
      <c r="BT52">
        <f>+'Gantt Charts'!BT52*0.65</f>
        <v>0</v>
      </c>
      <c r="BU52">
        <f>+'Gantt Charts'!BU52*0.65</f>
        <v>0</v>
      </c>
      <c r="BV52">
        <f>+'Gantt Charts'!BV52*0.65</f>
        <v>0</v>
      </c>
      <c r="BW52">
        <f>+'Gantt Charts'!BW52*0.65</f>
        <v>0</v>
      </c>
      <c r="BX52">
        <f>+'Gantt Charts'!BX52*0.65</f>
        <v>0</v>
      </c>
      <c r="BY52">
        <f>+'Gantt Charts'!BY52*0.65</f>
        <v>0</v>
      </c>
      <c r="BZ52">
        <f>+'Gantt Charts'!BZ52*0.65</f>
        <v>0</v>
      </c>
      <c r="CA52">
        <f>+'Gantt Charts'!CA52*0.65</f>
        <v>0</v>
      </c>
      <c r="CB52">
        <f>+'Gantt Charts'!CB52*0.65</f>
        <v>0</v>
      </c>
      <c r="CC52">
        <f>+'Gantt Charts'!CC52*0.65</f>
        <v>0</v>
      </c>
      <c r="CD52">
        <f>+'Gantt Charts'!CD52*0.65</f>
        <v>0</v>
      </c>
      <c r="CE52">
        <f>+'Gantt Charts'!CE52*0.65</f>
        <v>0</v>
      </c>
      <c r="CF52">
        <f>+'Gantt Charts'!CF52*0.65</f>
        <v>0</v>
      </c>
      <c r="CG52">
        <f>+'Gantt Charts'!CG52*0.65</f>
        <v>0</v>
      </c>
      <c r="CH52">
        <f>+'Gantt Charts'!CH52*0.65</f>
        <v>0</v>
      </c>
      <c r="CI52">
        <f>+'Gantt Charts'!CI52*0.65</f>
        <v>0</v>
      </c>
      <c r="CJ52">
        <f>+'Gantt Charts'!CJ52*0.65</f>
        <v>0</v>
      </c>
      <c r="CK52">
        <f>+'Gantt Charts'!CK52*0.65</f>
        <v>0</v>
      </c>
      <c r="CL52">
        <f>+'Gantt Charts'!CL52*0.65</f>
        <v>0</v>
      </c>
      <c r="CM52">
        <f>+'Gantt Charts'!CM52*0.65</f>
        <v>0</v>
      </c>
      <c r="CN52">
        <f>+'Gantt Charts'!CN52*0.65</f>
        <v>0</v>
      </c>
      <c r="CO52">
        <f>+'Gantt Charts'!CO52*0.65</f>
        <v>0</v>
      </c>
      <c r="CP52">
        <f>+'Gantt Charts'!CP52*0.65</f>
        <v>0</v>
      </c>
      <c r="CQ52">
        <f>+'Gantt Charts'!CQ52*0.65</f>
        <v>0</v>
      </c>
      <c r="CR52">
        <f>+'Gantt Charts'!CR52*0.65</f>
        <v>0</v>
      </c>
      <c r="CS52">
        <f>+'Gantt Charts'!CS52*0.65</f>
        <v>0</v>
      </c>
      <c r="CT52">
        <f>+'Gantt Charts'!CT52*0.65</f>
        <v>0</v>
      </c>
      <c r="CU52">
        <f>+'Gantt Charts'!CU52*0.65</f>
        <v>0</v>
      </c>
      <c r="CV52">
        <f>+'Gantt Charts'!CV52*0.65</f>
        <v>0</v>
      </c>
      <c r="CW52">
        <f>+'Gantt Charts'!CW52*0.65</f>
        <v>0</v>
      </c>
      <c r="CX52">
        <f>+'Gantt Charts'!CX52*0.65</f>
        <v>0</v>
      </c>
    </row>
    <row r="53" spans="2:102" x14ac:dyDescent="0.25">
      <c r="B53" t="str">
        <f>+'Gantt Charts'!B53</f>
        <v xml:space="preserve">Drill 5th Well </v>
      </c>
      <c r="C53">
        <f>+'Gantt Charts'!C53*0.6</f>
        <v>0</v>
      </c>
      <c r="D53">
        <f>+'Gantt Charts'!D53*0.6</f>
        <v>0</v>
      </c>
      <c r="E53">
        <f>+'Gantt Charts'!E53*0.6</f>
        <v>0</v>
      </c>
      <c r="F53">
        <f>+'Gantt Charts'!F53*0.6</f>
        <v>0</v>
      </c>
      <c r="G53">
        <f>+'Gantt Charts'!G53*0.6</f>
        <v>0</v>
      </c>
      <c r="H53">
        <f>+'Gantt Charts'!H53*0.6</f>
        <v>0</v>
      </c>
      <c r="I53">
        <f>+'Gantt Charts'!I53*0.6</f>
        <v>0</v>
      </c>
      <c r="J53">
        <f>+'Gantt Charts'!J53*0.6</f>
        <v>0</v>
      </c>
      <c r="K53">
        <f>+'Gantt Charts'!K53*0.6</f>
        <v>0</v>
      </c>
      <c r="L53">
        <f>+'Gantt Charts'!L53*0.6</f>
        <v>0</v>
      </c>
      <c r="M53">
        <f>+'Gantt Charts'!M53*0.6</f>
        <v>0</v>
      </c>
      <c r="N53">
        <f>+'Gantt Charts'!N53*0.6</f>
        <v>0</v>
      </c>
      <c r="O53">
        <f>+'Gantt Charts'!O53*0.6</f>
        <v>0</v>
      </c>
      <c r="P53">
        <f>+'Gantt Charts'!P53*0.6</f>
        <v>0</v>
      </c>
      <c r="Q53">
        <f>+'Gantt Charts'!Q53*0.6</f>
        <v>0</v>
      </c>
      <c r="R53">
        <f>+'Gantt Charts'!R53*0.6</f>
        <v>0</v>
      </c>
      <c r="S53">
        <f>+'Gantt Charts'!S53*0.6</f>
        <v>0</v>
      </c>
      <c r="T53">
        <f>+'Gantt Charts'!T53*0.6</f>
        <v>0</v>
      </c>
      <c r="U53">
        <f>+'Gantt Charts'!U53*0.6</f>
        <v>0</v>
      </c>
      <c r="V53">
        <f>+'Gantt Charts'!V53*0.6</f>
        <v>0</v>
      </c>
      <c r="W53">
        <f>+'Gantt Charts'!W53*0.6</f>
        <v>0</v>
      </c>
      <c r="X53">
        <f>+'Gantt Charts'!X53*0.6</f>
        <v>0</v>
      </c>
      <c r="Y53">
        <f>+'Gantt Charts'!Y53*0.6</f>
        <v>0</v>
      </c>
      <c r="Z53">
        <f>+'Gantt Charts'!Z53*0.6</f>
        <v>0</v>
      </c>
      <c r="AA53">
        <f>+'Gantt Charts'!AA53*0.6</f>
        <v>0</v>
      </c>
      <c r="AB53">
        <f>+'Gantt Charts'!AB53*0.6</f>
        <v>0</v>
      </c>
      <c r="AC53">
        <f>+'Gantt Charts'!AC53*0.6</f>
        <v>0</v>
      </c>
      <c r="AD53">
        <f>+'Gantt Charts'!AD53*0.6</f>
        <v>0</v>
      </c>
      <c r="AE53">
        <f>+'Gantt Charts'!AE53*0.65</f>
        <v>0</v>
      </c>
      <c r="AF53">
        <f>+'Gantt Charts'!AF53*0.65</f>
        <v>0</v>
      </c>
      <c r="AG53">
        <f>+'Gantt Charts'!AG53*0.65</f>
        <v>0</v>
      </c>
      <c r="AH53">
        <f>+'Gantt Charts'!AH53*0.65</f>
        <v>0</v>
      </c>
      <c r="AI53">
        <f>+'Gantt Charts'!AI53*0.65</f>
        <v>26.324999999999999</v>
      </c>
      <c r="AJ53">
        <f>+'Gantt Charts'!AJ53*0.65</f>
        <v>3.25</v>
      </c>
      <c r="AK53">
        <f>+'Gantt Charts'!AK53*0.65</f>
        <v>0</v>
      </c>
      <c r="AL53">
        <f>+'Gantt Charts'!AL53*0.65</f>
        <v>0</v>
      </c>
      <c r="AM53">
        <f>+'Gantt Charts'!AM53*0.65</f>
        <v>0</v>
      </c>
      <c r="AN53">
        <f>+'Gantt Charts'!AN53*0.65</f>
        <v>0</v>
      </c>
      <c r="AO53">
        <f>+'Gantt Charts'!AO53*0.65</f>
        <v>0</v>
      </c>
      <c r="AP53">
        <f>+'Gantt Charts'!AP53*0.65</f>
        <v>0</v>
      </c>
      <c r="AQ53">
        <f>+'Gantt Charts'!AQ53*0.65</f>
        <v>0</v>
      </c>
      <c r="AR53">
        <f>+'Gantt Charts'!AR53*0.65</f>
        <v>0</v>
      </c>
      <c r="AS53">
        <f>+'Gantt Charts'!AS53*0.65</f>
        <v>0</v>
      </c>
      <c r="AT53">
        <f>+'Gantt Charts'!AT53*0.65</f>
        <v>0</v>
      </c>
      <c r="AU53">
        <f>+'Gantt Charts'!AU53*0.65</f>
        <v>0</v>
      </c>
      <c r="AV53">
        <f>+'Gantt Charts'!AV53*0.65</f>
        <v>0</v>
      </c>
      <c r="AW53">
        <f>+'Gantt Charts'!AW53*0.65</f>
        <v>0</v>
      </c>
      <c r="BG53">
        <f>+'Gantt Charts'!BG53*0.65</f>
        <v>0</v>
      </c>
      <c r="BH53">
        <f>+'Gantt Charts'!BH53*0.65</f>
        <v>0</v>
      </c>
      <c r="BI53">
        <f>+'Gantt Charts'!BI53*0.65</f>
        <v>0</v>
      </c>
      <c r="BJ53">
        <f>+'Gantt Charts'!BJ53*0.65</f>
        <v>0</v>
      </c>
      <c r="BK53">
        <f>+'Gantt Charts'!BK53*0.65</f>
        <v>0</v>
      </c>
      <c r="BL53">
        <f>+'Gantt Charts'!BL53*0.65</f>
        <v>0</v>
      </c>
      <c r="BM53">
        <f>+'Gantt Charts'!BM53*0.65</f>
        <v>0</v>
      </c>
      <c r="BN53">
        <f>+'Gantt Charts'!BN53*0.65</f>
        <v>0</v>
      </c>
      <c r="BO53">
        <f>+'Gantt Charts'!BO53*0.65</f>
        <v>0</v>
      </c>
      <c r="BP53">
        <f>+'Gantt Charts'!BP53*0.65</f>
        <v>0</v>
      </c>
      <c r="BQ53">
        <f>+'Gantt Charts'!BQ53*0.65</f>
        <v>0</v>
      </c>
      <c r="BR53">
        <f>+'Gantt Charts'!BR53*0.65</f>
        <v>0</v>
      </c>
      <c r="BS53">
        <f>+'Gantt Charts'!BS53*0.65</f>
        <v>0</v>
      </c>
      <c r="BT53">
        <f>+'Gantt Charts'!BT53*0.65</f>
        <v>0</v>
      </c>
      <c r="BU53">
        <f>+'Gantt Charts'!BU53*0.65</f>
        <v>0</v>
      </c>
      <c r="BV53">
        <f>+'Gantt Charts'!BV53*0.65</f>
        <v>0</v>
      </c>
      <c r="BW53">
        <f>+'Gantt Charts'!BW53*0.65</f>
        <v>0</v>
      </c>
      <c r="BX53">
        <f>+'Gantt Charts'!BX53*0.65</f>
        <v>0</v>
      </c>
      <c r="BY53">
        <f>+'Gantt Charts'!BY53*0.65</f>
        <v>0</v>
      </c>
      <c r="BZ53">
        <f>+'Gantt Charts'!BZ53*0.65</f>
        <v>0</v>
      </c>
      <c r="CA53">
        <f>+'Gantt Charts'!CA53*0.65</f>
        <v>0</v>
      </c>
      <c r="CB53">
        <f>+'Gantt Charts'!CB53*0.65</f>
        <v>0</v>
      </c>
      <c r="CC53">
        <f>+'Gantt Charts'!CC53*0.65</f>
        <v>0</v>
      </c>
      <c r="CD53">
        <f>+'Gantt Charts'!CD53*0.65</f>
        <v>0</v>
      </c>
      <c r="CE53">
        <f>+'Gantt Charts'!CE53*0.65</f>
        <v>0</v>
      </c>
      <c r="CF53">
        <f>+'Gantt Charts'!CF53*0.65</f>
        <v>0</v>
      </c>
      <c r="CG53">
        <f>+'Gantt Charts'!CG53*0.65</f>
        <v>0</v>
      </c>
      <c r="CH53">
        <f>+'Gantt Charts'!CH53*0.65</f>
        <v>0</v>
      </c>
      <c r="CI53">
        <f>+'Gantt Charts'!CI53*0.65</f>
        <v>0</v>
      </c>
      <c r="CJ53">
        <f>+'Gantt Charts'!CJ53*0.65</f>
        <v>0</v>
      </c>
      <c r="CK53">
        <f>+'Gantt Charts'!CK53*0.65</f>
        <v>0</v>
      </c>
      <c r="CL53">
        <f>+'Gantt Charts'!CL53*0.65</f>
        <v>0</v>
      </c>
      <c r="CM53">
        <f>+'Gantt Charts'!CM53*0.65</f>
        <v>0</v>
      </c>
      <c r="CN53">
        <f>+'Gantt Charts'!CN53*0.65</f>
        <v>0</v>
      </c>
      <c r="CO53">
        <f>+'Gantt Charts'!CO53*0.65</f>
        <v>0</v>
      </c>
      <c r="CP53">
        <f>+'Gantt Charts'!CP53*0.65</f>
        <v>0</v>
      </c>
      <c r="CQ53">
        <f>+'Gantt Charts'!CQ53*0.65</f>
        <v>0</v>
      </c>
      <c r="CR53">
        <f>+'Gantt Charts'!CR53*0.65</f>
        <v>0</v>
      </c>
      <c r="CS53">
        <f>+'Gantt Charts'!CS53*0.65</f>
        <v>0</v>
      </c>
      <c r="CT53">
        <f>+'Gantt Charts'!CT53*0.65</f>
        <v>0</v>
      </c>
      <c r="CU53">
        <f>+'Gantt Charts'!CU53*0.65</f>
        <v>0</v>
      </c>
      <c r="CV53">
        <f>+'Gantt Charts'!CV53*0.65</f>
        <v>0</v>
      </c>
      <c r="CW53">
        <f>+'Gantt Charts'!CW53*0.65</f>
        <v>0</v>
      </c>
      <c r="CX53">
        <f>+'Gantt Charts'!CX53*0.65</f>
        <v>0</v>
      </c>
    </row>
    <row r="54" spans="2:102" x14ac:dyDescent="0.25">
      <c r="B54" t="str">
        <f>+'Gantt Charts'!B54</f>
        <v>Complete 5th Well</v>
      </c>
      <c r="C54">
        <f>+'Gantt Charts'!C54*0.6</f>
        <v>0</v>
      </c>
      <c r="D54">
        <f>+'Gantt Charts'!D54*0.6</f>
        <v>0</v>
      </c>
      <c r="E54">
        <f>+'Gantt Charts'!E54*0.6</f>
        <v>0</v>
      </c>
      <c r="F54">
        <f>+'Gantt Charts'!F54*0.6</f>
        <v>0</v>
      </c>
      <c r="G54">
        <f>+'Gantt Charts'!G54*0.6</f>
        <v>0</v>
      </c>
      <c r="H54">
        <f>+'Gantt Charts'!H54*0.6</f>
        <v>0</v>
      </c>
      <c r="I54">
        <f>+'Gantt Charts'!I54*0.6</f>
        <v>0</v>
      </c>
      <c r="J54">
        <f>+'Gantt Charts'!J54*0.6</f>
        <v>0</v>
      </c>
      <c r="K54">
        <f>+'Gantt Charts'!K54*0.6</f>
        <v>0</v>
      </c>
      <c r="L54">
        <f>+'Gantt Charts'!L54*0.6</f>
        <v>0</v>
      </c>
      <c r="M54">
        <f>+'Gantt Charts'!M54*0.6</f>
        <v>0</v>
      </c>
      <c r="N54">
        <f>+'Gantt Charts'!N54*0.6</f>
        <v>0</v>
      </c>
      <c r="O54">
        <f>+'Gantt Charts'!O54*0.6</f>
        <v>0</v>
      </c>
      <c r="P54">
        <f>+'Gantt Charts'!P54*0.6</f>
        <v>0</v>
      </c>
      <c r="Q54">
        <f>+'Gantt Charts'!Q54*0.6</f>
        <v>0</v>
      </c>
      <c r="R54">
        <f>+'Gantt Charts'!R54*0.6</f>
        <v>0</v>
      </c>
      <c r="S54">
        <f>+'Gantt Charts'!S54*0.6</f>
        <v>0</v>
      </c>
      <c r="T54">
        <f>+'Gantt Charts'!T54*0.6</f>
        <v>0</v>
      </c>
      <c r="U54">
        <f>+'Gantt Charts'!U54*0.6</f>
        <v>0</v>
      </c>
      <c r="V54">
        <f>+'Gantt Charts'!V54*0.6</f>
        <v>0</v>
      </c>
      <c r="W54">
        <f>+'Gantt Charts'!W54*0.6</f>
        <v>0</v>
      </c>
      <c r="X54">
        <f>+'Gantt Charts'!X54*0.6</f>
        <v>0</v>
      </c>
      <c r="Y54">
        <f>+'Gantt Charts'!Y54*0.6</f>
        <v>0</v>
      </c>
      <c r="Z54">
        <f>+'Gantt Charts'!Z54*0.6</f>
        <v>0</v>
      </c>
      <c r="AA54">
        <f>+'Gantt Charts'!AA54*0.6</f>
        <v>0</v>
      </c>
      <c r="AB54">
        <f>+'Gantt Charts'!AB54*0.6</f>
        <v>0</v>
      </c>
      <c r="AC54">
        <f>+'Gantt Charts'!AC54*0.6</f>
        <v>0</v>
      </c>
      <c r="AD54">
        <f>+'Gantt Charts'!AD54*0.6</f>
        <v>0</v>
      </c>
      <c r="AE54">
        <f>+'Gantt Charts'!AE54*0.65</f>
        <v>0</v>
      </c>
      <c r="AF54">
        <f>+'Gantt Charts'!AF54*0.65</f>
        <v>0</v>
      </c>
      <c r="AG54">
        <f>+'Gantt Charts'!AG54*0.65</f>
        <v>0</v>
      </c>
      <c r="AH54">
        <f>+'Gantt Charts'!AH54*0.65</f>
        <v>0</v>
      </c>
      <c r="AI54">
        <f>+'Gantt Charts'!AI54*0.65</f>
        <v>0</v>
      </c>
      <c r="AJ54">
        <f>+'Gantt Charts'!AJ54*0.65</f>
        <v>26.324999999999999</v>
      </c>
      <c r="AK54">
        <f>+'Gantt Charts'!AK54*0.65</f>
        <v>3.25</v>
      </c>
      <c r="AL54">
        <f>+'Gantt Charts'!AL54*0.65</f>
        <v>0</v>
      </c>
      <c r="AM54">
        <f>+'Gantt Charts'!AM54*0.65</f>
        <v>0</v>
      </c>
      <c r="AN54">
        <f>+'Gantt Charts'!AN54*0.65</f>
        <v>0</v>
      </c>
      <c r="AO54">
        <f>+'Gantt Charts'!AO54*0.65</f>
        <v>0</v>
      </c>
      <c r="AP54">
        <f>+'Gantt Charts'!AP54*0.65</f>
        <v>0</v>
      </c>
      <c r="AQ54">
        <f>+'Gantt Charts'!AQ54*0.65</f>
        <v>0</v>
      </c>
      <c r="AR54">
        <f>+'Gantt Charts'!AR54*0.65</f>
        <v>0</v>
      </c>
      <c r="AS54">
        <f>+'Gantt Charts'!AS54*0.65</f>
        <v>0</v>
      </c>
      <c r="AT54">
        <f>+'Gantt Charts'!AT54*0.65</f>
        <v>0</v>
      </c>
      <c r="AU54">
        <f>+'Gantt Charts'!AU54*0.65</f>
        <v>0</v>
      </c>
      <c r="AV54">
        <f>+'Gantt Charts'!AV54*0.65</f>
        <v>0</v>
      </c>
      <c r="AW54">
        <f>+'Gantt Charts'!AW54*0.65</f>
        <v>0</v>
      </c>
      <c r="BG54">
        <f>+'Gantt Charts'!BG54*0.65</f>
        <v>0</v>
      </c>
      <c r="BH54">
        <f>+'Gantt Charts'!BH54*0.65</f>
        <v>0</v>
      </c>
      <c r="BI54">
        <f>+'Gantt Charts'!BI54*0.65</f>
        <v>0</v>
      </c>
      <c r="BJ54">
        <f>+'Gantt Charts'!BJ54*0.65</f>
        <v>0</v>
      </c>
      <c r="BK54">
        <f>+'Gantt Charts'!BK54*0.65</f>
        <v>0</v>
      </c>
      <c r="BL54">
        <f>+'Gantt Charts'!BL54*0.65</f>
        <v>0</v>
      </c>
      <c r="BM54">
        <f>+'Gantt Charts'!BM54*0.65</f>
        <v>0</v>
      </c>
      <c r="BN54">
        <f>+'Gantt Charts'!BN54*0.65</f>
        <v>0</v>
      </c>
      <c r="BO54">
        <f>+'Gantt Charts'!BO54*0.65</f>
        <v>0</v>
      </c>
      <c r="BP54">
        <f>+'Gantt Charts'!BP54*0.65</f>
        <v>0</v>
      </c>
      <c r="BQ54">
        <f>+'Gantt Charts'!BQ54*0.65</f>
        <v>0</v>
      </c>
      <c r="BR54">
        <f>+'Gantt Charts'!BR54*0.65</f>
        <v>0</v>
      </c>
      <c r="BS54">
        <f>+'Gantt Charts'!BS54*0.65</f>
        <v>0</v>
      </c>
      <c r="BT54">
        <f>+'Gantt Charts'!BT54*0.65</f>
        <v>0</v>
      </c>
      <c r="BU54">
        <f>+'Gantt Charts'!BU54*0.65</f>
        <v>0</v>
      </c>
      <c r="BV54">
        <f>+'Gantt Charts'!BV54*0.65</f>
        <v>0</v>
      </c>
      <c r="BW54">
        <f>+'Gantt Charts'!BW54*0.65</f>
        <v>0</v>
      </c>
      <c r="BX54">
        <f>+'Gantt Charts'!BX54*0.65</f>
        <v>0</v>
      </c>
      <c r="BY54">
        <f>+'Gantt Charts'!BY54*0.65</f>
        <v>0</v>
      </c>
      <c r="BZ54">
        <f>+'Gantt Charts'!BZ54*0.65</f>
        <v>0</v>
      </c>
      <c r="CA54">
        <f>+'Gantt Charts'!CA54*0.65</f>
        <v>0</v>
      </c>
      <c r="CB54">
        <f>+'Gantt Charts'!CB54*0.65</f>
        <v>0</v>
      </c>
      <c r="CC54">
        <f>+'Gantt Charts'!CC54*0.65</f>
        <v>0</v>
      </c>
      <c r="CD54">
        <f>+'Gantt Charts'!CD54*0.65</f>
        <v>0</v>
      </c>
      <c r="CE54">
        <f>+'Gantt Charts'!CE54*0.65</f>
        <v>0</v>
      </c>
      <c r="CF54">
        <f>+'Gantt Charts'!CF54*0.65</f>
        <v>0</v>
      </c>
      <c r="CG54">
        <f>+'Gantt Charts'!CG54*0.65</f>
        <v>0</v>
      </c>
      <c r="CH54">
        <f>+'Gantt Charts'!CH54*0.65</f>
        <v>0</v>
      </c>
      <c r="CI54">
        <f>+'Gantt Charts'!CI54*0.65</f>
        <v>0</v>
      </c>
      <c r="CJ54">
        <f>+'Gantt Charts'!CJ54*0.65</f>
        <v>0</v>
      </c>
      <c r="CK54">
        <f>+'Gantt Charts'!CK54*0.65</f>
        <v>0</v>
      </c>
      <c r="CL54">
        <f>+'Gantt Charts'!CL54*0.65</f>
        <v>0</v>
      </c>
      <c r="CM54">
        <f>+'Gantt Charts'!CM54*0.65</f>
        <v>0</v>
      </c>
      <c r="CN54">
        <f>+'Gantt Charts'!CN54*0.65</f>
        <v>0</v>
      </c>
      <c r="CO54">
        <f>+'Gantt Charts'!CO54*0.65</f>
        <v>0</v>
      </c>
      <c r="CP54">
        <f>+'Gantt Charts'!CP54*0.65</f>
        <v>0</v>
      </c>
      <c r="CQ54">
        <f>+'Gantt Charts'!CQ54*0.65</f>
        <v>0</v>
      </c>
      <c r="CR54">
        <f>+'Gantt Charts'!CR54*0.65</f>
        <v>0</v>
      </c>
      <c r="CS54">
        <f>+'Gantt Charts'!CS54*0.65</f>
        <v>0</v>
      </c>
      <c r="CT54">
        <f>+'Gantt Charts'!CT54*0.65</f>
        <v>0</v>
      </c>
      <c r="CU54">
        <f>+'Gantt Charts'!CU54*0.65</f>
        <v>0</v>
      </c>
      <c r="CV54">
        <f>+'Gantt Charts'!CV54*0.65</f>
        <v>0</v>
      </c>
      <c r="CW54">
        <f>+'Gantt Charts'!CW54*0.65</f>
        <v>0</v>
      </c>
      <c r="CX54">
        <f>+'Gantt Charts'!CX54*0.65</f>
        <v>0</v>
      </c>
    </row>
    <row r="55" spans="2:102" x14ac:dyDescent="0.25">
      <c r="B55" t="str">
        <f>+'Gantt Charts'!B55</f>
        <v>Produce</v>
      </c>
      <c r="C55">
        <f>+'Gantt Charts'!C55*0.6</f>
        <v>0</v>
      </c>
      <c r="D55">
        <f>+'Gantt Charts'!D55*0.6</f>
        <v>0</v>
      </c>
      <c r="E55">
        <f>+'Gantt Charts'!E55*0.6</f>
        <v>0</v>
      </c>
      <c r="F55">
        <f>+'Gantt Charts'!F55*0.6</f>
        <v>0</v>
      </c>
      <c r="G55">
        <f>+'Gantt Charts'!G55*0.6</f>
        <v>0</v>
      </c>
      <c r="H55">
        <f>+'Gantt Charts'!H55*0.6</f>
        <v>0</v>
      </c>
      <c r="I55">
        <f>+'Gantt Charts'!I55*0.6</f>
        <v>0</v>
      </c>
      <c r="J55">
        <f>+'Gantt Charts'!J55*0.6</f>
        <v>0</v>
      </c>
      <c r="K55">
        <f>+'Gantt Charts'!K55*0.6</f>
        <v>0</v>
      </c>
      <c r="L55">
        <f>+'Gantt Charts'!L55*0.6</f>
        <v>0</v>
      </c>
      <c r="M55">
        <f>+'Gantt Charts'!M55*0.6</f>
        <v>0</v>
      </c>
      <c r="N55">
        <f>+'Gantt Charts'!N55*0.6</f>
        <v>0</v>
      </c>
      <c r="O55">
        <f>+'Gantt Charts'!O55*0.6</f>
        <v>0</v>
      </c>
      <c r="P55">
        <f>+'Gantt Charts'!P55*0.6</f>
        <v>0</v>
      </c>
      <c r="Q55">
        <f>+'Gantt Charts'!Q55*0.6</f>
        <v>0</v>
      </c>
      <c r="R55">
        <f>+'Gantt Charts'!R55*0.6</f>
        <v>0</v>
      </c>
      <c r="S55">
        <f>+'Gantt Charts'!S55*0.6</f>
        <v>0</v>
      </c>
      <c r="T55">
        <f>+'Gantt Charts'!T55*0.6</f>
        <v>0</v>
      </c>
      <c r="U55">
        <f>+'Gantt Charts'!U55*0.6</f>
        <v>0</v>
      </c>
      <c r="V55">
        <f>+'Gantt Charts'!V55*0.6</f>
        <v>0</v>
      </c>
      <c r="W55">
        <f>+'Gantt Charts'!W55*0.6</f>
        <v>0</v>
      </c>
      <c r="X55">
        <f>+'Gantt Charts'!X55*0.6</f>
        <v>0</v>
      </c>
      <c r="Y55">
        <f>+'Gantt Charts'!Y55*0.6</f>
        <v>0</v>
      </c>
      <c r="Z55">
        <f>+'Gantt Charts'!Z55*0.6</f>
        <v>0</v>
      </c>
      <c r="AA55">
        <f>+'Gantt Charts'!AA55*0.6</f>
        <v>0</v>
      </c>
      <c r="AB55">
        <f>+'Gantt Charts'!AB55*0.6</f>
        <v>0</v>
      </c>
      <c r="AC55">
        <f>+'Gantt Charts'!AC55*0.6</f>
        <v>0</v>
      </c>
      <c r="AD55">
        <f>+'Gantt Charts'!AD55*0.6</f>
        <v>0</v>
      </c>
      <c r="AE55">
        <f>+'Gantt Charts'!AE55*0.65</f>
        <v>0</v>
      </c>
      <c r="AF55">
        <f>+'Gantt Charts'!AF55*0.65</f>
        <v>0</v>
      </c>
      <c r="AG55">
        <f>+'Gantt Charts'!AG55*0.65</f>
        <v>0</v>
      </c>
      <c r="AH55">
        <f>+'Gantt Charts'!AH55*0.65</f>
        <v>0</v>
      </c>
      <c r="AI55">
        <f>+'Gantt Charts'!AI55*0.65</f>
        <v>0</v>
      </c>
      <c r="AJ55">
        <f>+'Gantt Charts'!AJ55*0.65</f>
        <v>0</v>
      </c>
      <c r="AK55">
        <f>+'Gantt Charts'!AK55*0.65</f>
        <v>0</v>
      </c>
      <c r="AL55">
        <f>+'Gantt Charts'!AL55*0.65</f>
        <v>0</v>
      </c>
      <c r="AM55">
        <f>+'Gantt Charts'!AM55*0.65</f>
        <v>0</v>
      </c>
      <c r="AN55">
        <f>+'Gantt Charts'!AN55*0.65</f>
        <v>0</v>
      </c>
      <c r="AO55">
        <f>+'Gantt Charts'!AO55*0.65</f>
        <v>0</v>
      </c>
      <c r="AP55">
        <f>+'Gantt Charts'!AP55*0.65</f>
        <v>0</v>
      </c>
      <c r="AQ55">
        <f>+'Gantt Charts'!AQ55*0.65</f>
        <v>0</v>
      </c>
      <c r="AR55">
        <f>+'Gantt Charts'!AR55*0.65</f>
        <v>0</v>
      </c>
      <c r="AS55">
        <f>+'Gantt Charts'!AS55*0.65</f>
        <v>0</v>
      </c>
      <c r="AT55">
        <f>+'Gantt Charts'!AT55*0.65</f>
        <v>0</v>
      </c>
      <c r="AU55">
        <f>+'Gantt Charts'!AU55*0.65</f>
        <v>0</v>
      </c>
      <c r="AV55">
        <f>+'Gantt Charts'!AV55*0.65</f>
        <v>0</v>
      </c>
      <c r="AW55">
        <f>+'Gantt Charts'!AW55*0.65</f>
        <v>0</v>
      </c>
      <c r="BG55">
        <f>+'Gantt Charts'!BG55*0.65</f>
        <v>0</v>
      </c>
      <c r="BH55">
        <f>+'Gantt Charts'!BH55*0.65</f>
        <v>0</v>
      </c>
      <c r="BI55">
        <f>+'Gantt Charts'!BI55*0.65</f>
        <v>0</v>
      </c>
      <c r="BJ55">
        <f>+'Gantt Charts'!BJ55*0.65</f>
        <v>0</v>
      </c>
      <c r="BK55">
        <f>+'Gantt Charts'!BK55*0.65</f>
        <v>0</v>
      </c>
      <c r="BL55">
        <f>+'Gantt Charts'!BL55*0.65</f>
        <v>0</v>
      </c>
      <c r="BM55">
        <f>+'Gantt Charts'!BM55*0.65</f>
        <v>0</v>
      </c>
      <c r="BN55">
        <f>+'Gantt Charts'!BN55*0.65</f>
        <v>0</v>
      </c>
      <c r="BO55">
        <f>+'Gantt Charts'!BO55*0.65</f>
        <v>0</v>
      </c>
      <c r="BP55">
        <f>+'Gantt Charts'!BP55*0.65</f>
        <v>0</v>
      </c>
      <c r="BQ55">
        <f>+'Gantt Charts'!BQ55*0.65</f>
        <v>0</v>
      </c>
      <c r="BR55">
        <f>+'Gantt Charts'!BR55*0.65</f>
        <v>0</v>
      </c>
      <c r="BS55">
        <f>+'Gantt Charts'!BS55*0.65</f>
        <v>0</v>
      </c>
      <c r="BT55">
        <f>+'Gantt Charts'!BT55*0.65</f>
        <v>0</v>
      </c>
      <c r="BU55">
        <f>+'Gantt Charts'!BU55*0.65</f>
        <v>0</v>
      </c>
      <c r="BV55">
        <f>+'Gantt Charts'!BV55*0.65</f>
        <v>0</v>
      </c>
      <c r="BW55">
        <f>+'Gantt Charts'!BW55*0.65</f>
        <v>0</v>
      </c>
      <c r="BX55">
        <f>+'Gantt Charts'!BX55*0.65</f>
        <v>0</v>
      </c>
      <c r="BY55">
        <f>+'Gantt Charts'!BY55*0.65</f>
        <v>0</v>
      </c>
      <c r="BZ55">
        <f>+'Gantt Charts'!BZ55*0.65</f>
        <v>0</v>
      </c>
      <c r="CA55">
        <f>+'Gantt Charts'!CA55*0.65</f>
        <v>0</v>
      </c>
      <c r="CB55">
        <f>+'Gantt Charts'!CB55*0.65</f>
        <v>0</v>
      </c>
      <c r="CC55">
        <f>+'Gantt Charts'!CC55*0.65</f>
        <v>0</v>
      </c>
      <c r="CD55">
        <f>+'Gantt Charts'!CD55*0.65</f>
        <v>0</v>
      </c>
      <c r="CE55">
        <f>+'Gantt Charts'!CE55*0.65</f>
        <v>0</v>
      </c>
      <c r="CF55">
        <f>+'Gantt Charts'!CF55*0.65</f>
        <v>0</v>
      </c>
      <c r="CG55">
        <f>+'Gantt Charts'!CG55*0.65</f>
        <v>0</v>
      </c>
      <c r="CH55">
        <f>+'Gantt Charts'!CH55*0.65</f>
        <v>0</v>
      </c>
      <c r="CI55">
        <f>+'Gantt Charts'!CI55*0.65</f>
        <v>0</v>
      </c>
      <c r="CJ55">
        <f>+'Gantt Charts'!CJ55*0.65</f>
        <v>0</v>
      </c>
      <c r="CK55">
        <f>+'Gantt Charts'!CK55*0.65</f>
        <v>0</v>
      </c>
      <c r="CL55">
        <f>+'Gantt Charts'!CL55*0.65</f>
        <v>0</v>
      </c>
      <c r="CM55">
        <f>+'Gantt Charts'!CM55*0.65</f>
        <v>0</v>
      </c>
      <c r="CN55">
        <f>+'Gantt Charts'!CN55*0.65</f>
        <v>0</v>
      </c>
      <c r="CO55">
        <f>+'Gantt Charts'!CO55*0.65</f>
        <v>0</v>
      </c>
      <c r="CP55">
        <f>+'Gantt Charts'!CP55*0.65</f>
        <v>0</v>
      </c>
      <c r="CQ55">
        <f>+'Gantt Charts'!CQ55*0.65</f>
        <v>0</v>
      </c>
      <c r="CR55">
        <f>+'Gantt Charts'!CR55*0.65</f>
        <v>0</v>
      </c>
      <c r="CS55">
        <f>+'Gantt Charts'!CS55*0.65</f>
        <v>0</v>
      </c>
      <c r="CT55">
        <f>+'Gantt Charts'!CT55*0.65</f>
        <v>0</v>
      </c>
      <c r="CU55">
        <f>+'Gantt Charts'!CU55*0.65</f>
        <v>0</v>
      </c>
      <c r="CV55">
        <f>+'Gantt Charts'!CV55*0.65</f>
        <v>0</v>
      </c>
      <c r="CW55">
        <f>+'Gantt Charts'!CW55*0.65</f>
        <v>0</v>
      </c>
      <c r="CX55">
        <f>+'Gantt Charts'!CX55*0.65</f>
        <v>0</v>
      </c>
    </row>
    <row r="56" spans="2:102" x14ac:dyDescent="0.25">
      <c r="B56" t="str">
        <f>+'Gantt Charts'!B56</f>
        <v>Millions</v>
      </c>
      <c r="C56">
        <f>SUM(C35:C55)</f>
        <v>58.5</v>
      </c>
      <c r="D56">
        <f t="shared" ref="D56:F56" si="23">SUM(D35:D55)</f>
        <v>58.5</v>
      </c>
      <c r="E56">
        <f t="shared" si="23"/>
        <v>58.5</v>
      </c>
      <c r="F56">
        <f t="shared" si="23"/>
        <v>58.5</v>
      </c>
      <c r="G56">
        <f t="shared" ref="G56" si="24">SUM(G35:G55)</f>
        <v>0.65</v>
      </c>
      <c r="H56">
        <f t="shared" ref="H56" si="25">SUM(H35:H55)</f>
        <v>50.375</v>
      </c>
      <c r="I56">
        <f t="shared" ref="I56" si="26">SUM(I35:I55)</f>
        <v>50.375</v>
      </c>
      <c r="J56">
        <f t="shared" ref="J56" si="27">SUM(J35:J55)</f>
        <v>11.700000000000001</v>
      </c>
      <c r="K56">
        <f t="shared" ref="K56" si="28">SUM(K35:K55)</f>
        <v>11.700000000000001</v>
      </c>
      <c r="L56">
        <f t="shared" ref="L56" si="29">SUM(L35:L55)</f>
        <v>14.950000000000001</v>
      </c>
      <c r="M56">
        <f t="shared" ref="M56" si="30">SUM(M35:M55)</f>
        <v>100.425</v>
      </c>
      <c r="N56">
        <f t="shared" ref="N56" si="31">SUM(N35:N55)</f>
        <v>82.224999999999994</v>
      </c>
      <c r="O56">
        <f t="shared" ref="O56" si="32">SUM(O35:O55)</f>
        <v>32.5</v>
      </c>
      <c r="P56">
        <f t="shared" ref="P56" si="33">SUM(P35:P55)</f>
        <v>32.5</v>
      </c>
      <c r="Q56">
        <f t="shared" ref="Q56" si="34">SUM(Q35:Q55)</f>
        <v>82.224999999999994</v>
      </c>
      <c r="R56">
        <f t="shared" ref="R56" si="35">SUM(R35:R55)</f>
        <v>82.224999999999994</v>
      </c>
      <c r="S56">
        <f t="shared" ref="S56" si="36">SUM(S35:S55)</f>
        <v>82.224999999999994</v>
      </c>
      <c r="T56">
        <f t="shared" ref="T56" si="37">SUM(T35:T55)</f>
        <v>82.224999999999994</v>
      </c>
      <c r="U56">
        <f t="shared" ref="U56" si="38">SUM(U35:U55)</f>
        <v>82.224999999999994</v>
      </c>
      <c r="V56">
        <f t="shared" ref="V56" si="39">SUM(V35:V55)</f>
        <v>32.5</v>
      </c>
      <c r="W56">
        <f t="shared" ref="W56" si="40">SUM(W35:W55)</f>
        <v>16.25</v>
      </c>
      <c r="X56">
        <f t="shared" ref="X56" si="41">SUM(X35:X55)</f>
        <v>16.25</v>
      </c>
      <c r="Y56">
        <f t="shared" ref="Y56" si="42">SUM(Y35:Y55)</f>
        <v>16.25</v>
      </c>
      <c r="Z56">
        <f t="shared" ref="Z56" si="43">SUM(Z35:Z55)</f>
        <v>16.25</v>
      </c>
      <c r="AA56">
        <f t="shared" ref="AA56" si="44">SUM(AA35:AA55)</f>
        <v>26.324999999999999</v>
      </c>
      <c r="AB56">
        <f t="shared" ref="AB56" si="45">SUM(AB35:AB55)</f>
        <v>3.25</v>
      </c>
      <c r="AC56">
        <f t="shared" ref="AC56" si="46">SUM(AC35:AC55)</f>
        <v>26.324999999999999</v>
      </c>
      <c r="AD56">
        <f t="shared" ref="AD56" si="47">SUM(AD35:AD55)</f>
        <v>26.324999999999999</v>
      </c>
      <c r="AE56">
        <f t="shared" ref="AE56" si="48">SUM(AE35:AE55)</f>
        <v>29.574999999999999</v>
      </c>
      <c r="AF56">
        <f t="shared" ref="AF56" si="49">SUM(AF35:AF55)</f>
        <v>3.25</v>
      </c>
      <c r="AG56">
        <f t="shared" ref="AG56" si="50">SUM(AG35:AG55)</f>
        <v>26.324999999999999</v>
      </c>
      <c r="AH56">
        <f t="shared" ref="AH56" si="51">SUM(AH35:AH55)</f>
        <v>26.324999999999999</v>
      </c>
      <c r="AI56">
        <f t="shared" ref="AI56" si="52">SUM(AI35:AI55)</f>
        <v>29.574999999999999</v>
      </c>
      <c r="AJ56">
        <f t="shared" ref="AJ56" si="53">SUM(AJ35:AJ55)</f>
        <v>29.574999999999999</v>
      </c>
      <c r="AK56">
        <f t="shared" ref="AK56" si="54">SUM(AK35:AK55)</f>
        <v>3.25</v>
      </c>
      <c r="AL56">
        <f t="shared" ref="AL56" si="55">SUM(AL35:AL55)</f>
        <v>0</v>
      </c>
      <c r="AM56">
        <f t="shared" ref="AM56" si="56">SUM(AM35:AM55)</f>
        <v>0</v>
      </c>
      <c r="AN56">
        <f t="shared" ref="AN56" si="57">SUM(AN35:AN55)</f>
        <v>0</v>
      </c>
      <c r="AO56">
        <f t="shared" ref="AO56" si="58">SUM(AO35:AO55)</f>
        <v>0</v>
      </c>
      <c r="AP56">
        <f t="shared" ref="AP56" si="59">SUM(AP35:AP55)</f>
        <v>0</v>
      </c>
      <c r="AQ56">
        <f t="shared" ref="AQ56" si="60">SUM(AQ35:AQ55)</f>
        <v>0</v>
      </c>
      <c r="AR56">
        <f t="shared" ref="AR56" si="61">SUM(AR35:AR55)</f>
        <v>0</v>
      </c>
      <c r="AS56">
        <f t="shared" ref="AS56" si="62">SUM(AS35:AS55)</f>
        <v>0</v>
      </c>
      <c r="AT56">
        <f t="shared" ref="AT56" si="63">SUM(AT35:AT55)</f>
        <v>0</v>
      </c>
      <c r="AU56">
        <f t="shared" ref="AU56" si="64">SUM(AU35:AU55)</f>
        <v>0</v>
      </c>
      <c r="AV56">
        <f t="shared" ref="AV56" si="65">SUM(AV35:AV55)</f>
        <v>0</v>
      </c>
      <c r="AW56">
        <f t="shared" ref="AW56" si="66">SUM(AW35:AW55)</f>
        <v>0</v>
      </c>
      <c r="AX56">
        <f t="shared" ref="AX56" si="67">SUM(AX35:AX55)</f>
        <v>0</v>
      </c>
      <c r="AY56">
        <f t="shared" ref="AY56" si="68">SUM(AY35:AY55)</f>
        <v>0</v>
      </c>
      <c r="AZ56">
        <f t="shared" ref="AZ56" si="69">SUM(AZ35:AZ55)</f>
        <v>0</v>
      </c>
      <c r="BA56">
        <f t="shared" ref="BA56" si="70">SUM(BA35:BA55)</f>
        <v>0</v>
      </c>
      <c r="BB56">
        <f t="shared" ref="BB56" si="71">SUM(BB35:BB55)</f>
        <v>0</v>
      </c>
      <c r="BC56">
        <f t="shared" ref="BC56" si="72">SUM(BC35:BC55)</f>
        <v>0</v>
      </c>
      <c r="BD56">
        <f t="shared" ref="BD56" si="73">SUM(BD35:BD55)</f>
        <v>0</v>
      </c>
      <c r="BE56">
        <f t="shared" ref="BE56" si="74">SUM(BE35:BE55)</f>
        <v>0</v>
      </c>
      <c r="BF56">
        <f t="shared" ref="BF56" si="75">SUM(BF35:BF55)</f>
        <v>0</v>
      </c>
      <c r="BG56">
        <f t="shared" ref="BG56" si="76">SUM(BG35:BG55)</f>
        <v>0</v>
      </c>
      <c r="BH56">
        <f t="shared" ref="BH56" si="77">SUM(BH35:BH55)</f>
        <v>0</v>
      </c>
      <c r="BI56">
        <f t="shared" ref="BI56" si="78">SUM(BI35:BI55)</f>
        <v>0</v>
      </c>
      <c r="BJ56">
        <f t="shared" ref="BJ56" si="79">SUM(BJ35:BJ55)</f>
        <v>0</v>
      </c>
      <c r="BK56">
        <f t="shared" ref="BK56" si="80">SUM(BK35:BK55)</f>
        <v>0</v>
      </c>
      <c r="BL56">
        <f t="shared" ref="BL56" si="81">SUM(BL35:BL55)</f>
        <v>0</v>
      </c>
      <c r="BM56">
        <f t="shared" ref="BM56" si="82">SUM(BM35:BM55)</f>
        <v>0</v>
      </c>
      <c r="BN56">
        <f t="shared" ref="BN56" si="83">SUM(BN35:BN55)</f>
        <v>0</v>
      </c>
      <c r="BO56">
        <f t="shared" ref="BO56" si="84">SUM(BO35:BO55)</f>
        <v>0</v>
      </c>
      <c r="BP56">
        <f t="shared" ref="BP56" si="85">SUM(BP35:BP55)</f>
        <v>0</v>
      </c>
      <c r="BQ56">
        <f t="shared" ref="BQ56" si="86">SUM(BQ35:BQ55)</f>
        <v>0</v>
      </c>
      <c r="BR56">
        <f t="shared" ref="BR56" si="87">SUM(BR35:BR55)</f>
        <v>0</v>
      </c>
      <c r="BS56">
        <f t="shared" ref="BS56" si="88">SUM(BS35:BS55)</f>
        <v>0</v>
      </c>
      <c r="BT56">
        <f t="shared" ref="BT56" si="89">SUM(BT35:BT55)</f>
        <v>0</v>
      </c>
      <c r="BU56">
        <f t="shared" ref="BU56" si="90">SUM(BU35:BU55)</f>
        <v>0</v>
      </c>
      <c r="BV56">
        <f t="shared" ref="BV56" si="91">SUM(BV35:BV55)</f>
        <v>0</v>
      </c>
      <c r="BW56">
        <f t="shared" ref="BW56" si="92">SUM(BW35:BW55)</f>
        <v>0</v>
      </c>
      <c r="BX56">
        <f t="shared" ref="BX56" si="93">SUM(BX35:BX55)</f>
        <v>0</v>
      </c>
      <c r="BY56">
        <f t="shared" ref="BY56" si="94">SUM(BY35:BY55)</f>
        <v>0</v>
      </c>
      <c r="BZ56">
        <f t="shared" ref="BZ56" si="95">SUM(BZ35:BZ55)</f>
        <v>0</v>
      </c>
      <c r="CA56">
        <f t="shared" ref="CA56" si="96">SUM(CA35:CA55)</f>
        <v>0</v>
      </c>
      <c r="CB56">
        <f t="shared" ref="CB56" si="97">SUM(CB35:CB55)</f>
        <v>0</v>
      </c>
      <c r="CC56">
        <f t="shared" ref="CC56" si="98">SUM(CC35:CC55)</f>
        <v>0</v>
      </c>
      <c r="CD56">
        <f t="shared" ref="CD56" si="99">SUM(CD35:CD55)</f>
        <v>0</v>
      </c>
      <c r="CE56">
        <f t="shared" ref="CE56" si="100">SUM(CE35:CE55)</f>
        <v>0</v>
      </c>
      <c r="CF56">
        <f t="shared" ref="CF56" si="101">SUM(CF35:CF55)</f>
        <v>0</v>
      </c>
      <c r="CG56">
        <f t="shared" ref="CG56" si="102">SUM(CG35:CG55)</f>
        <v>0</v>
      </c>
      <c r="CH56">
        <f t="shared" ref="CH56" si="103">SUM(CH35:CH55)</f>
        <v>0</v>
      </c>
      <c r="CI56">
        <f t="shared" ref="CI56" si="104">SUM(CI35:CI55)</f>
        <v>0</v>
      </c>
      <c r="CJ56">
        <f t="shared" ref="CJ56" si="105">SUM(CJ35:CJ55)</f>
        <v>0</v>
      </c>
      <c r="CK56">
        <f t="shared" ref="CK56" si="106">SUM(CK35:CK55)</f>
        <v>0</v>
      </c>
      <c r="CL56">
        <f t="shared" ref="CL56" si="107">SUM(CL35:CL55)</f>
        <v>0</v>
      </c>
      <c r="CM56">
        <f t="shared" ref="CM56" si="108">SUM(CM35:CM55)</f>
        <v>0</v>
      </c>
      <c r="CN56">
        <f t="shared" ref="CN56" si="109">SUM(CN35:CN55)</f>
        <v>0</v>
      </c>
      <c r="CO56">
        <f t="shared" ref="CO56" si="110">SUM(CO35:CO55)</f>
        <v>0</v>
      </c>
      <c r="CP56">
        <f t="shared" ref="CP56" si="111">SUM(CP35:CP55)</f>
        <v>0</v>
      </c>
      <c r="CQ56">
        <f t="shared" ref="CQ56" si="112">SUM(CQ35:CQ55)</f>
        <v>0</v>
      </c>
      <c r="CR56">
        <f t="shared" ref="CR56" si="113">SUM(CR35:CR55)</f>
        <v>0</v>
      </c>
      <c r="CS56">
        <f t="shared" ref="CS56" si="114">SUM(CS35:CS55)</f>
        <v>0</v>
      </c>
      <c r="CT56">
        <f t="shared" ref="CT56" si="115">SUM(CT35:CT55)</f>
        <v>0</v>
      </c>
      <c r="CU56">
        <f t="shared" ref="CU56" si="116">SUM(CU35:CU55)</f>
        <v>0</v>
      </c>
      <c r="CV56">
        <f t="shared" ref="CV56" si="117">SUM(CV35:CV55)</f>
        <v>0</v>
      </c>
      <c r="CW56">
        <f t="shared" ref="CW56" si="118">SUM(CW35:CW55)</f>
        <v>0</v>
      </c>
      <c r="CX56">
        <f t="shared" ref="CX56" si="119">SUM(CX35:CX55)</f>
        <v>0</v>
      </c>
    </row>
    <row r="57" spans="2:102" x14ac:dyDescent="0.25">
      <c r="B57">
        <f>+'Gantt Charts'!B57*0.6</f>
        <v>0</v>
      </c>
      <c r="C57">
        <f>SUM(C35:C55)</f>
        <v>58.5</v>
      </c>
      <c r="D57">
        <f>SUM(D35:D55)+C57</f>
        <v>117</v>
      </c>
      <c r="E57">
        <f t="shared" ref="E57:BP57" si="120">SUM(E35:E55)+D57</f>
        <v>175.5</v>
      </c>
      <c r="F57">
        <f t="shared" si="120"/>
        <v>234</v>
      </c>
      <c r="G57">
        <f t="shared" si="120"/>
        <v>234.65</v>
      </c>
      <c r="H57">
        <f t="shared" si="120"/>
        <v>285.02499999999998</v>
      </c>
      <c r="I57">
        <f t="shared" si="120"/>
        <v>335.4</v>
      </c>
      <c r="J57">
        <f t="shared" si="120"/>
        <v>347.09999999999997</v>
      </c>
      <c r="K57">
        <f t="shared" si="120"/>
        <v>358.79999999999995</v>
      </c>
      <c r="L57">
        <f t="shared" si="120"/>
        <v>373.74999999999994</v>
      </c>
      <c r="M57">
        <f t="shared" si="120"/>
        <v>474.17499999999995</v>
      </c>
      <c r="N57">
        <f t="shared" si="120"/>
        <v>556.4</v>
      </c>
      <c r="O57">
        <f t="shared" si="120"/>
        <v>588.9</v>
      </c>
      <c r="P57">
        <f t="shared" si="120"/>
        <v>621.4</v>
      </c>
      <c r="Q57">
        <f t="shared" si="120"/>
        <v>703.625</v>
      </c>
      <c r="R57">
        <f t="shared" si="120"/>
        <v>785.85</v>
      </c>
      <c r="S57">
        <f t="shared" si="120"/>
        <v>868.07500000000005</v>
      </c>
      <c r="T57">
        <f t="shared" si="120"/>
        <v>950.30000000000007</v>
      </c>
      <c r="U57">
        <f t="shared" si="120"/>
        <v>1032.5250000000001</v>
      </c>
      <c r="V57">
        <f t="shared" si="120"/>
        <v>1065.0250000000001</v>
      </c>
      <c r="W57">
        <f t="shared" si="120"/>
        <v>1081.2750000000001</v>
      </c>
      <c r="X57">
        <f t="shared" si="120"/>
        <v>1097.5250000000001</v>
      </c>
      <c r="Y57">
        <f t="shared" si="120"/>
        <v>1113.7750000000001</v>
      </c>
      <c r="Z57">
        <f t="shared" si="120"/>
        <v>1130.0250000000001</v>
      </c>
      <c r="AA57">
        <f t="shared" si="120"/>
        <v>1156.3500000000001</v>
      </c>
      <c r="AB57">
        <f t="shared" si="120"/>
        <v>1159.6000000000001</v>
      </c>
      <c r="AC57">
        <f t="shared" si="120"/>
        <v>1185.9250000000002</v>
      </c>
      <c r="AD57">
        <f t="shared" si="120"/>
        <v>1212.2500000000002</v>
      </c>
      <c r="AE57">
        <f t="shared" si="120"/>
        <v>1241.8250000000003</v>
      </c>
      <c r="AF57">
        <f t="shared" si="120"/>
        <v>1245.0750000000003</v>
      </c>
      <c r="AG57">
        <f t="shared" si="120"/>
        <v>1271.4000000000003</v>
      </c>
      <c r="AH57">
        <f t="shared" si="120"/>
        <v>1297.7250000000004</v>
      </c>
      <c r="AI57">
        <f t="shared" si="120"/>
        <v>1327.3000000000004</v>
      </c>
      <c r="AJ57">
        <f t="shared" si="120"/>
        <v>1356.8750000000005</v>
      </c>
      <c r="AK57">
        <f t="shared" si="120"/>
        <v>1360.1250000000005</v>
      </c>
      <c r="AL57">
        <f t="shared" si="120"/>
        <v>1360.1250000000005</v>
      </c>
      <c r="AM57">
        <f t="shared" si="120"/>
        <v>1360.1250000000005</v>
      </c>
      <c r="AN57">
        <f t="shared" si="120"/>
        <v>1360.1250000000005</v>
      </c>
      <c r="AO57">
        <f t="shared" si="120"/>
        <v>1360.1250000000005</v>
      </c>
      <c r="AP57">
        <f t="shared" si="120"/>
        <v>1360.1250000000005</v>
      </c>
      <c r="AQ57">
        <f t="shared" si="120"/>
        <v>1360.1250000000005</v>
      </c>
      <c r="AR57">
        <f t="shared" si="120"/>
        <v>1360.1250000000005</v>
      </c>
      <c r="AS57">
        <f t="shared" si="120"/>
        <v>1360.1250000000005</v>
      </c>
      <c r="AT57">
        <f t="shared" si="120"/>
        <v>1360.1250000000005</v>
      </c>
      <c r="AU57">
        <f t="shared" si="120"/>
        <v>1360.1250000000005</v>
      </c>
      <c r="AV57">
        <f t="shared" si="120"/>
        <v>1360.1250000000005</v>
      </c>
      <c r="AW57">
        <f t="shared" si="120"/>
        <v>1360.1250000000005</v>
      </c>
      <c r="AX57">
        <f t="shared" si="120"/>
        <v>1360.1250000000005</v>
      </c>
      <c r="AY57">
        <f t="shared" si="120"/>
        <v>1360.1250000000005</v>
      </c>
      <c r="AZ57">
        <f t="shared" si="120"/>
        <v>1360.1250000000005</v>
      </c>
      <c r="BA57">
        <f t="shared" si="120"/>
        <v>1360.1250000000005</v>
      </c>
      <c r="BB57">
        <f t="shared" si="120"/>
        <v>1360.1250000000005</v>
      </c>
      <c r="BC57">
        <f t="shared" si="120"/>
        <v>1360.1250000000005</v>
      </c>
      <c r="BD57">
        <f t="shared" si="120"/>
        <v>1360.1250000000005</v>
      </c>
      <c r="BE57">
        <f t="shared" si="120"/>
        <v>1360.1250000000005</v>
      </c>
      <c r="BF57">
        <f t="shared" si="120"/>
        <v>1360.1250000000005</v>
      </c>
      <c r="BG57">
        <f t="shared" si="120"/>
        <v>1360.1250000000005</v>
      </c>
      <c r="BH57">
        <f t="shared" si="120"/>
        <v>1360.1250000000005</v>
      </c>
      <c r="BI57">
        <f t="shared" si="120"/>
        <v>1360.1250000000005</v>
      </c>
      <c r="BJ57">
        <f t="shared" si="120"/>
        <v>1360.1250000000005</v>
      </c>
      <c r="BK57">
        <f t="shared" si="120"/>
        <v>1360.1250000000005</v>
      </c>
      <c r="BL57">
        <f t="shared" si="120"/>
        <v>1360.1250000000005</v>
      </c>
      <c r="BM57">
        <f t="shared" si="120"/>
        <v>1360.1250000000005</v>
      </c>
      <c r="BN57">
        <f t="shared" si="120"/>
        <v>1360.1250000000005</v>
      </c>
      <c r="BO57">
        <f t="shared" si="120"/>
        <v>1360.1250000000005</v>
      </c>
      <c r="BP57">
        <f t="shared" si="120"/>
        <v>1360.1250000000005</v>
      </c>
      <c r="BQ57">
        <f t="shared" ref="BQ57:CX57" si="121">SUM(BQ35:BQ55)+BP57</f>
        <v>1360.1250000000005</v>
      </c>
      <c r="BR57">
        <f t="shared" si="121"/>
        <v>1360.1250000000005</v>
      </c>
      <c r="BS57">
        <f t="shared" si="121"/>
        <v>1360.1250000000005</v>
      </c>
      <c r="BT57">
        <f t="shared" si="121"/>
        <v>1360.1250000000005</v>
      </c>
      <c r="BU57">
        <f t="shared" si="121"/>
        <v>1360.1250000000005</v>
      </c>
      <c r="BV57">
        <f t="shared" si="121"/>
        <v>1360.1250000000005</v>
      </c>
      <c r="BW57">
        <f t="shared" si="121"/>
        <v>1360.1250000000005</v>
      </c>
      <c r="BX57">
        <f t="shared" si="121"/>
        <v>1360.1250000000005</v>
      </c>
      <c r="BY57">
        <f t="shared" si="121"/>
        <v>1360.1250000000005</v>
      </c>
      <c r="BZ57">
        <f t="shared" si="121"/>
        <v>1360.1250000000005</v>
      </c>
      <c r="CA57">
        <f t="shared" si="121"/>
        <v>1360.1250000000005</v>
      </c>
      <c r="CB57">
        <f t="shared" si="121"/>
        <v>1360.1250000000005</v>
      </c>
      <c r="CC57">
        <f t="shared" si="121"/>
        <v>1360.1250000000005</v>
      </c>
      <c r="CD57">
        <f t="shared" si="121"/>
        <v>1360.1250000000005</v>
      </c>
      <c r="CE57">
        <f t="shared" si="121"/>
        <v>1360.1250000000005</v>
      </c>
      <c r="CF57">
        <f t="shared" si="121"/>
        <v>1360.1250000000005</v>
      </c>
      <c r="CG57">
        <f t="shared" si="121"/>
        <v>1360.1250000000005</v>
      </c>
      <c r="CH57">
        <f t="shared" si="121"/>
        <v>1360.1250000000005</v>
      </c>
      <c r="CI57">
        <f t="shared" si="121"/>
        <v>1360.1250000000005</v>
      </c>
      <c r="CJ57">
        <f t="shared" si="121"/>
        <v>1360.1250000000005</v>
      </c>
      <c r="CK57">
        <f t="shared" si="121"/>
        <v>1360.1250000000005</v>
      </c>
      <c r="CL57">
        <f t="shared" si="121"/>
        <v>1360.1250000000005</v>
      </c>
      <c r="CM57">
        <f t="shared" si="121"/>
        <v>1360.1250000000005</v>
      </c>
      <c r="CN57">
        <f t="shared" si="121"/>
        <v>1360.1250000000005</v>
      </c>
      <c r="CO57">
        <f t="shared" si="121"/>
        <v>1360.1250000000005</v>
      </c>
      <c r="CP57">
        <f t="shared" si="121"/>
        <v>1360.1250000000005</v>
      </c>
      <c r="CQ57">
        <f t="shared" si="121"/>
        <v>1360.1250000000005</v>
      </c>
      <c r="CR57">
        <f t="shared" si="121"/>
        <v>1360.1250000000005</v>
      </c>
      <c r="CS57">
        <f t="shared" si="121"/>
        <v>1360.1250000000005</v>
      </c>
      <c r="CT57">
        <f t="shared" si="121"/>
        <v>1360.1250000000005</v>
      </c>
      <c r="CU57">
        <f t="shared" si="121"/>
        <v>1360.1250000000005</v>
      </c>
      <c r="CV57">
        <f t="shared" si="121"/>
        <v>1360.1250000000005</v>
      </c>
      <c r="CW57">
        <f t="shared" si="121"/>
        <v>1360.1250000000005</v>
      </c>
      <c r="CX57">
        <f t="shared" si="121"/>
        <v>1360.1250000000005</v>
      </c>
    </row>
    <row r="58" spans="2:102" x14ac:dyDescent="0.25">
      <c r="B58">
        <f>+'Gantt Charts'!B58</f>
        <v>0</v>
      </c>
    </row>
    <row r="59" spans="2:102" x14ac:dyDescent="0.25">
      <c r="B59">
        <f>+'Gantt Charts'!B59</f>
        <v>0</v>
      </c>
    </row>
    <row r="60" spans="2:102" x14ac:dyDescent="0.25">
      <c r="B60">
        <f>+'Gantt Charts'!B60</f>
        <v>0</v>
      </c>
    </row>
    <row r="61" spans="2:102" x14ac:dyDescent="0.25">
      <c r="B61">
        <f>+'Gantt Charts'!B61</f>
        <v>0</v>
      </c>
    </row>
    <row r="62" spans="2:102" x14ac:dyDescent="0.25">
      <c r="B62">
        <f>+'Gantt Charts'!B62</f>
        <v>0</v>
      </c>
    </row>
    <row r="63" spans="2:102" x14ac:dyDescent="0.25">
      <c r="B63">
        <f>+'Gantt Charts'!B63</f>
        <v>0</v>
      </c>
    </row>
    <row r="64" spans="2:102" x14ac:dyDescent="0.25">
      <c r="B64">
        <f>+'Gantt Charts'!B64</f>
        <v>0</v>
      </c>
    </row>
    <row r="65" spans="2:2" x14ac:dyDescent="0.25">
      <c r="B65">
        <f>+'Gantt Charts'!B65</f>
        <v>0</v>
      </c>
    </row>
    <row r="66" spans="2:2" x14ac:dyDescent="0.25">
      <c r="B66">
        <f>+'Gantt Charts'!B66</f>
        <v>0</v>
      </c>
    </row>
    <row r="67" spans="2:2" x14ac:dyDescent="0.25">
      <c r="B67">
        <f>+'Gantt Charts'!B67</f>
        <v>0</v>
      </c>
    </row>
    <row r="83" spans="8:81" x14ac:dyDescent="0.25">
      <c r="H83">
        <v>2019</v>
      </c>
      <c r="I83">
        <f>H83+1</f>
        <v>2020</v>
      </c>
      <c r="J83">
        <f t="shared" ref="J83:BU83" si="122">I83+1</f>
        <v>2021</v>
      </c>
      <c r="K83">
        <f t="shared" si="122"/>
        <v>2022</v>
      </c>
      <c r="L83">
        <f t="shared" si="122"/>
        <v>2023</v>
      </c>
      <c r="M83">
        <f t="shared" si="122"/>
        <v>2024</v>
      </c>
      <c r="N83">
        <f t="shared" si="122"/>
        <v>2025</v>
      </c>
      <c r="O83">
        <f t="shared" si="122"/>
        <v>2026</v>
      </c>
      <c r="P83">
        <f t="shared" si="122"/>
        <v>2027</v>
      </c>
      <c r="Q83">
        <f t="shared" si="122"/>
        <v>2028</v>
      </c>
      <c r="R83">
        <f t="shared" si="122"/>
        <v>2029</v>
      </c>
      <c r="S83">
        <f t="shared" si="122"/>
        <v>2030</v>
      </c>
      <c r="T83">
        <f t="shared" si="122"/>
        <v>2031</v>
      </c>
      <c r="U83">
        <f t="shared" si="122"/>
        <v>2032</v>
      </c>
      <c r="V83">
        <f t="shared" si="122"/>
        <v>2033</v>
      </c>
      <c r="W83">
        <f t="shared" si="122"/>
        <v>2034</v>
      </c>
      <c r="X83">
        <f t="shared" si="122"/>
        <v>2035</v>
      </c>
      <c r="Y83">
        <f t="shared" si="122"/>
        <v>2036</v>
      </c>
      <c r="Z83">
        <f t="shared" si="122"/>
        <v>2037</v>
      </c>
      <c r="AA83">
        <f t="shared" si="122"/>
        <v>2038</v>
      </c>
      <c r="AB83">
        <f t="shared" si="122"/>
        <v>2039</v>
      </c>
      <c r="AC83">
        <f t="shared" si="122"/>
        <v>2040</v>
      </c>
      <c r="AD83">
        <f t="shared" si="122"/>
        <v>2041</v>
      </c>
      <c r="AE83">
        <f t="shared" si="122"/>
        <v>2042</v>
      </c>
      <c r="AF83">
        <f t="shared" si="122"/>
        <v>2043</v>
      </c>
      <c r="AG83">
        <f t="shared" si="122"/>
        <v>2044</v>
      </c>
      <c r="AH83">
        <f t="shared" si="122"/>
        <v>2045</v>
      </c>
      <c r="AI83">
        <f t="shared" si="122"/>
        <v>2046</v>
      </c>
      <c r="AJ83">
        <f t="shared" si="122"/>
        <v>2047</v>
      </c>
      <c r="AK83">
        <f t="shared" si="122"/>
        <v>2048</v>
      </c>
      <c r="AL83">
        <f t="shared" si="122"/>
        <v>2049</v>
      </c>
      <c r="AM83">
        <f t="shared" si="122"/>
        <v>2050</v>
      </c>
      <c r="AN83">
        <f t="shared" si="122"/>
        <v>2051</v>
      </c>
      <c r="AO83">
        <f t="shared" si="122"/>
        <v>2052</v>
      </c>
      <c r="AP83">
        <f t="shared" si="122"/>
        <v>2053</v>
      </c>
      <c r="AQ83">
        <f t="shared" si="122"/>
        <v>2054</v>
      </c>
      <c r="AR83">
        <f t="shared" si="122"/>
        <v>2055</v>
      </c>
      <c r="AS83">
        <f t="shared" si="122"/>
        <v>2056</v>
      </c>
      <c r="AT83">
        <f t="shared" si="122"/>
        <v>2057</v>
      </c>
      <c r="AU83">
        <f t="shared" si="122"/>
        <v>2058</v>
      </c>
      <c r="AV83">
        <f t="shared" si="122"/>
        <v>2059</v>
      </c>
      <c r="AW83">
        <f t="shared" si="122"/>
        <v>2060</v>
      </c>
      <c r="AX83">
        <f t="shared" si="122"/>
        <v>2061</v>
      </c>
      <c r="AY83">
        <f t="shared" si="122"/>
        <v>2062</v>
      </c>
      <c r="AZ83">
        <f t="shared" si="122"/>
        <v>2063</v>
      </c>
      <c r="BA83">
        <f t="shared" si="122"/>
        <v>2064</v>
      </c>
      <c r="BB83">
        <f t="shared" si="122"/>
        <v>2065</v>
      </c>
      <c r="BC83">
        <f t="shared" si="122"/>
        <v>2066</v>
      </c>
      <c r="BD83">
        <f t="shared" si="122"/>
        <v>2067</v>
      </c>
      <c r="BE83">
        <f t="shared" si="122"/>
        <v>2068</v>
      </c>
      <c r="BF83">
        <f t="shared" si="122"/>
        <v>2069</v>
      </c>
      <c r="BG83">
        <f t="shared" si="122"/>
        <v>2070</v>
      </c>
      <c r="BH83">
        <f t="shared" si="122"/>
        <v>2071</v>
      </c>
      <c r="BI83">
        <f t="shared" si="122"/>
        <v>2072</v>
      </c>
      <c r="BJ83">
        <f t="shared" si="122"/>
        <v>2073</v>
      </c>
      <c r="BK83">
        <f t="shared" si="122"/>
        <v>2074</v>
      </c>
      <c r="BL83">
        <f t="shared" si="122"/>
        <v>2075</v>
      </c>
      <c r="BM83">
        <f t="shared" si="122"/>
        <v>2076</v>
      </c>
      <c r="BN83">
        <f t="shared" si="122"/>
        <v>2077</v>
      </c>
      <c r="BO83">
        <f t="shared" si="122"/>
        <v>2078</v>
      </c>
      <c r="BP83">
        <f t="shared" si="122"/>
        <v>2079</v>
      </c>
      <c r="BQ83">
        <f t="shared" si="122"/>
        <v>2080</v>
      </c>
      <c r="BR83">
        <f t="shared" si="122"/>
        <v>2081</v>
      </c>
      <c r="BS83">
        <f t="shared" si="122"/>
        <v>2082</v>
      </c>
      <c r="BT83">
        <f t="shared" si="122"/>
        <v>2083</v>
      </c>
      <c r="BU83">
        <f t="shared" si="122"/>
        <v>2084</v>
      </c>
      <c r="BV83">
        <f t="shared" ref="BV83:CC83" si="123">BU83+1</f>
        <v>2085</v>
      </c>
      <c r="BW83">
        <f t="shared" si="123"/>
        <v>2086</v>
      </c>
      <c r="BX83">
        <f t="shared" si="123"/>
        <v>2087</v>
      </c>
      <c r="BY83">
        <f t="shared" si="123"/>
        <v>2088</v>
      </c>
      <c r="BZ83">
        <f t="shared" si="123"/>
        <v>2089</v>
      </c>
      <c r="CA83">
        <f t="shared" si="123"/>
        <v>2090</v>
      </c>
      <c r="CB83">
        <f t="shared" si="123"/>
        <v>2091</v>
      </c>
      <c r="CC83">
        <f t="shared" si="123"/>
        <v>2092</v>
      </c>
    </row>
    <row r="84" spans="8:81" x14ac:dyDescent="0.25">
      <c r="H84">
        <f>SUM(G56:J56)</f>
        <v>113.10000000000001</v>
      </c>
      <c r="I84">
        <f>SUM(K56:O56)</f>
        <v>241.8</v>
      </c>
      <c r="J84">
        <f>SUM(O56:S56)</f>
        <v>311.67499999999995</v>
      </c>
      <c r="K84">
        <f>SUM(S56:W56)</f>
        <v>295.42499999999995</v>
      </c>
      <c r="L84">
        <f>SUM(W56:AA56)</f>
        <v>91.325000000000003</v>
      </c>
      <c r="M84">
        <f>SUM(AA56:AE56)</f>
        <v>111.8</v>
      </c>
      <c r="N84">
        <f>SUM(AE56:AI56)</f>
        <v>115.05000000000001</v>
      </c>
      <c r="O84">
        <f>SUM(AI56:AM56)</f>
        <v>62.4</v>
      </c>
      <c r="P84">
        <f>SUM(AM56:AQ56)</f>
        <v>0</v>
      </c>
      <c r="Q84">
        <f>SUM(AQ56:AU56)</f>
        <v>0</v>
      </c>
      <c r="R84">
        <f>SUM(AU56:AY56)</f>
        <v>0</v>
      </c>
      <c r="S84">
        <f>SUM(AY56:BC56)</f>
        <v>0</v>
      </c>
      <c r="T84">
        <f>SUM(BC56:BG56)</f>
        <v>0</v>
      </c>
      <c r="U84">
        <f>SUM(BD56:BH56)</f>
        <v>0</v>
      </c>
      <c r="X84">
        <f>SUM(BG56:BK56)</f>
        <v>0</v>
      </c>
      <c r="Y84">
        <f>SUM(BH56:BL56)</f>
        <v>0</v>
      </c>
    </row>
  </sheetData>
  <mergeCells count="25">
    <mergeCell ref="CU33:CX33"/>
    <mergeCell ref="BW33:BZ33"/>
    <mergeCell ref="CA33:CD33"/>
    <mergeCell ref="CE33:CH33"/>
    <mergeCell ref="CI33:CL33"/>
    <mergeCell ref="CM33:CP33"/>
    <mergeCell ref="CQ33:CT33"/>
    <mergeCell ref="BS33:BV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W33:Z33"/>
    <mergeCell ref="C33:F33"/>
    <mergeCell ref="G33:J33"/>
    <mergeCell ref="K33:N33"/>
    <mergeCell ref="O33:R33"/>
    <mergeCell ref="S33:V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3"/>
  <sheetViews>
    <sheetView topLeftCell="J36" workbookViewId="0">
      <selection activeCell="Q57" sqref="Q57"/>
    </sheetView>
  </sheetViews>
  <sheetFormatPr defaultRowHeight="15" x14ac:dyDescent="0.25"/>
  <cols>
    <col min="1" max="1" width="26.42578125" customWidth="1"/>
    <col min="2" max="2" width="17.28515625" bestFit="1" customWidth="1"/>
    <col min="6" max="6" width="32" customWidth="1"/>
    <col min="7" max="7" width="17.42578125" customWidth="1"/>
    <col min="8" max="8" width="14.5703125" bestFit="1" customWidth="1"/>
    <col min="10" max="10" width="22.28515625" customWidth="1"/>
    <col min="11" max="11" width="27.28515625" customWidth="1"/>
    <col min="12" max="12" width="28" customWidth="1"/>
    <col min="13" max="13" width="25.42578125" customWidth="1"/>
    <col min="14" max="14" width="15.28515625" customWidth="1"/>
    <col min="15" max="15" width="16.28515625" bestFit="1" customWidth="1"/>
    <col min="16" max="16" width="16.28515625" customWidth="1"/>
    <col min="17" max="17" width="15.28515625" bestFit="1" customWidth="1"/>
    <col min="25" max="25" width="15.28515625" bestFit="1" customWidth="1"/>
    <col min="26" max="26" width="15.28515625" customWidth="1"/>
    <col min="27" max="27" width="15.28515625" bestFit="1" customWidth="1"/>
  </cols>
  <sheetData>
    <row r="1" spans="1:27" x14ac:dyDescent="0.25">
      <c r="A1" t="s">
        <v>45</v>
      </c>
      <c r="B1" s="11" t="s">
        <v>46</v>
      </c>
      <c r="F1" t="s">
        <v>15</v>
      </c>
      <c r="G1" s="11"/>
      <c r="L1" s="11"/>
      <c r="M1" s="11"/>
      <c r="N1" s="11"/>
      <c r="Y1" s="34" t="s">
        <v>13</v>
      </c>
      <c r="Z1" s="34" t="s">
        <v>15</v>
      </c>
      <c r="AA1" s="34" t="s">
        <v>52</v>
      </c>
    </row>
    <row r="2" spans="1:27" ht="30" x14ac:dyDescent="0.25">
      <c r="K2" s="56" t="s">
        <v>47</v>
      </c>
      <c r="L2" s="63" t="s">
        <v>54</v>
      </c>
      <c r="M2" s="63"/>
      <c r="N2" s="63"/>
      <c r="O2" s="63" t="s">
        <v>58</v>
      </c>
      <c r="P2" s="63"/>
      <c r="Q2" s="63" t="s">
        <v>55</v>
      </c>
      <c r="X2" s="62" t="s">
        <v>48</v>
      </c>
      <c r="Y2" s="19">
        <f>L3+L6+L7+L12+L13</f>
        <v>1095180960</v>
      </c>
      <c r="Z2" s="19">
        <f>O3+O6+O7+O12+O13</f>
        <v>2662047200</v>
      </c>
      <c r="AA2" s="19">
        <f t="shared" ref="AA2" si="0">Q3+Q6+Q7+Q12+Q13</f>
        <v>5132606400</v>
      </c>
    </row>
    <row r="3" spans="1:27" x14ac:dyDescent="0.25">
      <c r="A3" t="s">
        <v>37</v>
      </c>
      <c r="B3" s="11">
        <v>1300000000</v>
      </c>
      <c r="F3" t="s">
        <v>37</v>
      </c>
      <c r="G3" s="11">
        <v>1100000000</v>
      </c>
      <c r="K3" s="62" t="s">
        <v>37</v>
      </c>
      <c r="L3" s="11">
        <f>75000000+200000000+80000000</f>
        <v>355000000</v>
      </c>
      <c r="M3" s="11"/>
      <c r="N3" s="11">
        <f>L3*0.7</f>
        <v>248499999.99999997</v>
      </c>
      <c r="O3" s="19">
        <f t="shared" ref="O3:O8" si="1">G3</f>
        <v>1100000000</v>
      </c>
      <c r="P3" s="19"/>
      <c r="Q3" s="19">
        <f t="shared" ref="Q3:Q13" si="2">B3</f>
        <v>1300000000</v>
      </c>
      <c r="X3" s="62" t="s">
        <v>49</v>
      </c>
      <c r="Y3" s="19">
        <f>L8+L9</f>
        <v>1092760000</v>
      </c>
      <c r="Z3" s="19">
        <f>O8+O9</f>
        <v>1868200000</v>
      </c>
      <c r="AA3" s="19">
        <f t="shared" ref="AA3" si="3">Q8+Q9</f>
        <v>3428400000</v>
      </c>
    </row>
    <row r="4" spans="1:27" x14ac:dyDescent="0.25">
      <c r="A4" t="s">
        <v>24</v>
      </c>
      <c r="B4" s="11">
        <v>250000000</v>
      </c>
      <c r="F4" t="s">
        <v>24</v>
      </c>
      <c r="G4" s="11">
        <v>250000000</v>
      </c>
      <c r="K4" s="62" t="s">
        <v>24</v>
      </c>
      <c r="L4" s="11">
        <v>110000000</v>
      </c>
      <c r="M4" s="11"/>
      <c r="N4" s="11">
        <f>L4*0.7</f>
        <v>77000000</v>
      </c>
      <c r="O4" s="19">
        <f t="shared" si="1"/>
        <v>250000000</v>
      </c>
      <c r="P4" s="19"/>
      <c r="Q4" s="19">
        <f t="shared" si="2"/>
        <v>250000000</v>
      </c>
      <c r="X4" s="62" t="s">
        <v>50</v>
      </c>
      <c r="Y4" s="19">
        <f>+L11+L10</f>
        <v>180000000</v>
      </c>
      <c r="Z4" s="19">
        <f>+O11+O10</f>
        <v>330000000</v>
      </c>
      <c r="AA4" s="19">
        <f t="shared" ref="AA4" si="4">+Q11+Q10</f>
        <v>330000000</v>
      </c>
    </row>
    <row r="5" spans="1:27" x14ac:dyDescent="0.25">
      <c r="A5" t="s">
        <v>25</v>
      </c>
      <c r="B5" s="11">
        <v>150000000</v>
      </c>
      <c r="F5" t="s">
        <v>25</v>
      </c>
      <c r="G5" s="11">
        <v>150000000</v>
      </c>
      <c r="K5" s="62" t="s">
        <v>25</v>
      </c>
      <c r="L5" s="11">
        <v>25000000</v>
      </c>
      <c r="M5" s="11"/>
      <c r="N5" s="11">
        <f>L5*0.7</f>
        <v>17500000</v>
      </c>
      <c r="O5" s="19">
        <f t="shared" si="1"/>
        <v>150000000</v>
      </c>
      <c r="P5" s="19"/>
      <c r="Q5" s="19">
        <f t="shared" si="2"/>
        <v>150000000</v>
      </c>
      <c r="X5" s="62" t="s">
        <v>51</v>
      </c>
      <c r="Y5" s="19">
        <f>+L4+L5</f>
        <v>135000000</v>
      </c>
      <c r="Z5" s="19">
        <f>+O4+O5</f>
        <v>400000000</v>
      </c>
      <c r="AA5" s="19">
        <f t="shared" ref="AA5" si="5">+Q4+Q5</f>
        <v>400000000</v>
      </c>
    </row>
    <row r="6" spans="1:27" x14ac:dyDescent="0.25">
      <c r="A6" t="s">
        <v>38</v>
      </c>
      <c r="B6" s="11">
        <v>150000000</v>
      </c>
      <c r="F6" t="s">
        <v>38</v>
      </c>
      <c r="G6" s="11">
        <v>150000000</v>
      </c>
      <c r="K6" s="62" t="s">
        <v>38</v>
      </c>
      <c r="L6" s="11">
        <v>150000000</v>
      </c>
      <c r="M6" s="11"/>
      <c r="N6" s="11">
        <f>L6*0.7</f>
        <v>105000000</v>
      </c>
      <c r="O6" s="19">
        <f t="shared" si="1"/>
        <v>150000000</v>
      </c>
      <c r="P6" s="19"/>
      <c r="Q6" s="19">
        <f t="shared" si="2"/>
        <v>150000000</v>
      </c>
    </row>
    <row r="7" spans="1:27" x14ac:dyDescent="0.25">
      <c r="A7" t="s">
        <v>43</v>
      </c>
      <c r="B7" s="11">
        <f>90000000*24</f>
        <v>2160000000</v>
      </c>
      <c r="F7" t="s">
        <v>44</v>
      </c>
      <c r="G7" s="11">
        <f>5*110000000</f>
        <v>550000000</v>
      </c>
      <c r="K7" s="62" t="s">
        <v>53</v>
      </c>
      <c r="L7" s="11">
        <f>110000000+70000000</f>
        <v>180000000</v>
      </c>
      <c r="M7" s="11"/>
      <c r="N7" s="11">
        <f>L7</f>
        <v>180000000</v>
      </c>
      <c r="O7" s="19">
        <f t="shared" si="1"/>
        <v>550000000</v>
      </c>
      <c r="P7" s="19"/>
      <c r="Q7" s="19">
        <f t="shared" si="2"/>
        <v>2160000000</v>
      </c>
    </row>
    <row r="8" spans="1:27" x14ac:dyDescent="0.25">
      <c r="A8" t="s">
        <v>40</v>
      </c>
      <c r="B8" s="11">
        <f>40000000*24</f>
        <v>960000000</v>
      </c>
      <c r="F8" t="s">
        <v>40</v>
      </c>
      <c r="G8" s="11">
        <f>40000000*5</f>
        <v>200000000</v>
      </c>
      <c r="K8" s="62" t="s">
        <v>40</v>
      </c>
      <c r="L8" s="11">
        <f>30000000*5</f>
        <v>150000000</v>
      </c>
      <c r="M8" s="11"/>
      <c r="N8" s="11">
        <f>L8*0.7</f>
        <v>105000000</v>
      </c>
      <c r="O8" s="19">
        <f t="shared" si="1"/>
        <v>200000000</v>
      </c>
      <c r="P8" s="19"/>
      <c r="Q8" s="19">
        <f t="shared" si="2"/>
        <v>960000000</v>
      </c>
      <c r="Y8" s="19">
        <f>SUM(Y2:Y7)</f>
        <v>2502940960</v>
      </c>
      <c r="Z8" s="19">
        <f t="shared" ref="Z8:AA8" si="6">SUM(Z2:Z7)</f>
        <v>5260247200</v>
      </c>
      <c r="AA8" s="19">
        <f t="shared" si="6"/>
        <v>9291006400</v>
      </c>
    </row>
    <row r="9" spans="1:27" x14ac:dyDescent="0.25">
      <c r="A9" t="s">
        <v>39</v>
      </c>
      <c r="B9" s="11">
        <f>24*22000/10000*55*850000</f>
        <v>2468400000</v>
      </c>
      <c r="F9" t="s">
        <v>39</v>
      </c>
      <c r="G9" s="11">
        <f>5*32000/10000*62*850000+5*110*1500000</f>
        <v>1668200000</v>
      </c>
      <c r="K9" s="62" t="s">
        <v>39</v>
      </c>
      <c r="L9" s="11">
        <f>2*32000/10000*62*850000+3*20000/10000*62*850000+2*100*400000+3*12000/10000*62*400000+3*100*400000</f>
        <v>942760000</v>
      </c>
      <c r="M9" s="11"/>
      <c r="N9" s="11">
        <f>L9</f>
        <v>942760000</v>
      </c>
      <c r="O9" s="11">
        <f>5*32000/10000*62*850000+5*110*1500000</f>
        <v>1668200000</v>
      </c>
      <c r="P9" s="11"/>
      <c r="Q9" s="19">
        <f t="shared" si="2"/>
        <v>2468400000</v>
      </c>
    </row>
    <row r="10" spans="1:27" x14ac:dyDescent="0.25">
      <c r="A10" t="s">
        <v>32</v>
      </c>
      <c r="B10" s="11">
        <v>300000000</v>
      </c>
      <c r="F10" t="s">
        <v>32</v>
      </c>
      <c r="G10" s="11">
        <v>300000000</v>
      </c>
      <c r="K10" s="62" t="s">
        <v>57</v>
      </c>
      <c r="L10" s="11">
        <v>150000000</v>
      </c>
      <c r="M10" s="11"/>
      <c r="N10" s="11">
        <f>L10*0.7</f>
        <v>105000000</v>
      </c>
      <c r="O10" s="19">
        <f>G10</f>
        <v>300000000</v>
      </c>
      <c r="P10" s="19"/>
      <c r="Q10" s="19">
        <f t="shared" si="2"/>
        <v>300000000</v>
      </c>
    </row>
    <row r="11" spans="1:27" x14ac:dyDescent="0.25">
      <c r="A11" t="s">
        <v>31</v>
      </c>
      <c r="B11" s="11">
        <v>30000000</v>
      </c>
      <c r="F11" t="s">
        <v>31</v>
      </c>
      <c r="G11" s="11">
        <v>30000000</v>
      </c>
      <c r="K11" s="62" t="s">
        <v>31</v>
      </c>
      <c r="L11" s="11">
        <v>30000000</v>
      </c>
      <c r="M11" s="11"/>
      <c r="N11" s="11">
        <f>L11*0.7</f>
        <v>21000000</v>
      </c>
      <c r="O11" s="19">
        <f>G11</f>
        <v>30000000</v>
      </c>
      <c r="P11" s="19"/>
      <c r="Q11" s="19">
        <f t="shared" si="2"/>
        <v>30000000</v>
      </c>
    </row>
    <row r="12" spans="1:27" x14ac:dyDescent="0.25">
      <c r="A12" t="s">
        <v>42</v>
      </c>
      <c r="B12" s="11">
        <f>SUM(B3:B11)*0.04</f>
        <v>310736000</v>
      </c>
      <c r="F12" t="s">
        <v>42</v>
      </c>
      <c r="G12" s="11">
        <f>SUM(G3:G11)*0.04</f>
        <v>175928000</v>
      </c>
      <c r="K12" s="62" t="s">
        <v>42</v>
      </c>
      <c r="L12" s="11">
        <f>SUM(L3:L11)*0.04</f>
        <v>83710400</v>
      </c>
      <c r="M12" s="11">
        <f>'Cost Breakdown'!L12/5</f>
        <v>16742080</v>
      </c>
      <c r="N12" s="11">
        <f>L12*0.7</f>
        <v>58597280</v>
      </c>
      <c r="O12" s="19">
        <f>G12</f>
        <v>175928000</v>
      </c>
      <c r="P12" s="65">
        <f>O12/15</f>
        <v>11728533.333333334</v>
      </c>
      <c r="Q12" s="19">
        <f t="shared" si="2"/>
        <v>310736000</v>
      </c>
    </row>
    <row r="13" spans="1:27" x14ac:dyDescent="0.25">
      <c r="A13" t="s">
        <v>41</v>
      </c>
      <c r="B13" s="11">
        <f>SUM(B3:B12)*0.15</f>
        <v>1211870400</v>
      </c>
      <c r="F13" t="s">
        <v>41</v>
      </c>
      <c r="G13" s="11">
        <f>SUM(G3:G12)*0.15</f>
        <v>686119200</v>
      </c>
      <c r="K13" s="62" t="s">
        <v>41</v>
      </c>
      <c r="L13" s="11">
        <f>SUM(L3:L12)*0.15</f>
        <v>326470560</v>
      </c>
      <c r="M13" s="11">
        <f>L13/10</f>
        <v>32647056</v>
      </c>
      <c r="N13" s="11">
        <f>L13*0.7</f>
        <v>228529392</v>
      </c>
      <c r="O13" s="19">
        <f>G13</f>
        <v>686119200</v>
      </c>
      <c r="P13" s="19">
        <f>(O3+O4+O6+O8+O13)/15</f>
        <v>159074613.33333334</v>
      </c>
      <c r="Q13" s="19">
        <f t="shared" si="2"/>
        <v>1211870400</v>
      </c>
    </row>
    <row r="14" spans="1:27" x14ac:dyDescent="0.25">
      <c r="B14" s="11"/>
      <c r="G14" s="11"/>
      <c r="L14" s="11"/>
      <c r="M14" s="11"/>
      <c r="N14" s="11"/>
    </row>
    <row r="15" spans="1:27" x14ac:dyDescent="0.25">
      <c r="A15" t="s">
        <v>36</v>
      </c>
      <c r="B15" s="11">
        <f>SUM(B3:B14)</f>
        <v>9291006400</v>
      </c>
      <c r="F15" t="s">
        <v>36</v>
      </c>
      <c r="G15" s="11">
        <f>SUM(G3:G14)</f>
        <v>5260247200</v>
      </c>
      <c r="K15" s="62" t="s">
        <v>56</v>
      </c>
      <c r="L15" s="11">
        <f>SUM(L3:L14)</f>
        <v>2502940960</v>
      </c>
      <c r="M15" s="11"/>
      <c r="N15" s="11">
        <f>SUM(N3:N14)</f>
        <v>2088886672</v>
      </c>
      <c r="O15" s="19">
        <f>SUM(O3:O14)</f>
        <v>5260247200</v>
      </c>
      <c r="P15" s="19"/>
      <c r="Q15" s="19">
        <f>SUM(Q3:Q14)</f>
        <v>9291006400</v>
      </c>
    </row>
    <row r="16" spans="1:27" x14ac:dyDescent="0.25">
      <c r="B16" s="11"/>
    </row>
    <row r="17" spans="2:16" x14ac:dyDescent="0.25">
      <c r="B17" s="11"/>
      <c r="K17" s="62" t="s">
        <v>59</v>
      </c>
      <c r="L17" s="19">
        <f>SUM(L8:L9)*180/280/5</f>
        <v>140497714.2857143</v>
      </c>
      <c r="M17" s="19"/>
      <c r="N17" s="19"/>
      <c r="O17" s="19">
        <f>SUM(O8:O9)*180/280/5</f>
        <v>240197142.85714287</v>
      </c>
      <c r="P17" s="19"/>
    </row>
    <row r="18" spans="2:16" x14ac:dyDescent="0.25">
      <c r="K18" s="62" t="s">
        <v>60</v>
      </c>
      <c r="L18" s="19">
        <f>SUM(L8:L9)*100/280/5</f>
        <v>78054285.714285716</v>
      </c>
      <c r="M18" s="19"/>
      <c r="N18" s="19"/>
      <c r="O18" s="19">
        <f>SUM(O8:O9)*100/280/5</f>
        <v>133442857.14285715</v>
      </c>
      <c r="P18" s="19"/>
    </row>
    <row r="20" spans="2:16" x14ac:dyDescent="0.25">
      <c r="K20" s="62" t="s">
        <v>36</v>
      </c>
      <c r="L20" s="19">
        <f>SUM(L17:L19)</f>
        <v>218552000</v>
      </c>
      <c r="M20" s="19"/>
      <c r="N20" s="19"/>
      <c r="O20" s="19">
        <f>SUM(O17:O19)</f>
        <v>373640000</v>
      </c>
      <c r="P20" s="19"/>
    </row>
    <row r="22" spans="2:16" x14ac:dyDescent="0.25">
      <c r="K22" s="62" t="s">
        <v>61</v>
      </c>
      <c r="L22" s="19">
        <f>L17/180*90</f>
        <v>70248857.142857149</v>
      </c>
      <c r="M22" s="19"/>
      <c r="N22" s="19"/>
      <c r="O22" s="19">
        <f>O17/180*90</f>
        <v>120098571.42857142</v>
      </c>
      <c r="P22" s="19"/>
    </row>
    <row r="23" spans="2:16" x14ac:dyDescent="0.25">
      <c r="H23" s="19">
        <f>L3+L6+L10+L11+L12+L13+L7</f>
        <v>1275180960</v>
      </c>
      <c r="K23" s="62" t="s">
        <v>62</v>
      </c>
      <c r="L23" s="19">
        <f>L18</f>
        <v>78054285.714285716</v>
      </c>
      <c r="M23" s="19"/>
      <c r="N23" s="19"/>
      <c r="O23" s="19">
        <f>O18</f>
        <v>133442857.14285715</v>
      </c>
      <c r="P23" s="19"/>
    </row>
    <row r="25" spans="2:16" x14ac:dyDescent="0.25">
      <c r="K25" s="62" t="s">
        <v>37</v>
      </c>
      <c r="L25" s="19">
        <f>L3</f>
        <v>355000000</v>
      </c>
      <c r="M25" s="19"/>
      <c r="N25" s="19"/>
      <c r="O25" s="19">
        <f>O3</f>
        <v>1100000000</v>
      </c>
      <c r="P25" s="19"/>
    </row>
    <row r="26" spans="2:16" x14ac:dyDescent="0.25">
      <c r="K26" s="62" t="s">
        <v>38</v>
      </c>
      <c r="L26" s="19">
        <f>L6</f>
        <v>150000000</v>
      </c>
      <c r="M26" s="19">
        <f>SUM(L25:L26)</f>
        <v>505000000</v>
      </c>
      <c r="N26" s="19"/>
      <c r="O26" s="19">
        <f>O6</f>
        <v>150000000</v>
      </c>
      <c r="P26" s="65">
        <f>SUM(O25:O26)/15</f>
        <v>83333333.333333328</v>
      </c>
    </row>
    <row r="27" spans="2:16" x14ac:dyDescent="0.25">
      <c r="K27" s="62" t="s">
        <v>63</v>
      </c>
      <c r="L27" s="66">
        <f>SUM(L4:L5)</f>
        <v>135000000</v>
      </c>
      <c r="M27" s="66">
        <f>L27/4</f>
        <v>33750000</v>
      </c>
      <c r="N27" s="66"/>
      <c r="O27" s="66">
        <f>SUM(O4:O5)</f>
        <v>400000000</v>
      </c>
      <c r="P27" s="66"/>
    </row>
    <row r="28" spans="2:16" x14ac:dyDescent="0.25">
      <c r="K28" s="62" t="s">
        <v>64</v>
      </c>
      <c r="L28" s="66">
        <f>L7</f>
        <v>180000000</v>
      </c>
      <c r="M28" s="66"/>
      <c r="N28" s="66"/>
      <c r="O28" s="66">
        <f>O7</f>
        <v>550000000</v>
      </c>
      <c r="P28" s="66"/>
    </row>
    <row r="29" spans="2:16" x14ac:dyDescent="0.25">
      <c r="K29" s="62" t="s">
        <v>65</v>
      </c>
      <c r="L29" s="19">
        <f>SUM(L10:L11)</f>
        <v>180000000</v>
      </c>
      <c r="M29" s="19"/>
      <c r="N29" s="19"/>
      <c r="O29" s="19">
        <f>SUM(O10:O11)</f>
        <v>330000000</v>
      </c>
      <c r="P29" s="19">
        <f>O29/4</f>
        <v>82500000</v>
      </c>
    </row>
    <row r="30" spans="2:16" x14ac:dyDescent="0.25">
      <c r="K30" s="62" t="s">
        <v>39</v>
      </c>
      <c r="L30" s="19">
        <f>SUM(L8:L9)</f>
        <v>1092760000</v>
      </c>
      <c r="M30" s="19"/>
      <c r="N30" s="19"/>
      <c r="O30" s="19">
        <f>SUM(O8:O9)</f>
        <v>1868200000</v>
      </c>
      <c r="P30" s="19"/>
    </row>
    <row r="31" spans="2:16" x14ac:dyDescent="0.25">
      <c r="K31" s="62" t="s">
        <v>66</v>
      </c>
      <c r="L31" s="19">
        <f>SUM(L12:L13)</f>
        <v>410180960</v>
      </c>
      <c r="M31" s="19"/>
      <c r="N31" s="19"/>
      <c r="O31" s="19">
        <f>SUM(O12:O13)</f>
        <v>862047200</v>
      </c>
      <c r="P31" s="19"/>
    </row>
    <row r="32" spans="2:16" x14ac:dyDescent="0.25">
      <c r="K32" s="62" t="s">
        <v>36</v>
      </c>
      <c r="L32" s="19">
        <f>SUM(L25:L31)</f>
        <v>2502940960</v>
      </c>
      <c r="M32" s="19"/>
      <c r="N32" s="19"/>
      <c r="O32" s="19">
        <f>SUM(O25:O31)</f>
        <v>5260247200</v>
      </c>
      <c r="P32" s="19"/>
    </row>
    <row r="40" spans="11:16" x14ac:dyDescent="0.25">
      <c r="L40" s="63" t="s">
        <v>54</v>
      </c>
      <c r="M40" s="63" t="s">
        <v>58</v>
      </c>
      <c r="O40" t="s">
        <v>86</v>
      </c>
      <c r="P40" t="s">
        <v>15</v>
      </c>
    </row>
    <row r="41" spans="11:16" x14ac:dyDescent="0.25">
      <c r="K41" s="62" t="s">
        <v>37</v>
      </c>
      <c r="L41" s="11">
        <f>75000000+200000000+80000000</f>
        <v>355000000</v>
      </c>
      <c r="M41" s="19">
        <v>1100000000</v>
      </c>
      <c r="O41" s="19">
        <v>380000000</v>
      </c>
      <c r="P41" s="19">
        <v>1100000000</v>
      </c>
    </row>
    <row r="42" spans="11:16" x14ac:dyDescent="0.25">
      <c r="K42" s="62" t="s">
        <v>24</v>
      </c>
      <c r="L42" s="11">
        <v>110000000</v>
      </c>
      <c r="M42" s="19">
        <v>250000000</v>
      </c>
      <c r="O42" s="19">
        <v>150000000</v>
      </c>
      <c r="P42" s="19">
        <v>150000000</v>
      </c>
    </row>
    <row r="43" spans="11:16" x14ac:dyDescent="0.25">
      <c r="K43" s="62" t="s">
        <v>25</v>
      </c>
      <c r="L43" s="11">
        <v>25000000</v>
      </c>
      <c r="M43" s="19">
        <v>150000000</v>
      </c>
      <c r="O43" s="66">
        <v>185000000</v>
      </c>
      <c r="P43" s="66">
        <v>400000000</v>
      </c>
    </row>
    <row r="44" spans="11:16" x14ac:dyDescent="0.25">
      <c r="K44" s="62" t="s">
        <v>38</v>
      </c>
      <c r="L44" s="11">
        <v>150000000</v>
      </c>
      <c r="M44" s="19">
        <v>150000000</v>
      </c>
      <c r="O44" s="66">
        <v>195000000</v>
      </c>
      <c r="P44" s="66">
        <v>550000000</v>
      </c>
    </row>
    <row r="45" spans="11:16" x14ac:dyDescent="0.25">
      <c r="K45" s="62" t="s">
        <v>53</v>
      </c>
      <c r="L45" s="11">
        <f>110000000+70000000</f>
        <v>180000000</v>
      </c>
      <c r="M45" s="19">
        <v>550000000</v>
      </c>
      <c r="O45" s="19">
        <v>170000000</v>
      </c>
      <c r="P45" s="19">
        <v>330000000</v>
      </c>
    </row>
    <row r="46" spans="11:16" x14ac:dyDescent="0.25">
      <c r="K46" s="62" t="s">
        <v>40</v>
      </c>
      <c r="L46" s="11">
        <f>30000000*5</f>
        <v>150000000</v>
      </c>
      <c r="M46" s="19">
        <v>200000000</v>
      </c>
      <c r="O46" s="19">
        <v>1128920000</v>
      </c>
      <c r="P46" s="19">
        <v>1868200000</v>
      </c>
    </row>
    <row r="47" spans="11:16" x14ac:dyDescent="0.25">
      <c r="K47" s="62" t="s">
        <v>39</v>
      </c>
      <c r="L47" s="11">
        <f>2*32000/10000*62*850000+3*20000/10000*62*850000+2*100*400000+3*12000/10000*62*400000+3*100*400000</f>
        <v>942760000</v>
      </c>
      <c r="M47" s="11">
        <v>1668200000</v>
      </c>
      <c r="O47" s="19">
        <v>432948320</v>
      </c>
      <c r="P47" s="19">
        <v>862047200</v>
      </c>
    </row>
    <row r="48" spans="11:16" x14ac:dyDescent="0.25">
      <c r="K48" s="62" t="s">
        <v>57</v>
      </c>
      <c r="L48" s="11">
        <v>150000000</v>
      </c>
      <c r="M48" s="19">
        <v>300000000</v>
      </c>
      <c r="O48" s="19">
        <v>2641868320</v>
      </c>
      <c r="P48" s="19">
        <v>5260247200</v>
      </c>
    </row>
    <row r="49" spans="11:13" x14ac:dyDescent="0.25">
      <c r="K49" s="62" t="s">
        <v>31</v>
      </c>
      <c r="L49" s="11">
        <v>30000000</v>
      </c>
      <c r="M49" s="19">
        <v>30000000</v>
      </c>
    </row>
    <row r="50" spans="11:13" x14ac:dyDescent="0.25">
      <c r="K50" s="62" t="s">
        <v>42</v>
      </c>
      <c r="L50" s="11">
        <f>SUM(L41:L49)*0.04</f>
        <v>83710400</v>
      </c>
      <c r="M50" s="19">
        <v>175928000</v>
      </c>
    </row>
    <row r="51" spans="11:13" x14ac:dyDescent="0.25">
      <c r="K51" s="62" t="s">
        <v>41</v>
      </c>
      <c r="L51" s="11">
        <f>SUM(L41:L50)*0.15</f>
        <v>326470560</v>
      </c>
      <c r="M51" s="19">
        <v>686119200</v>
      </c>
    </row>
    <row r="52" spans="11:13" x14ac:dyDescent="0.25">
      <c r="L52" s="11"/>
    </row>
    <row r="53" spans="11:13" x14ac:dyDescent="0.25">
      <c r="K53" s="62" t="s">
        <v>56</v>
      </c>
      <c r="L53" s="11">
        <f>SUM(L41:L52)</f>
        <v>2502940960</v>
      </c>
      <c r="M53" s="19">
        <v>5260247200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CT12"/>
  <sheetViews>
    <sheetView topLeftCell="A21" workbookViewId="0">
      <selection activeCell="BI14" sqref="BI14"/>
    </sheetView>
  </sheetViews>
  <sheetFormatPr defaultRowHeight="15" x14ac:dyDescent="0.25"/>
  <cols>
    <col min="2" max="2" width="34.28515625" customWidth="1"/>
  </cols>
  <sheetData>
    <row r="8" spans="2:98" x14ac:dyDescent="0.25">
      <c r="B8" t="s">
        <v>74</v>
      </c>
      <c r="C8">
        <v>0.25</v>
      </c>
      <c r="D8">
        <v>0.5</v>
      </c>
      <c r="E8">
        <v>0.75</v>
      </c>
      <c r="F8">
        <v>1</v>
      </c>
      <c r="G8">
        <v>1.25</v>
      </c>
      <c r="H8">
        <v>1.5</v>
      </c>
      <c r="I8">
        <v>1.75</v>
      </c>
      <c r="J8">
        <v>2</v>
      </c>
      <c r="K8">
        <v>2.25</v>
      </c>
      <c r="L8">
        <v>2.5</v>
      </c>
      <c r="M8">
        <v>2.75</v>
      </c>
      <c r="N8">
        <v>3</v>
      </c>
      <c r="O8">
        <v>3.25</v>
      </c>
      <c r="P8">
        <v>3.5</v>
      </c>
      <c r="Q8">
        <v>3.75</v>
      </c>
      <c r="R8">
        <v>4</v>
      </c>
      <c r="S8">
        <v>4.25</v>
      </c>
      <c r="T8">
        <v>4.5</v>
      </c>
      <c r="U8">
        <v>4.75</v>
      </c>
      <c r="V8">
        <v>5</v>
      </c>
      <c r="W8">
        <v>5.25</v>
      </c>
      <c r="X8">
        <v>5.5</v>
      </c>
      <c r="Y8">
        <v>5.75</v>
      </c>
      <c r="Z8">
        <v>6</v>
      </c>
      <c r="AA8">
        <v>6.25</v>
      </c>
      <c r="AB8">
        <v>6.5</v>
      </c>
      <c r="AC8">
        <v>6.75</v>
      </c>
      <c r="AD8">
        <v>7</v>
      </c>
      <c r="AE8">
        <v>7.25</v>
      </c>
      <c r="AF8">
        <v>7.5</v>
      </c>
      <c r="AG8">
        <v>7.75</v>
      </c>
      <c r="AH8">
        <v>8</v>
      </c>
      <c r="AI8">
        <v>8.25</v>
      </c>
      <c r="AJ8">
        <v>8.5</v>
      </c>
      <c r="AK8">
        <v>8.75</v>
      </c>
      <c r="AL8">
        <v>9</v>
      </c>
      <c r="AM8">
        <v>9.25</v>
      </c>
      <c r="AN8">
        <v>9.5</v>
      </c>
      <c r="AO8">
        <v>9.75</v>
      </c>
      <c r="AP8">
        <v>10</v>
      </c>
      <c r="AQ8">
        <v>10.25</v>
      </c>
      <c r="AR8">
        <v>10.5</v>
      </c>
      <c r="AS8">
        <v>10.75</v>
      </c>
      <c r="AT8">
        <v>11</v>
      </c>
      <c r="AU8">
        <v>11.25</v>
      </c>
      <c r="AV8">
        <v>11.5</v>
      </c>
      <c r="AW8">
        <v>11.75</v>
      </c>
      <c r="AX8">
        <v>12</v>
      </c>
      <c r="AY8">
        <v>12.25</v>
      </c>
      <c r="AZ8">
        <v>12.5</v>
      </c>
      <c r="BA8">
        <v>12.75</v>
      </c>
      <c r="BB8">
        <v>13</v>
      </c>
      <c r="BC8">
        <v>13.25</v>
      </c>
      <c r="BD8">
        <v>13.5</v>
      </c>
      <c r="BE8">
        <v>13.75</v>
      </c>
      <c r="BF8">
        <v>14</v>
      </c>
      <c r="BG8">
        <v>14.25</v>
      </c>
      <c r="BH8">
        <v>14.5</v>
      </c>
      <c r="BI8">
        <v>14.75</v>
      </c>
      <c r="BJ8">
        <v>15</v>
      </c>
      <c r="BK8">
        <v>15.25</v>
      </c>
      <c r="BL8">
        <v>15.5</v>
      </c>
      <c r="BM8">
        <v>15.75</v>
      </c>
      <c r="BN8">
        <v>16</v>
      </c>
      <c r="BO8">
        <v>16.25</v>
      </c>
      <c r="BP8">
        <v>16.5</v>
      </c>
      <c r="BQ8">
        <v>16.75</v>
      </c>
      <c r="BR8">
        <v>17</v>
      </c>
      <c r="BS8">
        <v>17.25</v>
      </c>
      <c r="BT8">
        <v>17.5</v>
      </c>
      <c r="BU8">
        <v>17.75</v>
      </c>
      <c r="BV8">
        <v>18</v>
      </c>
      <c r="BW8">
        <v>18.25</v>
      </c>
      <c r="BX8">
        <v>18.5</v>
      </c>
      <c r="BY8">
        <v>18.75</v>
      </c>
      <c r="BZ8">
        <v>19</v>
      </c>
      <c r="CA8">
        <v>19.25</v>
      </c>
      <c r="CB8">
        <v>19.5</v>
      </c>
      <c r="CC8">
        <v>19.75</v>
      </c>
      <c r="CD8">
        <v>20</v>
      </c>
      <c r="CE8">
        <f>CD8+0.25</f>
        <v>20.25</v>
      </c>
      <c r="CF8">
        <f t="shared" ref="CF8:CJ8" si="0">CE8+0.25</f>
        <v>20.5</v>
      </c>
      <c r="CG8">
        <f t="shared" si="0"/>
        <v>20.75</v>
      </c>
      <c r="CH8">
        <f t="shared" si="0"/>
        <v>21</v>
      </c>
      <c r="CI8">
        <f t="shared" si="0"/>
        <v>21.25</v>
      </c>
      <c r="CJ8">
        <f t="shared" si="0"/>
        <v>21.5</v>
      </c>
    </row>
    <row r="9" spans="2:98" x14ac:dyDescent="0.25">
      <c r="B9" t="s">
        <v>83</v>
      </c>
      <c r="C9">
        <v>-1</v>
      </c>
      <c r="D9">
        <v>-78.5</v>
      </c>
      <c r="E9">
        <v>-156</v>
      </c>
      <c r="F9">
        <v>-174</v>
      </c>
      <c r="G9">
        <v>-192</v>
      </c>
      <c r="H9">
        <v>-228</v>
      </c>
      <c r="I9">
        <v>-452.5</v>
      </c>
      <c r="J9">
        <v>-649</v>
      </c>
      <c r="K9">
        <v>-769</v>
      </c>
      <c r="L9">
        <v>-889</v>
      </c>
      <c r="M9">
        <v>-1085.5</v>
      </c>
      <c r="N9">
        <v>-1282</v>
      </c>
      <c r="O9">
        <v>-1478.5</v>
      </c>
      <c r="P9">
        <v>-1675</v>
      </c>
      <c r="Q9">
        <v>-1871.5</v>
      </c>
      <c r="R9">
        <v>-1991.5</v>
      </c>
      <c r="S9">
        <v>-2016.5</v>
      </c>
      <c r="T9">
        <v>-2041.5</v>
      </c>
      <c r="U9">
        <v>-2066.5</v>
      </c>
      <c r="V9">
        <v>-2091.5</v>
      </c>
      <c r="W9">
        <v>-2132</v>
      </c>
      <c r="X9">
        <v>-2137</v>
      </c>
      <c r="Y9">
        <v>-2151.1750000000002</v>
      </c>
      <c r="Z9">
        <v>-2165.9818</v>
      </c>
      <c r="AA9">
        <v>-2160.0802368</v>
      </c>
      <c r="AB9">
        <v>-2132.9123111168001</v>
      </c>
      <c r="AC9">
        <v>-2196.1234156499968</v>
      </c>
      <c r="AD9">
        <v>-2243.1414536743969</v>
      </c>
      <c r="AE9">
        <v>-2270.5980587862114</v>
      </c>
      <c r="AF9">
        <v>-2300.4077053753422</v>
      </c>
      <c r="AG9">
        <v>-2265.6889204463341</v>
      </c>
      <c r="AH9">
        <v>-2228.843386355622</v>
      </c>
      <c r="AI9">
        <v>-2194.802145083087</v>
      </c>
      <c r="AJ9">
        <v>-2163.497893601093</v>
      </c>
      <c r="AK9">
        <v>-2134.8649441546668</v>
      </c>
      <c r="AL9">
        <v>-2108.8391854949546</v>
      </c>
      <c r="AM9">
        <v>-2030.3580450430757</v>
      </c>
      <c r="AN9">
        <v>-1954.3604519620419</v>
      </c>
      <c r="AO9">
        <v>-1880.7868011149528</v>
      </c>
      <c r="AP9">
        <v>-1809.5789178881939</v>
      </c>
      <c r="AQ9">
        <v>-1756.1800238588773</v>
      </c>
      <c r="AR9">
        <v>-1643.2097032862644</v>
      </c>
      <c r="AS9">
        <v>-1568.5706704073941</v>
      </c>
      <c r="AT9">
        <v>-1470.3699743176167</v>
      </c>
      <c r="AU9">
        <v>-1380.4980949339938</v>
      </c>
      <c r="AV9">
        <v>-1227.0501406555779</v>
      </c>
      <c r="AW9">
        <v>-1112.904937279844</v>
      </c>
      <c r="AX9">
        <v>-1002.4712187851278</v>
      </c>
      <c r="AY9">
        <v>-874.33490953428475</v>
      </c>
      <c r="AZ9">
        <v>-750.36587170546193</v>
      </c>
      <c r="BA9">
        <v>-589.96409078453087</v>
      </c>
      <c r="BB9">
        <v>-402.20695260570216</v>
      </c>
      <c r="BC9">
        <v>-218.95598574316534</v>
      </c>
      <c r="BD9">
        <v>-40.103042085329349</v>
      </c>
      <c r="BE9">
        <v>134.45743092471852</v>
      </c>
      <c r="BF9">
        <v>304.82845258252519</v>
      </c>
      <c r="BG9">
        <v>471.1105697205445</v>
      </c>
      <c r="BH9">
        <v>633.40191604725135</v>
      </c>
      <c r="BI9">
        <v>791.79827006211724</v>
      </c>
      <c r="BJ9">
        <v>946.3931115806264</v>
      </c>
      <c r="BK9">
        <v>1097.2776769026914</v>
      </c>
      <c r="BL9">
        <v>1244.5410126570266</v>
      </c>
      <c r="BM9">
        <v>1388.2700283532579</v>
      </c>
      <c r="BN9">
        <v>1528.5495476727797</v>
      </c>
      <c r="BO9">
        <v>1665.4623585286329</v>
      </c>
      <c r="BP9">
        <v>1799.0892619239455</v>
      </c>
      <c r="BQ9">
        <v>1929.5091196377707</v>
      </c>
      <c r="BR9">
        <v>2056.7989007664642</v>
      </c>
      <c r="BS9">
        <v>2181.0337271480689</v>
      </c>
      <c r="BT9">
        <v>2302.286917696515</v>
      </c>
      <c r="BU9">
        <v>2420.6300316717984</v>
      </c>
      <c r="BV9">
        <v>2536.132910911675</v>
      </c>
      <c r="BW9">
        <v>2648.8637210497945</v>
      </c>
      <c r="BX9">
        <v>2758.8889917445995</v>
      </c>
      <c r="BY9">
        <v>2866.273655942729</v>
      </c>
      <c r="BZ9">
        <v>2971.0810882001033</v>
      </c>
      <c r="CA9">
        <v>3073.3731420833005</v>
      </c>
      <c r="CB9">
        <v>3173.210186673301</v>
      </c>
      <c r="CC9">
        <v>3270.6511421931418</v>
      </c>
      <c r="CD9">
        <v>3365.7535147805061</v>
      </c>
      <c r="CE9">
        <v>3458.5734304257739</v>
      </c>
      <c r="CF9">
        <v>3549.1656680955552</v>
      </c>
      <c r="CG9">
        <v>3637.5836920612619</v>
      </c>
      <c r="CH9">
        <v>3723.8796834517916</v>
      </c>
      <c r="CI9">
        <v>3808.1045710489484</v>
      </c>
      <c r="CJ9">
        <v>3890.3080613437733</v>
      </c>
      <c r="CK9">
        <v>3970.5386678715226</v>
      </c>
      <c r="CL9">
        <v>4048.8437398426058</v>
      </c>
      <c r="CM9">
        <v>4125.2694900863835</v>
      </c>
      <c r="CN9">
        <v>4199.8610223243104</v>
      </c>
      <c r="CO9">
        <v>4272.6623577885266</v>
      </c>
      <c r="CP9">
        <v>4343.7164612016022</v>
      </c>
      <c r="CQ9">
        <v>4413.065266132764</v>
      </c>
      <c r="CR9">
        <v>4480.7496997455773</v>
      </c>
      <c r="CS9">
        <v>4546.8097069516834</v>
      </c>
    </row>
    <row r="10" spans="2:98" x14ac:dyDescent="0.25">
      <c r="B10" t="s">
        <v>87</v>
      </c>
      <c r="C10" s="19">
        <v>-3</v>
      </c>
      <c r="D10" s="19">
        <v>-80.5</v>
      </c>
      <c r="E10" s="19">
        <v>-158</v>
      </c>
      <c r="F10" s="19">
        <v>-235.5</v>
      </c>
      <c r="G10" s="19">
        <v>-313</v>
      </c>
      <c r="H10" s="19">
        <v>-318</v>
      </c>
      <c r="I10" s="19">
        <v>-399.5</v>
      </c>
      <c r="J10" s="19">
        <v>-481</v>
      </c>
      <c r="K10" s="19">
        <v>-576.5</v>
      </c>
      <c r="L10" s="19">
        <v>-672</v>
      </c>
      <c r="M10" s="19">
        <v>-691</v>
      </c>
      <c r="N10" s="19">
        <v>-786.5</v>
      </c>
      <c r="O10" s="19">
        <v>-882</v>
      </c>
      <c r="P10" s="19">
        <v>-920</v>
      </c>
      <c r="Q10" s="19">
        <v>-1069.375</v>
      </c>
      <c r="R10" s="19">
        <v>-1199.375</v>
      </c>
      <c r="S10" s="19">
        <v>-1329.375</v>
      </c>
      <c r="T10" s="19">
        <v>-1459.375</v>
      </c>
      <c r="U10" s="19">
        <v>-1589.375</v>
      </c>
      <c r="V10" s="19">
        <v>-1719.375</v>
      </c>
      <c r="W10" s="19">
        <v>-1849.375</v>
      </c>
      <c r="X10" s="19">
        <v>-1979.375</v>
      </c>
      <c r="Y10" s="19">
        <v>-2109.375</v>
      </c>
      <c r="Z10" s="19">
        <v>-2239.375</v>
      </c>
      <c r="AA10" s="19">
        <v>-2369.375</v>
      </c>
      <c r="AB10" s="19">
        <v>-2499.375</v>
      </c>
      <c r="AC10" s="19">
        <v>-2629.375</v>
      </c>
      <c r="AD10" s="19">
        <v>-2759.375</v>
      </c>
      <c r="AE10" s="19">
        <v>-3069.375</v>
      </c>
      <c r="AF10" s="19">
        <v>-3249.375</v>
      </c>
      <c r="AG10" s="19">
        <v>-3569.375</v>
      </c>
      <c r="AH10" s="19">
        <v>-3889.375</v>
      </c>
      <c r="AI10" s="19">
        <v>-4029.375</v>
      </c>
      <c r="AJ10" s="19">
        <v>-4169.375</v>
      </c>
      <c r="AK10" s="19">
        <v>-4267.6937500000004</v>
      </c>
      <c r="AL10" s="19">
        <v>-4367.2629375000006</v>
      </c>
      <c r="AM10" s="19">
        <v>-4426.3637993750008</v>
      </c>
      <c r="AN10" s="19">
        <v>-4487.8916353937511</v>
      </c>
      <c r="AO10" s="19">
        <v>-4510.0923863319385</v>
      </c>
      <c r="AP10" s="19">
        <v>-4535.82711474198</v>
      </c>
      <c r="AQ10" s="19">
        <v>-4564.989801299721</v>
      </c>
      <c r="AR10" s="19">
        <v>-4555.7963572607296</v>
      </c>
      <c r="AS10" s="19">
        <v>-4551.0787165429074</v>
      </c>
      <c r="AT10" s="19">
        <v>-4550.7026050466202</v>
      </c>
      <c r="AU10" s="19">
        <v>-4512.8565268952216</v>
      </c>
      <c r="AV10" s="19">
        <v>-4480.3458310883652</v>
      </c>
      <c r="AW10" s="19">
        <v>-4453.0104561557146</v>
      </c>
      <c r="AX10" s="19">
        <v>-4389.0138924710436</v>
      </c>
      <c r="AY10" s="19">
        <v>-4331.1372256969125</v>
      </c>
      <c r="AZ10" s="19">
        <v>-4279.196858926005</v>
      </c>
      <c r="BA10" s="19">
        <v>-4191.333453158225</v>
      </c>
      <c r="BB10" s="19">
        <v>-4110.305949563478</v>
      </c>
      <c r="BC10" s="19">
        <v>-4035.9092710765735</v>
      </c>
      <c r="BD10" s="19">
        <v>-3926.2632429442765</v>
      </c>
      <c r="BE10" s="19">
        <v>-3824.1065956559482</v>
      </c>
      <c r="BF10" s="19">
        <v>-3729.2146477862698</v>
      </c>
      <c r="BG10" s="19">
        <v>-3599.6882083526816</v>
      </c>
      <c r="BH10" s="19">
        <v>-3478.2475621021013</v>
      </c>
      <c r="BI10" s="19">
        <v>-3364.6501352390383</v>
      </c>
      <c r="BJ10" s="19">
        <v>-3076.9793811818672</v>
      </c>
      <c r="BK10" s="19">
        <v>-2797.9387497464113</v>
      </c>
      <c r="BL10" s="19">
        <v>-2527.2693372540189</v>
      </c>
      <c r="BM10" s="19">
        <v>-2264.7200071363986</v>
      </c>
      <c r="BN10" s="19">
        <v>-2010.0471569223068</v>
      </c>
      <c r="BO10" s="19">
        <v>-1763.0144922146378</v>
      </c>
      <c r="BP10" s="19">
        <v>-1523.3928074481987</v>
      </c>
      <c r="BQ10" s="19">
        <v>-1290.959773224753</v>
      </c>
      <c r="BR10" s="19">
        <v>-1065.4997300280106</v>
      </c>
      <c r="BS10" s="19">
        <v>-846.80348812717045</v>
      </c>
      <c r="BT10" s="19">
        <v>-634.66813348335552</v>
      </c>
      <c r="BU10" s="19">
        <v>-428.89683947885504</v>
      </c>
      <c r="BV10" s="19">
        <v>-229.29868429448956</v>
      </c>
      <c r="BW10" s="19">
        <v>-35.688473765655061</v>
      </c>
      <c r="BX10" s="19">
        <v>152.11343044731439</v>
      </c>
      <c r="BY10" s="19">
        <v>334.28127753389475</v>
      </c>
      <c r="BZ10" s="19">
        <v>510.98408920787767</v>
      </c>
      <c r="CA10" s="19">
        <v>682.38581653164113</v>
      </c>
      <c r="CB10" s="19">
        <v>848.64549203569163</v>
      </c>
      <c r="CC10" s="19">
        <v>1009.9173772746207</v>
      </c>
      <c r="CD10" s="19">
        <v>1166.3511059563818</v>
      </c>
      <c r="CE10" s="19">
        <v>1318.0918227776901</v>
      </c>
      <c r="CF10" s="19">
        <v>1465.2803180943592</v>
      </c>
      <c r="CG10" s="19">
        <v>1608.0531585515282</v>
      </c>
      <c r="CH10" s="19">
        <v>1746.5428137949821</v>
      </c>
      <c r="CI10" s="19">
        <v>1880.8777793811323</v>
      </c>
      <c r="CJ10" s="19">
        <v>2011.1826959996981</v>
      </c>
      <c r="CK10" s="19">
        <v>2137.5784651197068</v>
      </c>
      <c r="CL10" s="19">
        <v>2260.1823611661152</v>
      </c>
      <c r="CM10" s="19">
        <v>2379.1081403311314</v>
      </c>
      <c r="CN10" s="19">
        <v>2494.4661461211972</v>
      </c>
      <c r="CO10" s="19">
        <v>2606.3634117375609</v>
      </c>
      <c r="CP10" s="19">
        <v>2714.9037593854337</v>
      </c>
      <c r="CQ10" s="19">
        <v>2820.1878966038703</v>
      </c>
      <c r="CR10" s="19">
        <v>2922.3135097057539</v>
      </c>
      <c r="CS10" s="19">
        <v>3021.3753544145811</v>
      </c>
      <c r="CT10" s="19">
        <v>3117.4653437821435</v>
      </c>
    </row>
    <row r="11" spans="2:98" x14ac:dyDescent="0.25">
      <c r="B11" t="s">
        <v>84</v>
      </c>
      <c r="C11">
        <v>-1</v>
      </c>
      <c r="D11">
        <v>-78.5</v>
      </c>
      <c r="E11">
        <v>-156</v>
      </c>
      <c r="F11">
        <v>-174</v>
      </c>
      <c r="G11">
        <v>-192</v>
      </c>
      <c r="H11">
        <v>-228</v>
      </c>
      <c r="I11">
        <v>-452.5</v>
      </c>
      <c r="J11">
        <v>-649</v>
      </c>
      <c r="K11">
        <v>-769</v>
      </c>
      <c r="L11">
        <v>-889</v>
      </c>
      <c r="M11">
        <v>-1085.5</v>
      </c>
      <c r="N11">
        <v>-1282</v>
      </c>
      <c r="O11">
        <v>-1478.5</v>
      </c>
      <c r="P11">
        <v>-1675</v>
      </c>
      <c r="Q11">
        <v>-1871.5</v>
      </c>
      <c r="R11">
        <v>-1991.5</v>
      </c>
      <c r="S11">
        <v>-2016.5</v>
      </c>
      <c r="T11">
        <v>-2041.5</v>
      </c>
      <c r="U11">
        <v>-2066.5</v>
      </c>
      <c r="V11">
        <v>-2091.5</v>
      </c>
      <c r="W11">
        <v>-2132</v>
      </c>
      <c r="X11">
        <v>-2137</v>
      </c>
      <c r="Y11">
        <v>-2129.2375000000002</v>
      </c>
      <c r="Z11">
        <v>-2122.6333</v>
      </c>
      <c r="AA11">
        <v>-2073.8971007999999</v>
      </c>
      <c r="AB11">
        <v>-2004.9225703807999</v>
      </c>
      <c r="AC11">
        <v>-2005.3929286916607</v>
      </c>
      <c r="AD11">
        <v>-1991.1759984030609</v>
      </c>
      <c r="AE11">
        <v>-1936.9297744413875</v>
      </c>
      <c r="AF11">
        <v>-1886.9974598547942</v>
      </c>
      <c r="AG11">
        <v>-1752.5130208182791</v>
      </c>
      <c r="AH11">
        <v>-1618.2962083186403</v>
      </c>
      <c r="AI11">
        <v>-1489.220599318993</v>
      </c>
      <c r="AJ11">
        <v>-1365.1628049353371</v>
      </c>
      <c r="AK11">
        <v>-1246.0023976168891</v>
      </c>
      <c r="AL11">
        <v>-1131.6218400740838</v>
      </c>
      <c r="AM11">
        <v>-966.90641591230587</v>
      </c>
      <c r="AN11">
        <v>-806.74416193041054</v>
      </c>
      <c r="AO11">
        <v>-651.02580204408071</v>
      </c>
      <c r="AP11">
        <v>-499.64468279502285</v>
      </c>
      <c r="AQ11">
        <v>-367.99671040794232</v>
      </c>
      <c r="AR11">
        <v>-156.71778935815175</v>
      </c>
      <c r="AS11">
        <v>13.87043758644387</v>
      </c>
      <c r="AT11">
        <v>227.65504708436916</v>
      </c>
      <c r="AU11">
        <v>430.33682595434425</v>
      </c>
      <c r="AV11">
        <v>715.82474213143996</v>
      </c>
      <c r="AW11">
        <v>958.84094832028541</v>
      </c>
      <c r="AX11">
        <v>1195.0527655605983</v>
      </c>
      <c r="AY11">
        <v>1467.8859991871439</v>
      </c>
      <c r="AZ11">
        <v>1733.0792352066524</v>
      </c>
      <c r="BA11">
        <v>2031.3158335616927</v>
      </c>
      <c r="BB11">
        <v>2375.5372535562119</v>
      </c>
      <c r="BC11">
        <v>2711.4973594708626</v>
      </c>
      <c r="BD11">
        <v>3039.3944228435621</v>
      </c>
      <c r="BE11">
        <v>3359.4219566953166</v>
      </c>
      <c r="BF11">
        <v>3671.768829734629</v>
      </c>
      <c r="BG11">
        <v>3976.6193778209977</v>
      </c>
      <c r="BH11">
        <v>4274.1535127532934</v>
      </c>
      <c r="BI11">
        <v>4564.5468284472145</v>
      </c>
      <c r="BJ11">
        <v>4847.9707045644809</v>
      </c>
      <c r="BK11">
        <v>5124.5924076549336</v>
      </c>
      <c r="BL11">
        <v>5394.5751898712151</v>
      </c>
      <c r="BM11">
        <v>5658.0783853143057</v>
      </c>
      <c r="BN11">
        <v>5915.2575040667625</v>
      </c>
      <c r="BO11">
        <v>6166.2643239691597</v>
      </c>
      <c r="BP11">
        <v>6411.2469801938996</v>
      </c>
      <c r="BQ11">
        <v>6650.350052669246</v>
      </c>
      <c r="BR11">
        <v>6883.7146514051838</v>
      </c>
      <c r="BS11">
        <v>7111.4784997714587</v>
      </c>
      <c r="BT11">
        <v>7333.7760157769435</v>
      </c>
      <c r="BU11">
        <v>7550.7383913982967</v>
      </c>
      <c r="BV11">
        <v>7762.4936700047374</v>
      </c>
      <c r="BW11">
        <v>7969.166821924623</v>
      </c>
      <c r="BX11">
        <v>8170.8798181984321</v>
      </c>
      <c r="BY11">
        <v>8367.7517025616689</v>
      </c>
      <c r="BZ11">
        <v>8559.8986617001883</v>
      </c>
      <c r="CA11">
        <v>8747.4340938193836</v>
      </c>
      <c r="CB11">
        <v>8930.4686755677176</v>
      </c>
      <c r="CC11">
        <v>9109.1104273540914</v>
      </c>
      <c r="CD11">
        <v>9283.4647770975935</v>
      </c>
      <c r="CE11">
        <v>9453.6346224472509</v>
      </c>
      <c r="CF11">
        <v>9619.7203915085156</v>
      </c>
      <c r="CG11">
        <v>9781.8201021123114</v>
      </c>
      <c r="CH11">
        <v>9940.029419661616</v>
      </c>
      <c r="CI11">
        <v>10094.441713589737</v>
      </c>
      <c r="CJ11">
        <v>10245.148112463583</v>
      </c>
      <c r="CK11">
        <v>10392.237557764456</v>
      </c>
      <c r="CL11">
        <v>10535.796856378109</v>
      </c>
      <c r="CM11">
        <v>10675.910731825034</v>
      </c>
      <c r="CN11">
        <v>10812.661874261232</v>
      </c>
      <c r="CO11">
        <v>10946.130989278961</v>
      </c>
      <c r="CP11">
        <v>11076.396845536266</v>
      </c>
      <c r="CQ11">
        <v>11203.536321243395</v>
      </c>
      <c r="CR11">
        <v>11327.624449533552</v>
      </c>
      <c r="CS11">
        <v>8918.0287189539595</v>
      </c>
      <c r="CT11">
        <v>9016.5315296990648</v>
      </c>
    </row>
    <row r="12" spans="2:98" x14ac:dyDescent="0.25">
      <c r="B12" t="s">
        <v>85</v>
      </c>
      <c r="C12" s="19">
        <v>-1</v>
      </c>
      <c r="D12" s="19">
        <v>-78.5</v>
      </c>
      <c r="E12" s="19">
        <v>-156</v>
      </c>
      <c r="F12" s="19">
        <v>-174</v>
      </c>
      <c r="G12" s="19">
        <v>-192</v>
      </c>
      <c r="H12" s="19">
        <v>-228</v>
      </c>
      <c r="I12" s="19">
        <v>-452.5</v>
      </c>
      <c r="J12" s="19">
        <v>-649</v>
      </c>
      <c r="K12" s="19">
        <v>-769</v>
      </c>
      <c r="L12" s="19">
        <v>-889</v>
      </c>
      <c r="M12" s="19">
        <v>-1085.5</v>
      </c>
      <c r="N12" s="19">
        <v>-1282</v>
      </c>
      <c r="O12" s="19">
        <v>-1478.5</v>
      </c>
      <c r="P12" s="19">
        <v>-1675</v>
      </c>
      <c r="Q12" s="19">
        <v>-1871.5</v>
      </c>
      <c r="R12" s="19">
        <v>-1991.5</v>
      </c>
      <c r="S12" s="19">
        <v>-2016.5</v>
      </c>
      <c r="T12" s="19">
        <v>-2041.5</v>
      </c>
      <c r="U12" s="19">
        <v>-2066.5</v>
      </c>
      <c r="V12" s="19">
        <v>-2091.5</v>
      </c>
      <c r="W12" s="19">
        <v>-2132</v>
      </c>
      <c r="X12" s="19">
        <v>-2137</v>
      </c>
      <c r="Y12" s="19">
        <v>-2114.4296875</v>
      </c>
      <c r="Z12" s="19">
        <v>-2093.3730624999998</v>
      </c>
      <c r="AA12" s="19">
        <v>-2015.7234839999999</v>
      </c>
      <c r="AB12" s="19">
        <v>-1918.5294953839998</v>
      </c>
      <c r="AC12" s="19">
        <v>-1876.6498499947838</v>
      </c>
      <c r="AD12" s="19">
        <v>-1821.099316094909</v>
      </c>
      <c r="AE12" s="19">
        <v>-1711.7036825086311</v>
      </c>
      <c r="AF12" s="19">
        <v>-1607.945544128424</v>
      </c>
      <c r="AG12" s="19">
        <v>-1406.119288569342</v>
      </c>
      <c r="AH12" s="19">
        <v>-1206.1768631436778</v>
      </c>
      <c r="AI12" s="19">
        <v>-1012.9530559282296</v>
      </c>
      <c r="AJ12" s="19">
        <v>-826.28662008595211</v>
      </c>
      <c r="AK12" s="19">
        <v>-646.02017870388931</v>
      </c>
      <c r="AL12" s="19">
        <v>-472.00013191499602</v>
      </c>
      <c r="AM12" s="19">
        <v>-249.0765662490362</v>
      </c>
      <c r="AN12" s="19">
        <v>-32.103166159059441</v>
      </c>
      <c r="AO12" s="19">
        <v>179.06287232875789</v>
      </c>
      <c r="AP12" s="19">
        <v>384.56092589286754</v>
      </c>
      <c r="AQ12" s="19">
        <v>569.02702617143859</v>
      </c>
      <c r="AR12" s="19">
        <v>846.66425254332398</v>
      </c>
      <c r="AS12" s="19">
        <v>1082.018185482284</v>
      </c>
      <c r="AT12" s="19">
        <v>1373.8219365307091</v>
      </c>
      <c r="AU12" s="19">
        <v>1652.6503975539717</v>
      </c>
      <c r="AV12" s="19">
        <v>2027.2652880126761</v>
      </c>
      <c r="AW12" s="19">
        <v>2357.2694211003718</v>
      </c>
      <c r="AX12" s="19">
        <v>2678.3814549939625</v>
      </c>
      <c r="AY12" s="19">
        <v>3048.8851125741071</v>
      </c>
      <c r="AZ12" s="19">
        <v>3409.4046823723284</v>
      </c>
      <c r="BA12" s="19">
        <v>3800.6797824953924</v>
      </c>
      <c r="BB12" s="19">
        <v>4250.5145927155027</v>
      </c>
      <c r="BC12" s="19">
        <v>4689.5533674903309</v>
      </c>
      <c r="BD12" s="19">
        <v>5118.055211670563</v>
      </c>
      <c r="BE12" s="19">
        <v>5536.2730115904697</v>
      </c>
      <c r="BF12" s="19">
        <v>5944.4535843122985</v>
      </c>
      <c r="BG12" s="19">
        <v>6342.8378232888035</v>
      </c>
      <c r="BH12" s="19">
        <v>6731.6608405298721</v>
      </c>
      <c r="BI12" s="19">
        <v>7111.1521053571551</v>
      </c>
      <c r="BJ12" s="19">
        <v>7481.5355798285827</v>
      </c>
      <c r="BK12" s="19">
        <v>7843.0298509126969</v>
      </c>
      <c r="BL12" s="19">
        <v>8195.8482594907928</v>
      </c>
      <c r="BM12" s="19">
        <v>8540.1990262630134</v>
      </c>
      <c r="BN12" s="19">
        <v>8876.2853746327</v>
      </c>
      <c r="BO12" s="19">
        <v>9204.3056506415141</v>
      </c>
      <c r="BP12" s="19">
        <v>9524.4534400261182</v>
      </c>
      <c r="BQ12" s="19">
        <v>9836.9176824654915</v>
      </c>
      <c r="BR12" s="19">
        <v>10141.882783086319</v>
      </c>
      <c r="BS12" s="19">
        <v>10439.528721292247</v>
      </c>
      <c r="BT12" s="19">
        <v>10730.031156981233</v>
      </c>
      <c r="BU12" s="19">
        <v>11013.561534213683</v>
      </c>
      <c r="BV12" s="19">
        <v>11290.287182392554</v>
      </c>
      <c r="BW12" s="19">
        <v>11560.371415015132</v>
      </c>
      <c r="BX12" s="19">
        <v>11823.973626054769</v>
      </c>
      <c r="BY12" s="19">
        <v>12081.249384029454</v>
      </c>
      <c r="BZ12" s="19">
        <v>12332.350523812747</v>
      </c>
      <c r="CA12" s="19">
        <v>12577.425236241241</v>
      </c>
      <c r="CB12" s="19">
        <v>12816.61815557145</v>
      </c>
      <c r="CC12" s="19">
        <v>13050.070444837735</v>
      </c>
      <c r="CD12" s="19">
        <v>13277.919879161629</v>
      </c>
      <c r="CE12" s="19">
        <v>13500.300927061749</v>
      </c>
      <c r="CF12" s="19">
        <v>13717.344829812268</v>
      </c>
      <c r="CG12" s="19">
        <v>13929.179678896773</v>
      </c>
      <c r="CH12" s="19">
        <v>14135.930491603251</v>
      </c>
      <c r="CI12" s="19">
        <v>14337.719284804773</v>
      </c>
      <c r="CJ12" s="19">
        <v>14534.665146969457</v>
      </c>
      <c r="CK12" s="19">
        <v>14726.88430844219</v>
      </c>
      <c r="CL12" s="19">
        <v>14914.490210039578</v>
      </c>
      <c r="CM12" s="19">
        <v>15097.593569998628</v>
      </c>
      <c r="CN12" s="19">
        <v>15276.30244931866</v>
      </c>
      <c r="CO12" s="19">
        <v>15450.722315535013</v>
      </c>
      <c r="CP12" s="19">
        <v>15620.956104962172</v>
      </c>
      <c r="CQ12" s="19">
        <v>15787.104283443079</v>
      </c>
      <c r="CR12" s="19">
        <v>15949.264905640444</v>
      </c>
      <c r="CS12" s="19">
        <v>16107.533672905074</v>
      </c>
      <c r="CT12" s="19">
        <v>16262.003989755352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A278-D841-4673-B11F-55C7D1A72C33}">
  <dimension ref="A1:DE374"/>
  <sheetViews>
    <sheetView workbookViewId="0">
      <selection activeCell="A4" sqref="A4"/>
    </sheetView>
  </sheetViews>
  <sheetFormatPr defaultRowHeight="15" x14ac:dyDescent="0.25"/>
  <cols>
    <col min="1" max="1" width="12" bestFit="1" customWidth="1"/>
    <col min="2" max="2" width="39.7109375" customWidth="1"/>
    <col min="3" max="3" width="10.85546875" customWidth="1"/>
    <col min="4" max="5" width="7.7109375" customWidth="1"/>
    <col min="6" max="6" width="9.42578125" customWidth="1"/>
    <col min="7" max="19" width="7.7109375" customWidth="1"/>
    <col min="20" max="101" width="8.7109375" customWidth="1"/>
    <col min="102" max="102" width="9.85546875" customWidth="1"/>
    <col min="103" max="103" width="7.7109375" customWidth="1"/>
    <col min="104" max="104" width="5.42578125" bestFit="1" customWidth="1"/>
  </cols>
  <sheetData>
    <row r="1" spans="1:102" x14ac:dyDescent="0.25">
      <c r="A1" s="1" t="s">
        <v>2</v>
      </c>
      <c r="B1" s="2" t="s">
        <v>1</v>
      </c>
      <c r="C1" s="125">
        <v>2016</v>
      </c>
      <c r="D1" s="126"/>
      <c r="E1" s="126"/>
      <c r="F1" s="127"/>
      <c r="G1" s="125">
        <f>C1+1</f>
        <v>2017</v>
      </c>
      <c r="H1" s="126"/>
      <c r="I1" s="126"/>
      <c r="J1" s="127"/>
      <c r="K1" s="125">
        <f>G1+1</f>
        <v>2018</v>
      </c>
      <c r="L1" s="126"/>
      <c r="M1" s="126"/>
      <c r="N1" s="127"/>
      <c r="O1" s="125">
        <f>K1+1</f>
        <v>2019</v>
      </c>
      <c r="P1" s="126"/>
      <c r="Q1" s="126"/>
      <c r="R1" s="127"/>
      <c r="S1" s="125">
        <f>O1+1</f>
        <v>2020</v>
      </c>
      <c r="T1" s="126"/>
      <c r="U1" s="126"/>
      <c r="V1" s="127"/>
      <c r="W1" s="125">
        <f>S1+1</f>
        <v>2021</v>
      </c>
      <c r="X1" s="126"/>
      <c r="Y1" s="126"/>
      <c r="Z1" s="127"/>
      <c r="AA1" s="125">
        <f>W1+1</f>
        <v>2022</v>
      </c>
      <c r="AB1" s="126"/>
      <c r="AC1" s="126"/>
      <c r="AD1" s="127"/>
      <c r="AE1" s="125">
        <f>AA1+1</f>
        <v>2023</v>
      </c>
      <c r="AF1" s="126"/>
      <c r="AG1" s="126"/>
      <c r="AH1" s="127"/>
      <c r="AI1" s="125">
        <f>AE1+1</f>
        <v>2024</v>
      </c>
      <c r="AJ1" s="126"/>
      <c r="AK1" s="126"/>
      <c r="AL1" s="127"/>
      <c r="AM1" s="125">
        <f>AI1+1</f>
        <v>2025</v>
      </c>
      <c r="AN1" s="126"/>
      <c r="AO1" s="126"/>
      <c r="AP1" s="127"/>
      <c r="AQ1" s="125">
        <f>AM1+1</f>
        <v>2026</v>
      </c>
      <c r="AR1" s="126"/>
      <c r="AS1" s="126"/>
      <c r="AT1" s="127"/>
      <c r="AU1" s="125">
        <f>AQ1+1</f>
        <v>2027</v>
      </c>
      <c r="AV1" s="126"/>
      <c r="AW1" s="126"/>
      <c r="AX1" s="127"/>
      <c r="AY1" s="125">
        <f>AU1+1</f>
        <v>2028</v>
      </c>
      <c r="AZ1" s="126"/>
      <c r="BA1" s="126"/>
      <c r="BB1" s="127"/>
      <c r="BC1" s="125">
        <f>AY1+1</f>
        <v>2029</v>
      </c>
      <c r="BD1" s="126"/>
      <c r="BE1" s="126"/>
      <c r="BF1" s="127"/>
      <c r="BG1" s="125">
        <f>BC1+1</f>
        <v>2030</v>
      </c>
      <c r="BH1" s="126"/>
      <c r="BI1" s="126"/>
      <c r="BJ1" s="127"/>
      <c r="BK1" s="125">
        <f>BG1+1</f>
        <v>2031</v>
      </c>
      <c r="BL1" s="126"/>
      <c r="BM1" s="126"/>
      <c r="BN1" s="127"/>
      <c r="BO1" s="125">
        <f>BK1+1</f>
        <v>2032</v>
      </c>
      <c r="BP1" s="126"/>
      <c r="BQ1" s="126"/>
      <c r="BR1" s="127"/>
      <c r="BS1" s="125">
        <f>BO1+1</f>
        <v>2033</v>
      </c>
      <c r="BT1" s="126"/>
      <c r="BU1" s="126"/>
      <c r="BV1" s="127"/>
      <c r="BW1" s="125">
        <f>BS1+1</f>
        <v>2034</v>
      </c>
      <c r="BX1" s="126"/>
      <c r="BY1" s="126"/>
      <c r="BZ1" s="127"/>
      <c r="CA1" s="125">
        <f>BW1+1</f>
        <v>2035</v>
      </c>
      <c r="CB1" s="126"/>
      <c r="CC1" s="126"/>
      <c r="CD1" s="127"/>
      <c r="CE1" s="125">
        <f>CA1+1</f>
        <v>2036</v>
      </c>
      <c r="CF1" s="126"/>
      <c r="CG1" s="126"/>
      <c r="CH1" s="127"/>
      <c r="CI1" s="125">
        <f>CE1+1</f>
        <v>2037</v>
      </c>
      <c r="CJ1" s="126"/>
      <c r="CK1" s="126"/>
      <c r="CL1" s="127"/>
      <c r="CM1" s="125">
        <f>CI1+1</f>
        <v>2038</v>
      </c>
      <c r="CN1" s="126"/>
      <c r="CO1" s="126"/>
      <c r="CP1" s="127"/>
      <c r="CQ1" s="125">
        <f>CM1+1</f>
        <v>2039</v>
      </c>
      <c r="CR1" s="126"/>
      <c r="CS1" s="126"/>
      <c r="CT1" s="127"/>
      <c r="CU1" s="125">
        <f>CQ1+1</f>
        <v>2040</v>
      </c>
      <c r="CV1" s="126"/>
      <c r="CW1" s="126"/>
      <c r="CX1" s="127"/>
    </row>
    <row r="2" spans="1:102" ht="14.25" customHeight="1" x14ac:dyDescent="0.25">
      <c r="A2" s="1" t="s">
        <v>100</v>
      </c>
      <c r="B2" s="3" t="s">
        <v>0</v>
      </c>
      <c r="C2" s="86">
        <v>1</v>
      </c>
      <c r="D2" s="86">
        <v>2</v>
      </c>
      <c r="E2" s="86">
        <v>3</v>
      </c>
      <c r="F2" s="21">
        <v>4</v>
      </c>
      <c r="G2" s="20">
        <v>1</v>
      </c>
      <c r="H2" s="86">
        <v>2</v>
      </c>
      <c r="I2" s="86">
        <v>3</v>
      </c>
      <c r="J2" s="86">
        <v>4</v>
      </c>
      <c r="K2" s="86">
        <v>1</v>
      </c>
      <c r="L2" s="86">
        <v>2</v>
      </c>
      <c r="M2" s="86">
        <v>3</v>
      </c>
      <c r="N2" s="86">
        <v>4</v>
      </c>
      <c r="O2" s="86">
        <v>1</v>
      </c>
      <c r="P2" s="86">
        <v>2</v>
      </c>
      <c r="Q2" s="86">
        <v>3</v>
      </c>
      <c r="R2" s="86">
        <v>4</v>
      </c>
      <c r="S2" s="86">
        <v>1</v>
      </c>
      <c r="T2" s="86">
        <v>2</v>
      </c>
      <c r="U2" s="86">
        <v>3</v>
      </c>
      <c r="V2" s="86">
        <v>4</v>
      </c>
      <c r="W2" s="86">
        <v>1</v>
      </c>
      <c r="X2" s="86">
        <v>2</v>
      </c>
      <c r="Y2" s="86">
        <v>3</v>
      </c>
      <c r="Z2" s="86">
        <v>4</v>
      </c>
      <c r="AA2" s="86">
        <v>1</v>
      </c>
      <c r="AB2" s="86">
        <v>2</v>
      </c>
      <c r="AC2" s="86">
        <v>3</v>
      </c>
      <c r="AD2" s="86">
        <v>4</v>
      </c>
      <c r="AE2" s="86">
        <v>1</v>
      </c>
      <c r="AF2" s="86">
        <v>2</v>
      </c>
      <c r="AG2" s="86">
        <v>3</v>
      </c>
      <c r="AH2" s="86">
        <v>4</v>
      </c>
      <c r="AI2" s="86">
        <v>1</v>
      </c>
      <c r="AJ2" s="86">
        <v>2</v>
      </c>
      <c r="AK2" s="86">
        <v>3</v>
      </c>
      <c r="AL2" s="86">
        <v>4</v>
      </c>
      <c r="AM2" s="86">
        <v>1</v>
      </c>
      <c r="AN2" s="86">
        <v>2</v>
      </c>
      <c r="AO2" s="86">
        <v>3</v>
      </c>
      <c r="AP2" s="86">
        <v>4</v>
      </c>
      <c r="AQ2" s="86">
        <v>1</v>
      </c>
      <c r="AR2" s="86">
        <v>2</v>
      </c>
      <c r="AS2" s="86">
        <v>3</v>
      </c>
      <c r="AT2" s="86">
        <v>4</v>
      </c>
      <c r="AU2" s="86">
        <v>1</v>
      </c>
      <c r="AV2" s="86">
        <v>2</v>
      </c>
      <c r="AW2" s="86">
        <v>3</v>
      </c>
      <c r="AX2" s="86">
        <v>4</v>
      </c>
      <c r="AY2" s="86">
        <v>1</v>
      </c>
      <c r="AZ2" s="86">
        <v>2</v>
      </c>
      <c r="BA2" s="86">
        <v>3</v>
      </c>
      <c r="BB2" s="86">
        <v>4</v>
      </c>
      <c r="BC2" s="86">
        <v>1</v>
      </c>
      <c r="BD2" s="86">
        <v>2</v>
      </c>
      <c r="BE2" s="86">
        <v>3</v>
      </c>
      <c r="BF2" s="86">
        <v>4</v>
      </c>
      <c r="BG2" s="86">
        <v>1</v>
      </c>
      <c r="BH2" s="86">
        <v>2</v>
      </c>
      <c r="BI2" s="86">
        <v>3</v>
      </c>
      <c r="BJ2" s="86">
        <v>4</v>
      </c>
      <c r="BK2" s="86">
        <v>1</v>
      </c>
      <c r="BL2" s="86">
        <v>2</v>
      </c>
      <c r="BM2" s="86">
        <v>3</v>
      </c>
      <c r="BN2" s="86">
        <v>4</v>
      </c>
      <c r="BO2" s="86">
        <v>1</v>
      </c>
      <c r="BP2" s="86">
        <v>2</v>
      </c>
      <c r="BQ2" s="86">
        <v>3</v>
      </c>
      <c r="BR2" s="86">
        <v>4</v>
      </c>
      <c r="BS2" s="86">
        <v>1</v>
      </c>
      <c r="BT2" s="86">
        <v>2</v>
      </c>
      <c r="BU2" s="86">
        <v>3</v>
      </c>
      <c r="BV2" s="86">
        <v>4</v>
      </c>
      <c r="BW2" s="86">
        <v>1</v>
      </c>
      <c r="BX2" s="86">
        <v>2</v>
      </c>
      <c r="BY2" s="86">
        <v>3</v>
      </c>
      <c r="BZ2" s="86">
        <v>4</v>
      </c>
      <c r="CA2" s="86">
        <v>1</v>
      </c>
      <c r="CB2" s="86">
        <v>2</v>
      </c>
      <c r="CC2" s="86">
        <v>3</v>
      </c>
      <c r="CD2" s="86">
        <v>4</v>
      </c>
      <c r="CE2" s="86">
        <v>1</v>
      </c>
      <c r="CF2" s="86">
        <v>2</v>
      </c>
      <c r="CG2" s="86">
        <v>3</v>
      </c>
      <c r="CH2" s="86">
        <v>4</v>
      </c>
      <c r="CI2" s="86">
        <v>1</v>
      </c>
      <c r="CJ2" s="86">
        <v>2</v>
      </c>
      <c r="CK2" s="86">
        <v>3</v>
      </c>
      <c r="CL2" s="86">
        <v>4</v>
      </c>
      <c r="CM2" s="86">
        <v>1</v>
      </c>
      <c r="CN2" s="86">
        <v>2</v>
      </c>
      <c r="CO2" s="86">
        <v>3</v>
      </c>
      <c r="CP2" s="86">
        <v>4</v>
      </c>
      <c r="CQ2" s="86">
        <v>1</v>
      </c>
      <c r="CR2" s="86">
        <v>2</v>
      </c>
      <c r="CS2" s="86">
        <v>3</v>
      </c>
      <c r="CT2" s="86">
        <v>4</v>
      </c>
      <c r="CU2" s="86">
        <v>1</v>
      </c>
      <c r="CV2" s="86">
        <v>2</v>
      </c>
      <c r="CW2" s="86">
        <v>3</v>
      </c>
      <c r="CX2" s="86">
        <v>4</v>
      </c>
    </row>
    <row r="3" spans="1:102" ht="14.25" customHeight="1" x14ac:dyDescent="0.25">
      <c r="A3" s="1" t="s">
        <v>101</v>
      </c>
      <c r="B3" s="45" t="s">
        <v>26</v>
      </c>
      <c r="C3" s="23"/>
      <c r="D3" s="23"/>
      <c r="E3" s="23"/>
      <c r="F3" s="52"/>
      <c r="G3" s="3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</row>
    <row r="4" spans="1:102" ht="14.25" customHeight="1" x14ac:dyDescent="0.25">
      <c r="A4" s="54">
        <f>MAX($C$23:$BR$23)</f>
        <v>1306</v>
      </c>
      <c r="B4" s="45" t="s">
        <v>27</v>
      </c>
      <c r="C4" s="6"/>
      <c r="D4" s="6"/>
      <c r="E4" s="6"/>
      <c r="F4" s="32"/>
      <c r="G4" s="31"/>
      <c r="H4" s="23"/>
      <c r="I4" s="23"/>
      <c r="J4" s="23"/>
      <c r="K4" s="2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</row>
    <row r="5" spans="1:102" ht="14.25" customHeight="1" x14ac:dyDescent="0.25">
      <c r="B5" s="46" t="s">
        <v>28</v>
      </c>
      <c r="C5" s="6"/>
      <c r="D5" s="6"/>
      <c r="E5" s="6"/>
      <c r="F5" s="32"/>
      <c r="G5" s="31"/>
      <c r="H5" s="86"/>
      <c r="I5" s="86"/>
      <c r="J5" s="86"/>
      <c r="K5" s="86"/>
      <c r="L5" s="86"/>
      <c r="M5" s="24"/>
      <c r="N5" s="24"/>
      <c r="O5" s="24"/>
      <c r="P5" s="24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6"/>
      <c r="BR5" s="6"/>
      <c r="BS5" s="86"/>
      <c r="BT5" s="86"/>
      <c r="BU5" s="6"/>
      <c r="BV5" s="6"/>
      <c r="BW5" s="86"/>
      <c r="BX5" s="86"/>
      <c r="BY5" s="6"/>
      <c r="BZ5" s="6"/>
      <c r="CA5" s="86"/>
      <c r="CB5" s="86"/>
      <c r="CC5" s="6"/>
      <c r="CD5" s="6"/>
      <c r="CE5" s="86"/>
      <c r="CF5" s="86"/>
      <c r="CG5" s="6"/>
      <c r="CH5" s="6"/>
      <c r="CI5" s="86"/>
      <c r="CJ5" s="86"/>
      <c r="CK5" s="6"/>
      <c r="CL5" s="6"/>
      <c r="CM5" s="86"/>
      <c r="CN5" s="86"/>
      <c r="CO5" s="6"/>
      <c r="CP5" s="6"/>
      <c r="CQ5" s="86"/>
      <c r="CR5" s="86"/>
      <c r="CS5" s="6"/>
      <c r="CT5" s="6"/>
      <c r="CU5" s="86"/>
      <c r="CV5" s="86"/>
      <c r="CW5" s="6"/>
      <c r="CX5" s="6"/>
    </row>
    <row r="6" spans="1:102" ht="14.25" customHeight="1" x14ac:dyDescent="0.25">
      <c r="B6" s="46" t="s">
        <v>30</v>
      </c>
      <c r="C6" s="6"/>
      <c r="D6" s="6"/>
      <c r="E6" s="6"/>
      <c r="F6" s="32"/>
      <c r="G6" s="59"/>
      <c r="H6" s="60"/>
      <c r="I6" s="60"/>
      <c r="J6" s="61"/>
      <c r="K6" s="61"/>
      <c r="L6" s="61"/>
      <c r="M6" s="61"/>
      <c r="N6" s="61"/>
      <c r="O6" s="61"/>
      <c r="P6" s="61"/>
      <c r="Q6" s="61"/>
      <c r="R6" s="26"/>
      <c r="S6" s="26"/>
      <c r="T6" s="26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6"/>
      <c r="BR6" s="6"/>
      <c r="BS6" s="86"/>
      <c r="BT6" s="86"/>
      <c r="BU6" s="6"/>
      <c r="BV6" s="6"/>
      <c r="BW6" s="86"/>
      <c r="BX6" s="86"/>
      <c r="BY6" s="6"/>
      <c r="BZ6" s="6"/>
      <c r="CA6" s="86"/>
      <c r="CB6" s="86"/>
      <c r="CC6" s="6"/>
      <c r="CD6" s="6"/>
      <c r="CE6" s="86"/>
      <c r="CF6" s="86"/>
      <c r="CG6" s="6"/>
      <c r="CH6" s="6"/>
      <c r="CI6" s="86"/>
      <c r="CJ6" s="86"/>
      <c r="CK6" s="6"/>
      <c r="CL6" s="6"/>
      <c r="CM6" s="86"/>
      <c r="CN6" s="86"/>
      <c r="CO6" s="6"/>
      <c r="CP6" s="6"/>
      <c r="CQ6" s="86"/>
      <c r="CR6" s="86"/>
      <c r="CS6" s="6"/>
      <c r="CT6" s="6"/>
      <c r="CU6" s="86"/>
      <c r="CV6" s="86"/>
      <c r="CW6" s="6"/>
      <c r="CX6" s="6"/>
    </row>
    <row r="7" spans="1:102" ht="14.25" customHeight="1" x14ac:dyDescent="0.25">
      <c r="A7" s="7"/>
      <c r="B7" s="38" t="s">
        <v>22</v>
      </c>
      <c r="C7" s="34"/>
      <c r="D7" s="12"/>
      <c r="E7" s="12"/>
      <c r="F7" s="12"/>
      <c r="G7" s="34"/>
      <c r="H7" s="35">
        <v>0</v>
      </c>
      <c r="I7" s="12"/>
      <c r="J7" s="35">
        <v>0</v>
      </c>
      <c r="K7" s="12"/>
      <c r="L7" s="12"/>
      <c r="M7" s="35">
        <v>10</v>
      </c>
      <c r="N7" s="12"/>
      <c r="O7" s="12"/>
      <c r="P7" s="12"/>
      <c r="Q7" s="12"/>
      <c r="R7" s="12"/>
      <c r="S7" s="12"/>
      <c r="T7" s="30"/>
      <c r="U7" s="13"/>
      <c r="V7" s="13"/>
      <c r="W7" s="12"/>
      <c r="X7" s="12"/>
      <c r="Y7" s="12"/>
      <c r="Z7" s="12"/>
      <c r="AA7" s="86"/>
      <c r="AB7" s="86"/>
      <c r="AC7" s="86"/>
      <c r="AD7" s="86"/>
      <c r="AE7" s="86"/>
      <c r="AF7" s="86">
        <v>10</v>
      </c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6"/>
      <c r="BR7" s="6"/>
      <c r="BS7" s="86"/>
      <c r="BT7" s="86"/>
      <c r="BU7" s="6"/>
      <c r="BV7" s="6"/>
      <c r="BW7" s="86"/>
      <c r="BX7" s="86"/>
      <c r="BY7" s="6"/>
      <c r="BZ7" s="6"/>
      <c r="CA7" s="86"/>
      <c r="CB7" s="86"/>
      <c r="CC7" s="6"/>
      <c r="CD7" s="6"/>
      <c r="CE7" s="86"/>
      <c r="CF7" s="86"/>
      <c r="CG7" s="6"/>
      <c r="CH7" s="6"/>
      <c r="CI7" s="86"/>
      <c r="CJ7" s="86"/>
      <c r="CK7" s="6"/>
      <c r="CL7" s="6"/>
      <c r="CM7" s="86"/>
      <c r="CN7" s="86"/>
      <c r="CO7" s="6"/>
      <c r="CP7" s="6"/>
      <c r="CQ7" s="86"/>
      <c r="CR7" s="86"/>
      <c r="CS7" s="6"/>
      <c r="CT7" s="6"/>
      <c r="CU7" s="86"/>
      <c r="CV7" s="86"/>
      <c r="CW7" s="6"/>
      <c r="CX7" s="6"/>
    </row>
    <row r="8" spans="1:102" ht="14.25" customHeight="1" x14ac:dyDescent="0.25">
      <c r="A8" s="7"/>
      <c r="B8" s="39" t="s">
        <v>14</v>
      </c>
      <c r="C8" s="12"/>
      <c r="D8" s="12"/>
      <c r="E8" s="12"/>
      <c r="F8" s="12"/>
      <c r="G8" s="27">
        <v>1</v>
      </c>
      <c r="H8" s="27">
        <v>1</v>
      </c>
      <c r="I8" s="27">
        <v>1</v>
      </c>
      <c r="J8" s="27">
        <v>18</v>
      </c>
      <c r="K8" s="27">
        <v>18</v>
      </c>
      <c r="L8" s="27">
        <v>18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86"/>
      <c r="AB8" s="86"/>
      <c r="AC8" s="86"/>
      <c r="AD8" s="86"/>
      <c r="AE8" s="86"/>
      <c r="AF8" s="27">
        <v>18</v>
      </c>
      <c r="AG8" s="27">
        <v>18</v>
      </c>
      <c r="AH8" s="13"/>
      <c r="AI8" s="13"/>
      <c r="AJ8" s="13"/>
      <c r="AK8" s="13"/>
      <c r="AL8" s="13"/>
      <c r="AM8" s="13"/>
      <c r="AN8" s="12"/>
      <c r="AO8" s="12"/>
      <c r="AP8" s="12"/>
      <c r="AQ8" s="12"/>
      <c r="AR8" s="12"/>
      <c r="AS8" s="12"/>
      <c r="AT8" s="12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6"/>
      <c r="BR8" s="6"/>
      <c r="BS8" s="86"/>
      <c r="BT8" s="86"/>
      <c r="BU8" s="6"/>
      <c r="BV8" s="6"/>
      <c r="BW8" s="86"/>
      <c r="BX8" s="86"/>
      <c r="BY8" s="6"/>
      <c r="BZ8" s="6"/>
      <c r="CA8" s="86"/>
      <c r="CB8" s="86"/>
      <c r="CC8" s="6"/>
      <c r="CD8" s="6"/>
      <c r="CE8" s="86"/>
      <c r="CF8" s="86"/>
      <c r="CG8" s="6"/>
      <c r="CH8" s="6"/>
      <c r="CI8" s="86"/>
      <c r="CJ8" s="86"/>
      <c r="CK8" s="6"/>
      <c r="CL8" s="6"/>
      <c r="CM8" s="86"/>
      <c r="CN8" s="86"/>
      <c r="CO8" s="6"/>
      <c r="CP8" s="6"/>
      <c r="CQ8" s="86"/>
      <c r="CR8" s="86"/>
      <c r="CS8" s="6"/>
      <c r="CT8" s="6"/>
      <c r="CU8" s="86"/>
      <c r="CV8" s="86"/>
      <c r="CW8" s="6"/>
      <c r="CX8" s="6"/>
    </row>
    <row r="9" spans="1:102" ht="14.25" customHeight="1" x14ac:dyDescent="0.25">
      <c r="A9" s="7"/>
      <c r="B9" s="39" t="s">
        <v>18</v>
      </c>
      <c r="C9" s="12"/>
      <c r="D9" s="12"/>
      <c r="E9" s="12"/>
      <c r="F9" s="12"/>
      <c r="G9" s="12"/>
      <c r="H9" s="13"/>
      <c r="I9" s="13"/>
      <c r="J9" s="13"/>
      <c r="K9" s="13"/>
      <c r="L9" s="27">
        <v>18</v>
      </c>
      <c r="M9" s="27">
        <v>18</v>
      </c>
      <c r="N9" s="13"/>
      <c r="O9" s="13"/>
      <c r="P9" s="13"/>
      <c r="Q9" s="13"/>
      <c r="R9" s="13"/>
      <c r="S9" s="13"/>
      <c r="T9" s="12"/>
      <c r="U9" s="12"/>
      <c r="V9" s="12"/>
      <c r="W9" s="12"/>
      <c r="X9" s="12"/>
      <c r="Y9" s="12"/>
      <c r="Z9" s="12"/>
      <c r="AA9" s="30"/>
      <c r="AB9" s="30"/>
      <c r="AC9" s="30"/>
      <c r="AD9" s="30"/>
      <c r="AE9" s="30"/>
      <c r="AF9" s="12"/>
      <c r="AG9" s="25">
        <v>100</v>
      </c>
      <c r="AH9" s="25">
        <v>100</v>
      </c>
      <c r="AI9" s="25">
        <v>100</v>
      </c>
      <c r="AJ9" s="25">
        <v>100</v>
      </c>
      <c r="AK9" s="25">
        <v>100</v>
      </c>
      <c r="AL9" s="25">
        <v>100</v>
      </c>
      <c r="AM9" s="25">
        <v>100</v>
      </c>
      <c r="AN9" s="25">
        <v>100</v>
      </c>
      <c r="AO9" s="25">
        <v>100</v>
      </c>
      <c r="AP9" s="25">
        <v>100</v>
      </c>
      <c r="AQ9" s="12"/>
      <c r="AR9" s="12"/>
      <c r="AS9" s="12"/>
      <c r="AT9" s="12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3"/>
      <c r="BR9" s="33"/>
      <c r="BS9" s="30"/>
      <c r="BT9" s="30"/>
      <c r="BU9" s="33"/>
      <c r="BV9" s="33"/>
      <c r="BW9" s="30"/>
      <c r="BX9" s="30"/>
      <c r="BY9" s="33"/>
      <c r="BZ9" s="33"/>
      <c r="CA9" s="30"/>
      <c r="CB9" s="86"/>
      <c r="CC9" s="6"/>
      <c r="CD9" s="6"/>
      <c r="CE9" s="86"/>
      <c r="CF9" s="86"/>
      <c r="CG9" s="6"/>
      <c r="CH9" s="6"/>
      <c r="CI9" s="86"/>
      <c r="CJ9" s="86"/>
      <c r="CK9" s="6"/>
      <c r="CL9" s="6"/>
      <c r="CM9" s="86"/>
      <c r="CN9" s="86"/>
      <c r="CO9" s="6"/>
      <c r="CP9" s="6"/>
      <c r="CQ9" s="86"/>
      <c r="CR9" s="86"/>
      <c r="CS9" s="6"/>
      <c r="CT9" s="6"/>
      <c r="CU9" s="86"/>
      <c r="CV9" s="86"/>
      <c r="CW9" s="6"/>
      <c r="CX9" s="6"/>
    </row>
    <row r="10" spans="1:102" ht="14.25" customHeight="1" x14ac:dyDescent="0.25">
      <c r="A10" s="7"/>
      <c r="B10" s="40" t="s">
        <v>23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25">
        <v>120</v>
      </c>
      <c r="N10" s="25">
        <v>120</v>
      </c>
      <c r="O10" s="25">
        <v>120</v>
      </c>
      <c r="P10" s="25">
        <v>120</v>
      </c>
      <c r="Q10" s="25">
        <v>120</v>
      </c>
      <c r="R10" s="25">
        <v>120</v>
      </c>
      <c r="S10" s="25">
        <v>120</v>
      </c>
      <c r="T10" s="25">
        <v>120</v>
      </c>
      <c r="U10" s="25">
        <v>120</v>
      </c>
      <c r="V10" s="25">
        <v>120</v>
      </c>
      <c r="W10" s="12"/>
      <c r="X10" s="12"/>
      <c r="Y10" s="12"/>
      <c r="Z10" s="12"/>
      <c r="AA10" s="30"/>
      <c r="AB10" s="30"/>
      <c r="AC10" s="30"/>
      <c r="AD10" s="30"/>
      <c r="AE10" s="30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26">
        <v>25</v>
      </c>
      <c r="AR10" s="26">
        <v>25</v>
      </c>
      <c r="AS10" s="26">
        <v>25</v>
      </c>
      <c r="AT10" s="26">
        <v>25</v>
      </c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3"/>
      <c r="BR10" s="33"/>
      <c r="BS10" s="30"/>
      <c r="BT10" s="30"/>
      <c r="BU10" s="33"/>
      <c r="BV10" s="33"/>
      <c r="BW10" s="30"/>
      <c r="BX10" s="30"/>
      <c r="BY10" s="33"/>
      <c r="BZ10" s="33"/>
      <c r="CA10" s="30"/>
      <c r="CB10" s="86"/>
      <c r="CC10" s="6"/>
      <c r="CD10" s="6"/>
      <c r="CE10" s="86"/>
      <c r="CF10" s="86"/>
      <c r="CG10" s="6"/>
      <c r="CH10" s="6"/>
      <c r="CI10" s="86"/>
      <c r="CJ10" s="86"/>
      <c r="CK10" s="6"/>
      <c r="CL10" s="6"/>
      <c r="CM10" s="86"/>
      <c r="CN10" s="86"/>
      <c r="CO10" s="6"/>
      <c r="CP10" s="6"/>
      <c r="CQ10" s="86"/>
      <c r="CR10" s="86"/>
      <c r="CS10" s="6"/>
      <c r="CT10" s="6"/>
      <c r="CU10" s="86"/>
      <c r="CV10" s="86"/>
      <c r="CW10" s="6"/>
      <c r="CX10" s="6"/>
    </row>
    <row r="11" spans="1:102" ht="14.25" customHeight="1" x14ac:dyDescent="0.25">
      <c r="A11" s="7"/>
      <c r="B11" s="41" t="s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6">
        <v>25</v>
      </c>
      <c r="X11" s="26">
        <v>25</v>
      </c>
      <c r="Y11" s="26">
        <v>25</v>
      </c>
      <c r="Z11" s="26">
        <v>25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57"/>
      <c r="AL11" s="57"/>
      <c r="AM11" s="57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87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57"/>
      <c r="BP11" s="30"/>
      <c r="BQ11" s="30"/>
      <c r="BR11" s="33"/>
      <c r="BS11" s="30"/>
      <c r="BT11" s="30"/>
      <c r="BU11" s="33"/>
      <c r="BV11" s="33"/>
      <c r="BW11" s="30"/>
      <c r="BX11" s="30"/>
      <c r="BY11" s="33"/>
      <c r="BZ11" s="33"/>
      <c r="CA11" s="30"/>
      <c r="CB11" s="86"/>
      <c r="CC11" s="6"/>
      <c r="CD11" s="6"/>
      <c r="CE11" s="86"/>
      <c r="CF11" s="86"/>
      <c r="CG11" s="6"/>
      <c r="CH11" s="6"/>
      <c r="CI11" s="86"/>
      <c r="CJ11" s="86"/>
      <c r="CK11" s="6"/>
      <c r="CL11" s="6"/>
      <c r="CM11" s="86"/>
      <c r="CN11" s="86"/>
      <c r="CO11" s="6"/>
      <c r="CP11" s="6"/>
      <c r="CQ11" s="86"/>
      <c r="CR11" s="86"/>
      <c r="CS11" s="6"/>
      <c r="CT11" s="6"/>
      <c r="CU11" s="86"/>
      <c r="CV11" s="86"/>
      <c r="CW11" s="6"/>
      <c r="CX11" s="6"/>
    </row>
    <row r="12" spans="1:102" ht="14.25" customHeight="1" x14ac:dyDescent="0.25">
      <c r="A12" s="7"/>
      <c r="B12" s="88" t="s">
        <v>90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30">
        <f>-($C$27)/1000000*90</f>
        <v>-85.5</v>
      </c>
      <c r="X12" s="30">
        <f t="shared" ref="X12:AP12" si="0">-($C$27)/1000000*90</f>
        <v>-85.5</v>
      </c>
      <c r="Y12" s="30">
        <f t="shared" si="0"/>
        <v>-85.5</v>
      </c>
      <c r="Z12" s="30">
        <f t="shared" si="0"/>
        <v>-85.5</v>
      </c>
      <c r="AA12" s="30">
        <f t="shared" si="0"/>
        <v>-85.5</v>
      </c>
      <c r="AB12" s="30">
        <f t="shared" si="0"/>
        <v>-85.5</v>
      </c>
      <c r="AC12" s="30">
        <f t="shared" si="0"/>
        <v>-85.5</v>
      </c>
      <c r="AD12" s="30">
        <f t="shared" si="0"/>
        <v>-85.5</v>
      </c>
      <c r="AE12" s="30">
        <f t="shared" si="0"/>
        <v>-85.5</v>
      </c>
      <c r="AF12" s="30">
        <f t="shared" si="0"/>
        <v>-85.5</v>
      </c>
      <c r="AG12" s="30">
        <f t="shared" si="0"/>
        <v>-85.5</v>
      </c>
      <c r="AH12" s="30">
        <f t="shared" si="0"/>
        <v>-85.5</v>
      </c>
      <c r="AI12" s="30">
        <f t="shared" si="0"/>
        <v>-85.5</v>
      </c>
      <c r="AJ12" s="30">
        <f t="shared" si="0"/>
        <v>-85.5</v>
      </c>
      <c r="AK12" s="30">
        <f t="shared" si="0"/>
        <v>-85.5</v>
      </c>
      <c r="AL12" s="30">
        <f t="shared" si="0"/>
        <v>-85.5</v>
      </c>
      <c r="AM12" s="30">
        <f t="shared" si="0"/>
        <v>-85.5</v>
      </c>
      <c r="AN12" s="30">
        <f t="shared" si="0"/>
        <v>-85.5</v>
      </c>
      <c r="AO12" s="30">
        <f t="shared" si="0"/>
        <v>-85.5</v>
      </c>
      <c r="AP12" s="30">
        <f t="shared" si="0"/>
        <v>-85.5</v>
      </c>
      <c r="AQ12" s="30">
        <f>-($C27)/1000000*90*2</f>
        <v>-171</v>
      </c>
      <c r="AR12" s="30">
        <f t="shared" ref="AR12:CX12" si="1">-($C27)/1000000*90*2</f>
        <v>-171</v>
      </c>
      <c r="AS12" s="30">
        <f t="shared" si="1"/>
        <v>-171</v>
      </c>
      <c r="AT12" s="30">
        <f t="shared" si="1"/>
        <v>-171</v>
      </c>
      <c r="AU12" s="30">
        <f t="shared" si="1"/>
        <v>-171</v>
      </c>
      <c r="AV12" s="30">
        <f t="shared" si="1"/>
        <v>-171</v>
      </c>
      <c r="AW12" s="30">
        <f t="shared" si="1"/>
        <v>-171</v>
      </c>
      <c r="AX12" s="30">
        <f t="shared" si="1"/>
        <v>-171</v>
      </c>
      <c r="AY12" s="30">
        <f t="shared" si="1"/>
        <v>-171</v>
      </c>
      <c r="AZ12" s="30">
        <f t="shared" si="1"/>
        <v>-171</v>
      </c>
      <c r="BA12" s="30">
        <f t="shared" si="1"/>
        <v>-171</v>
      </c>
      <c r="BB12" s="30">
        <f t="shared" si="1"/>
        <v>-171</v>
      </c>
      <c r="BC12" s="30">
        <f t="shared" si="1"/>
        <v>-171</v>
      </c>
      <c r="BD12" s="30">
        <f t="shared" si="1"/>
        <v>-171</v>
      </c>
      <c r="BE12" s="30">
        <f t="shared" si="1"/>
        <v>-171</v>
      </c>
      <c r="BF12" s="30">
        <f t="shared" si="1"/>
        <v>-171</v>
      </c>
      <c r="BG12" s="30">
        <f t="shared" si="1"/>
        <v>-171</v>
      </c>
      <c r="BH12" s="30">
        <f t="shared" si="1"/>
        <v>-171</v>
      </c>
      <c r="BI12" s="30">
        <f t="shared" si="1"/>
        <v>-171</v>
      </c>
      <c r="BJ12" s="30">
        <f t="shared" si="1"/>
        <v>-171</v>
      </c>
      <c r="BK12" s="30">
        <f t="shared" si="1"/>
        <v>-171</v>
      </c>
      <c r="BL12" s="30">
        <f t="shared" si="1"/>
        <v>-171</v>
      </c>
      <c r="BM12" s="30">
        <f t="shared" si="1"/>
        <v>-171</v>
      </c>
      <c r="BN12" s="30">
        <f t="shared" si="1"/>
        <v>-171</v>
      </c>
      <c r="BO12" s="30">
        <f t="shared" si="1"/>
        <v>-171</v>
      </c>
      <c r="BP12" s="30">
        <f t="shared" si="1"/>
        <v>-171</v>
      </c>
      <c r="BQ12" s="30">
        <f t="shared" si="1"/>
        <v>-171</v>
      </c>
      <c r="BR12" s="30">
        <f t="shared" si="1"/>
        <v>-171</v>
      </c>
      <c r="BS12" s="30">
        <f t="shared" si="1"/>
        <v>-171</v>
      </c>
      <c r="BT12" s="30">
        <f t="shared" si="1"/>
        <v>-171</v>
      </c>
      <c r="BU12" s="30">
        <f t="shared" si="1"/>
        <v>-171</v>
      </c>
      <c r="BV12" s="30">
        <f t="shared" si="1"/>
        <v>-171</v>
      </c>
      <c r="BW12" s="30">
        <f t="shared" si="1"/>
        <v>-171</v>
      </c>
      <c r="BX12" s="30">
        <f t="shared" si="1"/>
        <v>-171</v>
      </c>
      <c r="BY12" s="30">
        <f t="shared" si="1"/>
        <v>-171</v>
      </c>
      <c r="BZ12" s="30">
        <f t="shared" si="1"/>
        <v>-171</v>
      </c>
      <c r="CA12" s="30">
        <f t="shared" si="1"/>
        <v>-171</v>
      </c>
      <c r="CB12" s="30">
        <f t="shared" si="1"/>
        <v>-171</v>
      </c>
      <c r="CC12" s="30">
        <f t="shared" si="1"/>
        <v>-171</v>
      </c>
      <c r="CD12" s="30">
        <f t="shared" si="1"/>
        <v>-171</v>
      </c>
      <c r="CE12" s="30">
        <f t="shared" si="1"/>
        <v>-171</v>
      </c>
      <c r="CF12" s="30">
        <f t="shared" si="1"/>
        <v>-171</v>
      </c>
      <c r="CG12" s="30">
        <f t="shared" si="1"/>
        <v>-171</v>
      </c>
      <c r="CH12" s="30">
        <f t="shared" si="1"/>
        <v>-171</v>
      </c>
      <c r="CI12" s="30">
        <f t="shared" si="1"/>
        <v>-171</v>
      </c>
      <c r="CJ12" s="30">
        <f t="shared" si="1"/>
        <v>-171</v>
      </c>
      <c r="CK12" s="30">
        <f t="shared" si="1"/>
        <v>-171</v>
      </c>
      <c r="CL12" s="30">
        <f t="shared" si="1"/>
        <v>-171</v>
      </c>
      <c r="CM12" s="30">
        <f t="shared" si="1"/>
        <v>-171</v>
      </c>
      <c r="CN12" s="30">
        <f t="shared" si="1"/>
        <v>-171</v>
      </c>
      <c r="CO12" s="30">
        <f t="shared" si="1"/>
        <v>-171</v>
      </c>
      <c r="CP12" s="30">
        <f t="shared" si="1"/>
        <v>-171</v>
      </c>
      <c r="CQ12" s="30">
        <f t="shared" si="1"/>
        <v>-171</v>
      </c>
      <c r="CR12" s="30">
        <f t="shared" si="1"/>
        <v>-171</v>
      </c>
      <c r="CS12" s="30">
        <f t="shared" si="1"/>
        <v>-171</v>
      </c>
      <c r="CT12" s="30">
        <f t="shared" si="1"/>
        <v>-171</v>
      </c>
      <c r="CU12" s="30">
        <f t="shared" si="1"/>
        <v>-171</v>
      </c>
      <c r="CV12" s="30">
        <f t="shared" si="1"/>
        <v>-171</v>
      </c>
      <c r="CW12" s="30">
        <f t="shared" si="1"/>
        <v>-171</v>
      </c>
      <c r="CX12" s="30">
        <f t="shared" si="1"/>
        <v>-171</v>
      </c>
    </row>
    <row r="13" spans="1:102" ht="14.25" customHeight="1" x14ac:dyDescent="0.25">
      <c r="A13" s="7"/>
      <c r="B13" s="42" t="s">
        <v>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57"/>
      <c r="AO13" s="57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57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3"/>
      <c r="BS13" s="30"/>
      <c r="BT13" s="30"/>
      <c r="BU13" s="33"/>
      <c r="BV13" s="33"/>
      <c r="BW13" s="30"/>
      <c r="BX13" s="30"/>
      <c r="BY13" s="33"/>
      <c r="BZ13" s="33"/>
      <c r="CA13" s="30"/>
      <c r="CB13" s="86"/>
      <c r="CC13" s="6"/>
      <c r="CD13" s="6"/>
      <c r="CE13" s="86"/>
      <c r="CF13" s="86"/>
      <c r="CG13" s="6"/>
      <c r="CH13" s="6"/>
      <c r="CI13" s="86"/>
      <c r="CJ13" s="86"/>
      <c r="CK13" s="6"/>
      <c r="CL13" s="6"/>
      <c r="CM13" s="86"/>
      <c r="CN13" s="86"/>
      <c r="CO13" s="6"/>
      <c r="CP13" s="6"/>
      <c r="CQ13" s="86"/>
      <c r="CR13" s="86"/>
      <c r="CS13" s="6"/>
      <c r="CT13" s="6"/>
      <c r="CU13" s="86"/>
      <c r="CV13" s="86"/>
      <c r="CW13" s="6"/>
      <c r="CX13" s="6"/>
    </row>
    <row r="14" spans="1:102" ht="14.25" customHeight="1" x14ac:dyDescent="0.25">
      <c r="A14" s="7"/>
      <c r="B14" s="42" t="s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87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3"/>
      <c r="BR14" s="57"/>
      <c r="BS14" s="30"/>
      <c r="BT14" s="30"/>
      <c r="BU14" s="33"/>
      <c r="BV14" s="33"/>
      <c r="BW14" s="30"/>
      <c r="BX14" s="30"/>
      <c r="BY14" s="33"/>
      <c r="BZ14" s="33"/>
      <c r="CA14" s="30"/>
      <c r="CB14" s="86"/>
      <c r="CC14" s="6"/>
      <c r="CD14" s="6"/>
      <c r="CE14" s="86"/>
      <c r="CF14" s="86"/>
      <c r="CG14" s="6"/>
      <c r="CH14" s="6"/>
      <c r="CI14" s="86"/>
      <c r="CJ14" s="86"/>
      <c r="CK14" s="6"/>
      <c r="CL14" s="6"/>
      <c r="CM14" s="86"/>
      <c r="CN14" s="86"/>
      <c r="CO14" s="6"/>
      <c r="CP14" s="6"/>
      <c r="CQ14" s="86"/>
      <c r="CR14" s="86"/>
      <c r="CS14" s="6"/>
      <c r="CT14" s="6"/>
      <c r="CU14" s="86"/>
      <c r="CV14" s="86"/>
      <c r="CW14" s="6"/>
      <c r="CX14" s="6"/>
    </row>
    <row r="15" spans="1:102" ht="14.25" customHeight="1" x14ac:dyDescent="0.25">
      <c r="B15" s="49" t="s">
        <v>10</v>
      </c>
      <c r="C15" s="6"/>
      <c r="D15" s="6"/>
      <c r="E15" s="6"/>
      <c r="F15" s="32"/>
      <c r="G15" s="31"/>
      <c r="H15" s="6"/>
      <c r="I15" s="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57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57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3"/>
      <c r="BR15" s="30"/>
      <c r="BS15" s="30"/>
      <c r="BT15" s="30"/>
      <c r="BU15" s="33"/>
      <c r="BV15" s="33"/>
      <c r="BW15" s="30"/>
      <c r="BX15" s="30"/>
      <c r="BY15" s="33"/>
      <c r="BZ15" s="33"/>
      <c r="CA15" s="30"/>
      <c r="CB15" s="86"/>
      <c r="CC15" s="6"/>
      <c r="CD15" s="6"/>
      <c r="CE15" s="86"/>
      <c r="CF15" s="86"/>
      <c r="CG15" s="6"/>
      <c r="CH15" s="6"/>
      <c r="CI15" s="86"/>
      <c r="CJ15" s="86"/>
      <c r="CK15" s="6"/>
      <c r="CL15" s="6"/>
      <c r="CM15" s="86"/>
      <c r="CN15" s="86"/>
      <c r="CO15" s="6"/>
      <c r="CP15" s="6"/>
      <c r="CQ15" s="86"/>
      <c r="CR15" s="86"/>
      <c r="CS15" s="6"/>
      <c r="CT15" s="6"/>
      <c r="CU15" s="86"/>
      <c r="CV15" s="86"/>
      <c r="CW15" s="6"/>
      <c r="CX15" s="6"/>
    </row>
    <row r="16" spans="1:102" ht="14.25" customHeight="1" x14ac:dyDescent="0.25">
      <c r="B16" s="46" t="s">
        <v>11</v>
      </c>
      <c r="C16" s="6"/>
      <c r="D16" s="6"/>
      <c r="E16" s="6"/>
      <c r="F16" s="32"/>
      <c r="G16" s="31"/>
      <c r="H16" s="6"/>
      <c r="I16" s="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3"/>
      <c r="BR16" s="33"/>
      <c r="BS16" s="30"/>
      <c r="BT16" s="30"/>
      <c r="BU16" s="57"/>
      <c r="BV16" s="30"/>
      <c r="BW16" s="30"/>
      <c r="BX16" s="30"/>
      <c r="BY16" s="33"/>
      <c r="BZ16" s="33"/>
      <c r="CA16" s="30"/>
      <c r="CB16" s="86"/>
      <c r="CC16" s="6"/>
      <c r="CD16" s="6"/>
      <c r="CE16" s="86"/>
      <c r="CF16" s="86"/>
      <c r="CG16" s="6"/>
      <c r="CH16" s="6"/>
      <c r="CI16" s="86"/>
      <c r="CJ16" s="86"/>
      <c r="CK16" s="6"/>
      <c r="CL16" s="6"/>
      <c r="CM16" s="86"/>
      <c r="CN16" s="86"/>
      <c r="CO16" s="6"/>
      <c r="CP16" s="6"/>
      <c r="CQ16" s="86"/>
      <c r="CR16" s="86"/>
      <c r="CS16" s="6"/>
      <c r="CT16" s="6"/>
      <c r="CU16" s="86"/>
      <c r="CV16" s="86"/>
      <c r="CW16" s="6"/>
      <c r="CX16" s="6"/>
    </row>
    <row r="17" spans="1:109" ht="14.25" customHeight="1" x14ac:dyDescent="0.25">
      <c r="B17" s="49" t="s">
        <v>12</v>
      </c>
      <c r="C17" s="6"/>
      <c r="D17" s="6"/>
      <c r="E17" s="6"/>
      <c r="F17" s="32"/>
      <c r="G17" s="31"/>
      <c r="H17" s="6"/>
      <c r="I17" s="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57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57"/>
      <c r="BH17" s="30"/>
      <c r="BI17" s="30"/>
      <c r="BJ17" s="30"/>
      <c r="BK17" s="30"/>
      <c r="BL17" s="30"/>
      <c r="BM17" s="30"/>
      <c r="BN17" s="30"/>
      <c r="BO17" s="30"/>
      <c r="BP17" s="30"/>
      <c r="BQ17" s="33"/>
      <c r="BR17" s="33"/>
      <c r="BS17" s="30"/>
      <c r="BT17" s="30"/>
      <c r="BU17" s="30"/>
      <c r="BV17" s="30"/>
      <c r="BW17" s="30"/>
      <c r="BX17" s="30"/>
      <c r="BY17" s="33"/>
      <c r="BZ17" s="33"/>
      <c r="CA17" s="30"/>
      <c r="CB17" s="86"/>
      <c r="CC17" s="6"/>
      <c r="CD17" s="6"/>
      <c r="CE17" s="86"/>
      <c r="CF17" s="86"/>
      <c r="CG17" s="6"/>
      <c r="CH17" s="6"/>
      <c r="CI17" s="86"/>
      <c r="CJ17" s="86"/>
      <c r="CK17" s="6"/>
      <c r="CL17" s="6"/>
      <c r="CM17" s="86"/>
      <c r="CN17" s="86"/>
      <c r="CO17" s="6"/>
      <c r="CP17" s="6"/>
      <c r="CQ17" s="86"/>
      <c r="CR17" s="86"/>
      <c r="CS17" s="6"/>
      <c r="CT17" s="6"/>
      <c r="CU17" s="86"/>
      <c r="CV17" s="86"/>
      <c r="CW17" s="6"/>
      <c r="CX17" s="6"/>
    </row>
    <row r="18" spans="1:109" ht="14.25" customHeight="1" x14ac:dyDescent="0.25">
      <c r="B18" s="50" t="s">
        <v>67</v>
      </c>
      <c r="C18" s="6"/>
      <c r="D18" s="6"/>
      <c r="E18" s="6"/>
      <c r="F18" s="32"/>
      <c r="G18" s="31"/>
      <c r="H18" s="6"/>
      <c r="I18" s="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57"/>
      <c r="BK18" s="30"/>
      <c r="BL18" s="30"/>
      <c r="BM18" s="30"/>
      <c r="BN18" s="30"/>
      <c r="BO18" s="30"/>
      <c r="BP18" s="30"/>
      <c r="BQ18" s="33"/>
      <c r="BR18" s="33"/>
      <c r="BS18" s="30"/>
      <c r="BT18" s="30"/>
      <c r="BU18" s="33"/>
      <c r="BV18" s="33"/>
      <c r="BW18" s="30"/>
      <c r="BX18" s="57"/>
      <c r="BY18" s="30"/>
      <c r="BZ18" s="30"/>
      <c r="CA18" s="30"/>
      <c r="CB18" s="86"/>
      <c r="CC18" s="6"/>
      <c r="CD18" s="6"/>
      <c r="CE18" s="86"/>
      <c r="CF18" s="86"/>
      <c r="CG18" s="6"/>
      <c r="CH18" s="6"/>
      <c r="CI18" s="86"/>
      <c r="CJ18" s="86"/>
      <c r="CK18" s="6"/>
      <c r="CL18" s="6"/>
      <c r="CM18" s="86"/>
      <c r="CN18" s="86"/>
      <c r="CO18" s="6"/>
      <c r="CP18" s="6"/>
      <c r="CQ18" s="86"/>
      <c r="CR18" s="86"/>
      <c r="CS18" s="6"/>
      <c r="CT18" s="6"/>
      <c r="CU18" s="86"/>
      <c r="CV18" s="86"/>
      <c r="CW18" s="6"/>
      <c r="CX18" s="6"/>
    </row>
    <row r="19" spans="1:109" ht="14.25" customHeight="1" x14ac:dyDescent="0.25">
      <c r="B19" s="49" t="s">
        <v>68</v>
      </c>
      <c r="C19" s="6"/>
      <c r="D19" s="6"/>
      <c r="E19" s="6"/>
      <c r="F19" s="32"/>
      <c r="G19" s="31"/>
      <c r="H19" s="6"/>
      <c r="I19" s="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57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3"/>
      <c r="BR19" s="33"/>
      <c r="BS19" s="30"/>
      <c r="BT19" s="30"/>
      <c r="BU19" s="33"/>
      <c r="BV19" s="33"/>
      <c r="BW19" s="30"/>
      <c r="BX19" s="30"/>
      <c r="BY19" s="30"/>
      <c r="BZ19" s="30"/>
      <c r="CA19" s="30"/>
      <c r="CB19" s="86"/>
      <c r="CC19" s="6"/>
      <c r="CD19" s="6"/>
      <c r="CE19" s="86"/>
      <c r="CF19" s="86"/>
      <c r="CG19" s="6"/>
      <c r="CH19" s="6"/>
      <c r="CI19" s="86"/>
      <c r="CJ19" s="86"/>
      <c r="CK19" s="6"/>
      <c r="CL19" s="6"/>
      <c r="CM19" s="86"/>
      <c r="CN19" s="86"/>
      <c r="CO19" s="6"/>
      <c r="CP19" s="6"/>
      <c r="CQ19" s="86"/>
      <c r="CR19" s="86"/>
      <c r="CS19" s="6"/>
      <c r="CT19" s="6"/>
      <c r="CU19" s="86"/>
      <c r="CV19" s="86"/>
      <c r="CW19" s="6"/>
      <c r="CX19" s="6"/>
    </row>
    <row r="20" spans="1:109" ht="14.25" customHeight="1" x14ac:dyDescent="0.25">
      <c r="B20" s="51" t="s">
        <v>69</v>
      </c>
      <c r="C20" s="6"/>
      <c r="D20" s="6"/>
      <c r="E20" s="6"/>
      <c r="F20" s="32"/>
      <c r="G20" s="31"/>
      <c r="H20" s="6"/>
      <c r="I20" s="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68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57"/>
      <c r="BN20" s="30"/>
      <c r="BO20" s="30"/>
      <c r="BP20" s="30"/>
      <c r="BQ20" s="33"/>
      <c r="BR20" s="33"/>
      <c r="BS20" s="30"/>
      <c r="BT20" s="30"/>
      <c r="BU20" s="33"/>
      <c r="BV20" s="33"/>
      <c r="BW20" s="30"/>
      <c r="BX20" s="30"/>
      <c r="BY20" s="33"/>
      <c r="BZ20" s="33"/>
      <c r="CA20" s="30"/>
      <c r="CB20" s="86"/>
      <c r="CC20" s="6"/>
      <c r="CD20" s="6"/>
      <c r="CE20" s="86"/>
      <c r="CF20" s="86"/>
      <c r="CG20" s="6"/>
      <c r="CH20" s="6"/>
      <c r="CI20" s="86"/>
      <c r="CJ20" s="86"/>
      <c r="CK20" s="6"/>
      <c r="CL20" s="6"/>
      <c r="CM20" s="86"/>
      <c r="CN20" s="86"/>
      <c r="CO20" s="6"/>
      <c r="CP20" s="6"/>
      <c r="CQ20" s="86"/>
      <c r="CR20" s="86"/>
      <c r="CS20" s="6"/>
      <c r="CT20" s="6"/>
      <c r="CU20" s="86"/>
      <c r="CV20" s="86"/>
      <c r="CW20" s="6"/>
      <c r="CX20" s="6"/>
    </row>
    <row r="21" spans="1:109" x14ac:dyDescent="0.25">
      <c r="A21" s="10"/>
      <c r="B21" s="10"/>
      <c r="C21" s="10"/>
      <c r="D21" s="10"/>
      <c r="E21" s="10"/>
      <c r="F21" s="10"/>
      <c r="G21" s="10">
        <f>3</f>
        <v>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spans="1:109" x14ac:dyDescent="0.25">
      <c r="A22" s="1" t="s">
        <v>20</v>
      </c>
      <c r="B22" s="15"/>
      <c r="C22" s="16"/>
      <c r="D22" s="16"/>
      <c r="E22" s="16"/>
      <c r="F22" s="16"/>
      <c r="G22" s="16">
        <f t="shared" ref="G22:AL22" si="2">SUM(G3:G21)</f>
        <v>4</v>
      </c>
      <c r="H22" s="16">
        <f t="shared" si="2"/>
        <v>1</v>
      </c>
      <c r="I22" s="16">
        <f t="shared" si="2"/>
        <v>1</v>
      </c>
      <c r="J22" s="16">
        <f t="shared" si="2"/>
        <v>18</v>
      </c>
      <c r="K22" s="16">
        <f t="shared" si="2"/>
        <v>18</v>
      </c>
      <c r="L22" s="16">
        <f t="shared" si="2"/>
        <v>36</v>
      </c>
      <c r="M22" s="16">
        <f t="shared" si="2"/>
        <v>148</v>
      </c>
      <c r="N22" s="16">
        <f t="shared" si="2"/>
        <v>120</v>
      </c>
      <c r="O22" s="16">
        <f t="shared" si="2"/>
        <v>120</v>
      </c>
      <c r="P22" s="16">
        <f t="shared" si="2"/>
        <v>120</v>
      </c>
      <c r="Q22" s="16">
        <f t="shared" si="2"/>
        <v>120</v>
      </c>
      <c r="R22" s="16">
        <f t="shared" si="2"/>
        <v>120</v>
      </c>
      <c r="S22" s="16">
        <f t="shared" si="2"/>
        <v>120</v>
      </c>
      <c r="T22" s="16">
        <f t="shared" si="2"/>
        <v>120</v>
      </c>
      <c r="U22" s="16">
        <f t="shared" si="2"/>
        <v>120</v>
      </c>
      <c r="V22" s="16">
        <f t="shared" si="2"/>
        <v>120</v>
      </c>
      <c r="W22" s="16">
        <f t="shared" si="2"/>
        <v>-60.5</v>
      </c>
      <c r="X22" s="16">
        <f t="shared" si="2"/>
        <v>-60.5</v>
      </c>
      <c r="Y22" s="16">
        <f t="shared" si="2"/>
        <v>-60.5</v>
      </c>
      <c r="Z22" s="16">
        <f t="shared" si="2"/>
        <v>-60.5</v>
      </c>
      <c r="AA22" s="16">
        <f t="shared" si="2"/>
        <v>-85.5</v>
      </c>
      <c r="AB22" s="16">
        <f t="shared" si="2"/>
        <v>-85.5</v>
      </c>
      <c r="AC22" s="16">
        <f t="shared" si="2"/>
        <v>-85.5</v>
      </c>
      <c r="AD22" s="16">
        <f t="shared" si="2"/>
        <v>-85.5</v>
      </c>
      <c r="AE22" s="16">
        <f t="shared" si="2"/>
        <v>-85.5</v>
      </c>
      <c r="AF22" s="16">
        <f t="shared" si="2"/>
        <v>-57.5</v>
      </c>
      <c r="AG22" s="16">
        <f t="shared" si="2"/>
        <v>32.5</v>
      </c>
      <c r="AH22" s="16">
        <f t="shared" si="2"/>
        <v>14.5</v>
      </c>
      <c r="AI22" s="16">
        <f t="shared" si="2"/>
        <v>14.5</v>
      </c>
      <c r="AJ22" s="16">
        <f t="shared" si="2"/>
        <v>14.5</v>
      </c>
      <c r="AK22" s="16">
        <f t="shared" si="2"/>
        <v>14.5</v>
      </c>
      <c r="AL22" s="16">
        <f t="shared" si="2"/>
        <v>14.5</v>
      </c>
      <c r="AM22" s="16">
        <f t="shared" ref="AM22:BR22" si="3">SUM(AM3:AM21)</f>
        <v>14.5</v>
      </c>
      <c r="AN22" s="16">
        <f t="shared" si="3"/>
        <v>14.5</v>
      </c>
      <c r="AO22" s="16">
        <f t="shared" si="3"/>
        <v>14.5</v>
      </c>
      <c r="AP22" s="16">
        <f t="shared" si="3"/>
        <v>14.5</v>
      </c>
      <c r="AQ22" s="16">
        <f t="shared" si="3"/>
        <v>-146</v>
      </c>
      <c r="AR22" s="16">
        <f t="shared" si="3"/>
        <v>-146</v>
      </c>
      <c r="AS22" s="16">
        <f t="shared" si="3"/>
        <v>-146</v>
      </c>
      <c r="AT22" s="16">
        <f t="shared" si="3"/>
        <v>-146</v>
      </c>
      <c r="AU22" s="16">
        <f t="shared" si="3"/>
        <v>-171</v>
      </c>
      <c r="AV22" s="16">
        <f t="shared" si="3"/>
        <v>-171</v>
      </c>
      <c r="AW22" s="16">
        <f t="shared" si="3"/>
        <v>-171</v>
      </c>
      <c r="AX22" s="16">
        <f t="shared" si="3"/>
        <v>-171</v>
      </c>
      <c r="AY22" s="77">
        <f t="shared" si="3"/>
        <v>-171</v>
      </c>
      <c r="AZ22" s="77">
        <f t="shared" si="3"/>
        <v>-171</v>
      </c>
      <c r="BA22" s="77">
        <f t="shared" si="3"/>
        <v>-171</v>
      </c>
      <c r="BB22" s="77">
        <f t="shared" si="3"/>
        <v>-171</v>
      </c>
      <c r="BC22" s="77">
        <f t="shared" si="3"/>
        <v>-171</v>
      </c>
      <c r="BD22" s="77">
        <f t="shared" si="3"/>
        <v>-171</v>
      </c>
      <c r="BE22" s="77">
        <f t="shared" si="3"/>
        <v>-171</v>
      </c>
      <c r="BF22" s="77">
        <f t="shared" si="3"/>
        <v>-171</v>
      </c>
      <c r="BG22" s="77">
        <f t="shared" si="3"/>
        <v>-171</v>
      </c>
      <c r="BH22" s="77">
        <f t="shared" si="3"/>
        <v>-171</v>
      </c>
      <c r="BI22" s="77">
        <f t="shared" si="3"/>
        <v>-171</v>
      </c>
      <c r="BJ22" s="77">
        <f t="shared" si="3"/>
        <v>-171</v>
      </c>
      <c r="BK22" s="77">
        <f t="shared" si="3"/>
        <v>-171</v>
      </c>
      <c r="BL22" s="77">
        <f t="shared" si="3"/>
        <v>-171</v>
      </c>
      <c r="BM22" s="77">
        <f t="shared" si="3"/>
        <v>-171</v>
      </c>
      <c r="BN22" s="77">
        <f t="shared" si="3"/>
        <v>-171</v>
      </c>
      <c r="BO22" s="77">
        <f t="shared" si="3"/>
        <v>-171</v>
      </c>
      <c r="BP22" s="77">
        <f t="shared" si="3"/>
        <v>-171</v>
      </c>
      <c r="BQ22" s="77">
        <f t="shared" si="3"/>
        <v>-171</v>
      </c>
      <c r="BR22" s="77">
        <f t="shared" si="3"/>
        <v>-171</v>
      </c>
      <c r="BS22" s="77">
        <f t="shared" ref="BS22:CX22" si="4">SUM(BS3:BS21)</f>
        <v>-171</v>
      </c>
      <c r="BT22" s="77">
        <f t="shared" si="4"/>
        <v>-171</v>
      </c>
      <c r="BU22" s="77">
        <f t="shared" si="4"/>
        <v>-171</v>
      </c>
      <c r="BV22" s="77">
        <f t="shared" si="4"/>
        <v>-171</v>
      </c>
      <c r="BW22" s="77">
        <f t="shared" si="4"/>
        <v>-171</v>
      </c>
      <c r="BX22" s="77">
        <f t="shared" si="4"/>
        <v>-171</v>
      </c>
      <c r="BY22" s="77">
        <f t="shared" si="4"/>
        <v>-171</v>
      </c>
      <c r="BZ22" s="77">
        <f t="shared" si="4"/>
        <v>-171</v>
      </c>
      <c r="CA22" s="77">
        <f t="shared" si="4"/>
        <v>-171</v>
      </c>
      <c r="CB22" s="77">
        <f t="shared" si="4"/>
        <v>-171</v>
      </c>
      <c r="CC22" s="77">
        <f t="shared" si="4"/>
        <v>-171</v>
      </c>
      <c r="CD22" s="77">
        <f t="shared" si="4"/>
        <v>-171</v>
      </c>
      <c r="CE22" s="77">
        <f t="shared" si="4"/>
        <v>-171</v>
      </c>
      <c r="CF22" s="77">
        <f t="shared" si="4"/>
        <v>-171</v>
      </c>
      <c r="CG22" s="77">
        <f t="shared" si="4"/>
        <v>-171</v>
      </c>
      <c r="CH22" s="77">
        <f t="shared" si="4"/>
        <v>-171</v>
      </c>
      <c r="CI22" s="77">
        <f t="shared" si="4"/>
        <v>-171</v>
      </c>
      <c r="CJ22" s="77">
        <f t="shared" si="4"/>
        <v>-171</v>
      </c>
      <c r="CK22" s="77">
        <f t="shared" si="4"/>
        <v>-171</v>
      </c>
      <c r="CL22" s="77">
        <f t="shared" si="4"/>
        <v>-171</v>
      </c>
      <c r="CM22" s="77">
        <f t="shared" si="4"/>
        <v>-171</v>
      </c>
      <c r="CN22" s="77">
        <f t="shared" si="4"/>
        <v>-171</v>
      </c>
      <c r="CO22" s="77">
        <f t="shared" si="4"/>
        <v>-171</v>
      </c>
      <c r="CP22" s="77">
        <f t="shared" si="4"/>
        <v>-171</v>
      </c>
      <c r="CQ22" s="77">
        <f t="shared" si="4"/>
        <v>-171</v>
      </c>
      <c r="CR22" s="77">
        <f t="shared" si="4"/>
        <v>-171</v>
      </c>
      <c r="CS22" s="77">
        <f t="shared" si="4"/>
        <v>-171</v>
      </c>
      <c r="CT22" s="77">
        <f t="shared" si="4"/>
        <v>-171</v>
      </c>
      <c r="CU22" s="77">
        <f t="shared" si="4"/>
        <v>-171</v>
      </c>
      <c r="CV22" s="77">
        <f t="shared" si="4"/>
        <v>-171</v>
      </c>
      <c r="CW22" s="77">
        <f t="shared" si="4"/>
        <v>-171</v>
      </c>
      <c r="CX22" s="77">
        <f t="shared" si="4"/>
        <v>-171</v>
      </c>
    </row>
    <row r="23" spans="1:109" x14ac:dyDescent="0.25">
      <c r="A23" s="1"/>
      <c r="B23" s="15" t="s">
        <v>21</v>
      </c>
      <c r="C23" s="16">
        <v>0</v>
      </c>
      <c r="D23" s="16">
        <v>0</v>
      </c>
      <c r="E23" s="16">
        <v>0</v>
      </c>
      <c r="F23" s="16">
        <v>0</v>
      </c>
      <c r="G23" s="16">
        <f>SUM(G3:G21)+F23</f>
        <v>4</v>
      </c>
      <c r="H23" s="16">
        <f>H22+G23</f>
        <v>5</v>
      </c>
      <c r="I23" s="16">
        <f t="shared" ref="I23:AN23" si="5">SUM(I3:I21)+H23</f>
        <v>6</v>
      </c>
      <c r="J23" s="16">
        <f t="shared" si="5"/>
        <v>24</v>
      </c>
      <c r="K23" s="16">
        <f t="shared" si="5"/>
        <v>42</v>
      </c>
      <c r="L23" s="16">
        <f t="shared" si="5"/>
        <v>78</v>
      </c>
      <c r="M23" s="16">
        <f t="shared" si="5"/>
        <v>226</v>
      </c>
      <c r="N23" s="16">
        <f t="shared" si="5"/>
        <v>346</v>
      </c>
      <c r="O23" s="16">
        <f t="shared" si="5"/>
        <v>466</v>
      </c>
      <c r="P23" s="16">
        <f t="shared" si="5"/>
        <v>586</v>
      </c>
      <c r="Q23" s="16">
        <f t="shared" si="5"/>
        <v>706</v>
      </c>
      <c r="R23" s="16">
        <f t="shared" si="5"/>
        <v>826</v>
      </c>
      <c r="S23" s="16">
        <f t="shared" si="5"/>
        <v>946</v>
      </c>
      <c r="T23" s="16">
        <f t="shared" si="5"/>
        <v>1066</v>
      </c>
      <c r="U23" s="16">
        <f t="shared" si="5"/>
        <v>1186</v>
      </c>
      <c r="V23" s="16">
        <f t="shared" si="5"/>
        <v>1306</v>
      </c>
      <c r="W23" s="16">
        <f t="shared" si="5"/>
        <v>1245.5</v>
      </c>
      <c r="X23" s="16">
        <f t="shared" si="5"/>
        <v>1185</v>
      </c>
      <c r="Y23" s="16">
        <f t="shared" si="5"/>
        <v>1124.5</v>
      </c>
      <c r="Z23" s="16">
        <f t="shared" si="5"/>
        <v>1064</v>
      </c>
      <c r="AA23" s="16">
        <f t="shared" si="5"/>
        <v>978.5</v>
      </c>
      <c r="AB23" s="16">
        <f t="shared" si="5"/>
        <v>893</v>
      </c>
      <c r="AC23" s="16">
        <f t="shared" si="5"/>
        <v>807.5</v>
      </c>
      <c r="AD23" s="16">
        <f t="shared" si="5"/>
        <v>722</v>
      </c>
      <c r="AE23" s="16">
        <f t="shared" si="5"/>
        <v>636.5</v>
      </c>
      <c r="AF23" s="16">
        <f t="shared" si="5"/>
        <v>579</v>
      </c>
      <c r="AG23" s="16">
        <f t="shared" si="5"/>
        <v>611.5</v>
      </c>
      <c r="AH23" s="16">
        <f t="shared" si="5"/>
        <v>626</v>
      </c>
      <c r="AI23" s="16">
        <f t="shared" si="5"/>
        <v>640.5</v>
      </c>
      <c r="AJ23" s="16">
        <f t="shared" si="5"/>
        <v>655</v>
      </c>
      <c r="AK23" s="16">
        <f t="shared" si="5"/>
        <v>669.5</v>
      </c>
      <c r="AL23" s="16">
        <f t="shared" si="5"/>
        <v>684</v>
      </c>
      <c r="AM23" s="16">
        <f t="shared" si="5"/>
        <v>698.5</v>
      </c>
      <c r="AN23" s="16">
        <f t="shared" si="5"/>
        <v>713</v>
      </c>
      <c r="AO23" s="16">
        <f t="shared" ref="AO23:BP23" si="6">SUM(AO3:AO21)+AN23</f>
        <v>727.5</v>
      </c>
      <c r="AP23" s="16">
        <f t="shared" si="6"/>
        <v>742</v>
      </c>
      <c r="AQ23" s="16">
        <f t="shared" si="6"/>
        <v>596</v>
      </c>
      <c r="AR23" s="16">
        <f t="shared" si="6"/>
        <v>450</v>
      </c>
      <c r="AS23" s="16">
        <f t="shared" si="6"/>
        <v>304</v>
      </c>
      <c r="AT23" s="16">
        <f t="shared" si="6"/>
        <v>158</v>
      </c>
      <c r="AU23" s="16">
        <f t="shared" si="6"/>
        <v>-13</v>
      </c>
      <c r="AV23" s="16">
        <f t="shared" si="6"/>
        <v>-184</v>
      </c>
      <c r="AW23" s="16">
        <f t="shared" si="6"/>
        <v>-355</v>
      </c>
      <c r="AX23" s="16">
        <f t="shared" si="6"/>
        <v>-526</v>
      </c>
      <c r="AY23" s="16">
        <f t="shared" si="6"/>
        <v>-697</v>
      </c>
      <c r="AZ23" s="16">
        <f t="shared" si="6"/>
        <v>-868</v>
      </c>
      <c r="BA23" s="16">
        <f t="shared" si="6"/>
        <v>-1039</v>
      </c>
      <c r="BB23" s="16">
        <f t="shared" si="6"/>
        <v>-1210</v>
      </c>
      <c r="BC23" s="16">
        <f t="shared" si="6"/>
        <v>-1381</v>
      </c>
      <c r="BD23" s="16">
        <f t="shared" si="6"/>
        <v>-1552</v>
      </c>
      <c r="BE23" s="16">
        <f t="shared" si="6"/>
        <v>-1723</v>
      </c>
      <c r="BF23" s="16">
        <f t="shared" si="6"/>
        <v>-1894</v>
      </c>
      <c r="BG23" s="16">
        <f t="shared" si="6"/>
        <v>-2065</v>
      </c>
      <c r="BH23" s="16">
        <f t="shared" si="6"/>
        <v>-2236</v>
      </c>
      <c r="BI23" s="16">
        <f t="shared" si="6"/>
        <v>-2407</v>
      </c>
      <c r="BJ23" s="16">
        <f t="shared" si="6"/>
        <v>-2578</v>
      </c>
      <c r="BK23" s="16">
        <f t="shared" si="6"/>
        <v>-2749</v>
      </c>
      <c r="BL23" s="16">
        <f t="shared" si="6"/>
        <v>-2920</v>
      </c>
      <c r="BM23" s="16">
        <f t="shared" si="6"/>
        <v>-3091</v>
      </c>
      <c r="BN23" s="16">
        <f t="shared" si="6"/>
        <v>-3262</v>
      </c>
      <c r="BO23" s="16">
        <f t="shared" si="6"/>
        <v>-3433</v>
      </c>
      <c r="BP23" s="16">
        <f t="shared" si="6"/>
        <v>-3604</v>
      </c>
      <c r="BQ23" s="16">
        <f>SUM(BQ3:BQ20)+BP23</f>
        <v>-3775</v>
      </c>
      <c r="BR23" s="16">
        <f t="shared" ref="BR23:CX23" si="7">SUM(BR3:BR21)+BQ23</f>
        <v>-3946</v>
      </c>
      <c r="BS23" s="16">
        <f t="shared" si="7"/>
        <v>-4117</v>
      </c>
      <c r="BT23" s="16">
        <f t="shared" si="7"/>
        <v>-4288</v>
      </c>
      <c r="BU23" s="16">
        <f t="shared" si="7"/>
        <v>-4459</v>
      </c>
      <c r="BV23" s="16">
        <f t="shared" si="7"/>
        <v>-4630</v>
      </c>
      <c r="BW23" s="16">
        <f t="shared" si="7"/>
        <v>-4801</v>
      </c>
      <c r="BX23" s="16">
        <f t="shared" si="7"/>
        <v>-4972</v>
      </c>
      <c r="BY23" s="16">
        <f t="shared" si="7"/>
        <v>-5143</v>
      </c>
      <c r="BZ23" s="16">
        <f t="shared" si="7"/>
        <v>-5314</v>
      </c>
      <c r="CA23" s="16">
        <f t="shared" si="7"/>
        <v>-5485</v>
      </c>
      <c r="CB23" s="16">
        <f t="shared" si="7"/>
        <v>-5656</v>
      </c>
      <c r="CC23" s="16">
        <f t="shared" si="7"/>
        <v>-5827</v>
      </c>
      <c r="CD23" s="16">
        <f t="shared" si="7"/>
        <v>-5998</v>
      </c>
      <c r="CE23" s="16">
        <f t="shared" si="7"/>
        <v>-6169</v>
      </c>
      <c r="CF23" s="16">
        <f t="shared" si="7"/>
        <v>-6340</v>
      </c>
      <c r="CG23" s="16">
        <f t="shared" si="7"/>
        <v>-6511</v>
      </c>
      <c r="CH23" s="16">
        <f t="shared" si="7"/>
        <v>-6682</v>
      </c>
      <c r="CI23" s="16">
        <f t="shared" si="7"/>
        <v>-6853</v>
      </c>
      <c r="CJ23" s="16">
        <f t="shared" si="7"/>
        <v>-7024</v>
      </c>
      <c r="CK23" s="16">
        <f t="shared" si="7"/>
        <v>-7195</v>
      </c>
      <c r="CL23" s="16">
        <f t="shared" si="7"/>
        <v>-7366</v>
      </c>
      <c r="CM23" s="16">
        <f t="shared" si="7"/>
        <v>-7537</v>
      </c>
      <c r="CN23" s="16">
        <f t="shared" si="7"/>
        <v>-7708</v>
      </c>
      <c r="CO23" s="16">
        <f t="shared" si="7"/>
        <v>-7879</v>
      </c>
      <c r="CP23" s="16">
        <f t="shared" si="7"/>
        <v>-8050</v>
      </c>
      <c r="CQ23" s="16">
        <f t="shared" si="7"/>
        <v>-8221</v>
      </c>
      <c r="CR23" s="16">
        <f t="shared" si="7"/>
        <v>-8392</v>
      </c>
      <c r="CS23" s="16">
        <f t="shared" si="7"/>
        <v>-8563</v>
      </c>
      <c r="CT23" s="16">
        <f t="shared" si="7"/>
        <v>-8734</v>
      </c>
      <c r="CU23" s="16">
        <f t="shared" si="7"/>
        <v>-8905</v>
      </c>
      <c r="CV23" s="16">
        <f t="shared" si="7"/>
        <v>-9076</v>
      </c>
      <c r="CW23" s="16">
        <f t="shared" si="7"/>
        <v>-9247</v>
      </c>
      <c r="CX23" s="16">
        <f t="shared" si="7"/>
        <v>-9418</v>
      </c>
    </row>
    <row r="24" spans="1:109" x14ac:dyDescent="0.25">
      <c r="A24" s="1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69">
        <f>+G78*0.05</f>
        <v>750</v>
      </c>
      <c r="AD24" s="69">
        <f>AC24*0.97</f>
        <v>727.5</v>
      </c>
      <c r="AE24" s="69">
        <f t="shared" ref="AE24:AP28" si="8">AD24*0.97</f>
        <v>705.67499999999995</v>
      </c>
      <c r="AF24" s="69">
        <f t="shared" si="8"/>
        <v>684.50474999999994</v>
      </c>
      <c r="AG24" s="69">
        <f t="shared" si="8"/>
        <v>663.96960749999994</v>
      </c>
      <c r="AH24" s="69">
        <f t="shared" si="8"/>
        <v>644.05051927499994</v>
      </c>
      <c r="AI24" s="69">
        <f t="shared" si="8"/>
        <v>624.72900369674994</v>
      </c>
      <c r="AJ24" s="69">
        <f t="shared" si="8"/>
        <v>605.98713358584746</v>
      </c>
      <c r="AK24" s="69">
        <f t="shared" si="8"/>
        <v>587.80751957827204</v>
      </c>
      <c r="AL24" s="69">
        <f t="shared" si="8"/>
        <v>570.17329399092387</v>
      </c>
      <c r="AM24" s="69">
        <f t="shared" si="8"/>
        <v>553.06809517119609</v>
      </c>
      <c r="AN24" s="69">
        <f t="shared" si="8"/>
        <v>536.47605231606019</v>
      </c>
      <c r="AO24" s="69">
        <f t="shared" si="8"/>
        <v>520.38177074657835</v>
      </c>
      <c r="AP24" s="69">
        <f>AO24*0.97+AC24</f>
        <v>1254.770317624181</v>
      </c>
      <c r="AQ24" s="69">
        <f t="shared" ref="AQ24:BF28" si="9">AP24*0.97</f>
        <v>1217.1272080954554</v>
      </c>
      <c r="AR24" s="69">
        <f t="shared" si="9"/>
        <v>1180.6133918525918</v>
      </c>
      <c r="AS24" s="69">
        <f t="shared" si="9"/>
        <v>1145.1949900970139</v>
      </c>
      <c r="AT24" s="69">
        <f t="shared" si="9"/>
        <v>1110.8391403941034</v>
      </c>
      <c r="AU24" s="69">
        <f t="shared" si="9"/>
        <v>1077.5139661822802</v>
      </c>
      <c r="AV24" s="69">
        <f t="shared" si="9"/>
        <v>1045.1885471968119</v>
      </c>
      <c r="AW24" s="69">
        <f t="shared" si="9"/>
        <v>1013.8328907809075</v>
      </c>
      <c r="AX24" s="69">
        <f t="shared" si="9"/>
        <v>983.41790405748031</v>
      </c>
      <c r="AY24" s="69">
        <f t="shared" si="9"/>
        <v>953.91536693575586</v>
      </c>
      <c r="AZ24" s="69">
        <f t="shared" si="9"/>
        <v>925.29790592768313</v>
      </c>
      <c r="BA24" s="69">
        <f t="shared" si="9"/>
        <v>897.53896874985264</v>
      </c>
      <c r="BB24" s="69">
        <f t="shared" si="9"/>
        <v>870.61279968735698</v>
      </c>
      <c r="BC24" s="69">
        <f t="shared" si="9"/>
        <v>844.49441569673627</v>
      </c>
      <c r="BD24" s="69">
        <f t="shared" si="9"/>
        <v>819.15958322583413</v>
      </c>
      <c r="BE24" s="69">
        <f t="shared" si="9"/>
        <v>794.58479572905912</v>
      </c>
      <c r="BF24" s="69">
        <f>BE24*0.97+G79</f>
        <v>770.74725185718728</v>
      </c>
      <c r="BG24" s="69">
        <f t="shared" ref="BG24:BV28" si="10">BF24*0.97</f>
        <v>747.62483430147165</v>
      </c>
      <c r="BH24" s="69">
        <f t="shared" si="10"/>
        <v>725.19608927242746</v>
      </c>
      <c r="BI24" s="69">
        <f t="shared" si="10"/>
        <v>703.44020659425462</v>
      </c>
      <c r="BJ24" s="69">
        <f t="shared" si="10"/>
        <v>682.33700039642702</v>
      </c>
      <c r="BK24" s="69">
        <f t="shared" si="10"/>
        <v>661.86689038453414</v>
      </c>
      <c r="BL24" s="69">
        <f t="shared" si="10"/>
        <v>642.01088367299815</v>
      </c>
      <c r="BM24" s="69">
        <f t="shared" si="10"/>
        <v>622.75055716280815</v>
      </c>
      <c r="BN24" s="69">
        <f t="shared" si="10"/>
        <v>604.06804044792386</v>
      </c>
      <c r="BO24" s="69">
        <f t="shared" si="10"/>
        <v>585.94599923448618</v>
      </c>
      <c r="BP24" s="69">
        <f t="shared" si="10"/>
        <v>568.36761925745157</v>
      </c>
      <c r="BQ24" s="69">
        <f t="shared" si="10"/>
        <v>551.31659067972805</v>
      </c>
      <c r="BR24" s="69">
        <f t="shared" si="10"/>
        <v>534.77709295933619</v>
      </c>
      <c r="BS24" s="69">
        <f t="shared" si="10"/>
        <v>518.73378017055609</v>
      </c>
      <c r="BT24" s="69">
        <f t="shared" si="10"/>
        <v>503.17176676543937</v>
      </c>
      <c r="BU24" s="69">
        <f t="shared" si="10"/>
        <v>488.0766137624762</v>
      </c>
      <c r="BV24" s="69">
        <f t="shared" si="10"/>
        <v>473.43431534960189</v>
      </c>
      <c r="BW24" s="69">
        <f t="shared" ref="BW24:CL28" si="11">BV24*0.97</f>
        <v>459.23128588911379</v>
      </c>
      <c r="BX24" s="69">
        <f t="shared" si="11"/>
        <v>445.45434731244035</v>
      </c>
      <c r="BY24" s="69">
        <f t="shared" si="11"/>
        <v>432.09071689306711</v>
      </c>
      <c r="BZ24" s="69">
        <f t="shared" si="11"/>
        <v>419.12799538627507</v>
      </c>
      <c r="CA24" s="69">
        <f t="shared" si="11"/>
        <v>406.55415552468679</v>
      </c>
      <c r="CB24" s="69">
        <f t="shared" si="11"/>
        <v>394.35753085894618</v>
      </c>
      <c r="CC24" s="69">
        <f t="shared" si="11"/>
        <v>382.5268049331778</v>
      </c>
      <c r="CD24" s="69">
        <f t="shared" si="11"/>
        <v>371.05100078518245</v>
      </c>
      <c r="CE24" s="69">
        <f t="shared" si="11"/>
        <v>359.919470761627</v>
      </c>
      <c r="CF24" s="69">
        <f t="shared" si="11"/>
        <v>349.12188663877816</v>
      </c>
      <c r="CG24" s="69">
        <f t="shared" si="11"/>
        <v>338.64823003961482</v>
      </c>
      <c r="CH24" s="69">
        <f t="shared" si="11"/>
        <v>328.48878313842636</v>
      </c>
      <c r="CI24" s="69">
        <f t="shared" si="11"/>
        <v>318.63411964427354</v>
      </c>
      <c r="CJ24" s="69">
        <f t="shared" si="11"/>
        <v>309.07509605494533</v>
      </c>
      <c r="CK24" s="69">
        <f t="shared" si="11"/>
        <v>299.80284317329699</v>
      </c>
      <c r="CL24" s="69">
        <f t="shared" si="11"/>
        <v>290.80875787809805</v>
      </c>
      <c r="CM24" s="69">
        <f t="shared" ref="CM24:CM28" si="12">CL24*0.97</f>
        <v>282.0844951417551</v>
      </c>
      <c r="CN24" s="69">
        <f t="shared" ref="CN24:CN28" si="13">CM24*0.97</f>
        <v>273.62196028750242</v>
      </c>
      <c r="CO24" s="69">
        <f t="shared" ref="CO24:CO28" si="14">CN24*0.97</f>
        <v>265.41330147887732</v>
      </c>
      <c r="CP24" s="69">
        <f t="shared" ref="CP24:CP28" si="15">CO24*0.97</f>
        <v>257.45090243451097</v>
      </c>
      <c r="CQ24" s="69">
        <f t="shared" ref="CQ24:CQ28" si="16">CP24*0.97</f>
        <v>249.72737536147562</v>
      </c>
      <c r="CR24" s="69">
        <f t="shared" ref="CR24:CR28" si="17">CQ24*0.97</f>
        <v>242.23555410063136</v>
      </c>
      <c r="CS24" s="69">
        <f t="shared" ref="CS24:CS28" si="18">CR24*0.97</f>
        <v>234.96848747761243</v>
      </c>
      <c r="CT24" s="69">
        <f t="shared" ref="CT24:CT28" si="19">CS24*0.97</f>
        <v>227.91943285328404</v>
      </c>
      <c r="CU24" s="69">
        <f t="shared" ref="CU24:CU28" si="20">CT24*0.97</f>
        <v>221.08184986768552</v>
      </c>
      <c r="CV24" s="69">
        <f t="shared" ref="CV24:CV28" si="21">CU24*0.97</f>
        <v>214.44939437165496</v>
      </c>
      <c r="CW24" s="69">
        <f t="shared" ref="CW24:CW28" si="22">CV24*0.97</f>
        <v>208.0159125405053</v>
      </c>
      <c r="CX24" s="69">
        <f t="shared" ref="CX24:CX28" si="23">CW24*0.97</f>
        <v>201.77543516429014</v>
      </c>
    </row>
    <row r="25" spans="1:109" x14ac:dyDescent="0.25">
      <c r="A25" s="1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69"/>
      <c r="AE25" s="69">
        <f>AC24</f>
        <v>750</v>
      </c>
      <c r="AF25" s="69">
        <f t="shared" si="8"/>
        <v>727.5</v>
      </c>
      <c r="AG25" s="69">
        <f t="shared" si="8"/>
        <v>705.67499999999995</v>
      </c>
      <c r="AH25" s="69">
        <f t="shared" si="8"/>
        <v>684.50474999999994</v>
      </c>
      <c r="AI25" s="69">
        <f t="shared" si="8"/>
        <v>663.96960749999994</v>
      </c>
      <c r="AJ25" s="69">
        <f t="shared" si="8"/>
        <v>644.05051927499994</v>
      </c>
      <c r="AK25" s="69">
        <f t="shared" si="8"/>
        <v>624.72900369674994</v>
      </c>
      <c r="AL25" s="69">
        <f t="shared" si="8"/>
        <v>605.98713358584746</v>
      </c>
      <c r="AM25" s="69">
        <f t="shared" si="8"/>
        <v>587.80751957827204</v>
      </c>
      <c r="AN25" s="69">
        <f t="shared" si="8"/>
        <v>570.17329399092387</v>
      </c>
      <c r="AO25" s="69">
        <f t="shared" si="8"/>
        <v>553.06809517119609</v>
      </c>
      <c r="AP25" s="69">
        <f t="shared" si="8"/>
        <v>536.47605231606019</v>
      </c>
      <c r="AQ25" s="69">
        <f t="shared" si="9"/>
        <v>520.38177074657835</v>
      </c>
      <c r="AR25" s="69">
        <f t="shared" si="9"/>
        <v>504.77031762418096</v>
      </c>
      <c r="AS25" s="69">
        <f>AR25*0.97+AC24</f>
        <v>1239.6272080954554</v>
      </c>
      <c r="AT25" s="69">
        <f t="shared" si="9"/>
        <v>1202.4383918525918</v>
      </c>
      <c r="AU25" s="69">
        <f t="shared" si="9"/>
        <v>1166.3652400970141</v>
      </c>
      <c r="AV25" s="69">
        <f t="shared" si="9"/>
        <v>1131.3742828941035</v>
      </c>
      <c r="AW25" s="69">
        <f t="shared" si="9"/>
        <v>1097.4330544072805</v>
      </c>
      <c r="AX25" s="69">
        <f t="shared" si="9"/>
        <v>1064.5100627750619</v>
      </c>
      <c r="AY25" s="69">
        <f t="shared" si="9"/>
        <v>1032.57476089181</v>
      </c>
      <c r="AZ25" s="69">
        <f t="shared" si="9"/>
        <v>1001.5975180650556</v>
      </c>
      <c r="BA25" s="69">
        <f t="shared" si="9"/>
        <v>971.54959252310391</v>
      </c>
      <c r="BB25" s="69">
        <f t="shared" si="9"/>
        <v>942.40310474741079</v>
      </c>
      <c r="BC25" s="69">
        <f t="shared" si="9"/>
        <v>914.13101160498843</v>
      </c>
      <c r="BD25" s="69">
        <f t="shared" si="9"/>
        <v>886.70708125683871</v>
      </c>
      <c r="BE25" s="69">
        <f t="shared" si="9"/>
        <v>860.10586881913355</v>
      </c>
      <c r="BF25" s="69">
        <f t="shared" si="9"/>
        <v>834.30269275455953</v>
      </c>
      <c r="BG25" s="69">
        <f t="shared" si="10"/>
        <v>809.27361197192272</v>
      </c>
      <c r="BH25" s="69">
        <f t="shared" si="10"/>
        <v>784.99540361276502</v>
      </c>
      <c r="BI25" s="69">
        <f>BH25*0.97+G79</f>
        <v>761.44554150438205</v>
      </c>
      <c r="BJ25" s="69">
        <f t="shared" si="10"/>
        <v>738.60217525925054</v>
      </c>
      <c r="BK25" s="69">
        <f t="shared" si="10"/>
        <v>716.44411000147306</v>
      </c>
      <c r="BL25" s="69">
        <f t="shared" si="10"/>
        <v>694.9507867014288</v>
      </c>
      <c r="BM25" s="69">
        <f t="shared" si="10"/>
        <v>674.10226310038593</v>
      </c>
      <c r="BN25" s="69">
        <f t="shared" si="10"/>
        <v>653.87919520737432</v>
      </c>
      <c r="BO25" s="69">
        <f t="shared" si="10"/>
        <v>634.2628193511531</v>
      </c>
      <c r="BP25" s="69">
        <f t="shared" si="10"/>
        <v>615.23493477061845</v>
      </c>
      <c r="BQ25" s="69">
        <f t="shared" si="10"/>
        <v>596.77788672749989</v>
      </c>
      <c r="BR25" s="69">
        <f t="shared" si="10"/>
        <v>578.87455012567489</v>
      </c>
      <c r="BS25" s="69">
        <f t="shared" si="10"/>
        <v>561.50831362190468</v>
      </c>
      <c r="BT25" s="69">
        <f t="shared" si="10"/>
        <v>544.66306421324748</v>
      </c>
      <c r="BU25" s="69">
        <f t="shared" si="10"/>
        <v>528.32317228685008</v>
      </c>
      <c r="BV25" s="69">
        <f t="shared" si="10"/>
        <v>512.47347711824455</v>
      </c>
      <c r="BW25" s="69">
        <f t="shared" si="11"/>
        <v>497.09927280469719</v>
      </c>
      <c r="BX25" s="69">
        <f t="shared" si="11"/>
        <v>482.18629462055628</v>
      </c>
      <c r="BY25" s="69">
        <f t="shared" si="11"/>
        <v>467.72070578193956</v>
      </c>
      <c r="BZ25" s="69">
        <f t="shared" si="11"/>
        <v>453.68908460848138</v>
      </c>
      <c r="CA25" s="69">
        <f t="shared" si="11"/>
        <v>440.07841207022693</v>
      </c>
      <c r="CB25" s="69">
        <f t="shared" si="11"/>
        <v>426.87605970812012</v>
      </c>
      <c r="CC25" s="69">
        <f t="shared" si="11"/>
        <v>414.06977791687649</v>
      </c>
      <c r="CD25" s="69">
        <f t="shared" si="11"/>
        <v>401.64768457937021</v>
      </c>
      <c r="CE25" s="69">
        <f t="shared" si="11"/>
        <v>389.59825404198909</v>
      </c>
      <c r="CF25" s="69">
        <f t="shared" si="11"/>
        <v>377.9103064207294</v>
      </c>
      <c r="CG25" s="69">
        <f t="shared" si="11"/>
        <v>366.57299722810751</v>
      </c>
      <c r="CH25" s="69">
        <f t="shared" si="11"/>
        <v>355.57580731126427</v>
      </c>
      <c r="CI25" s="69">
        <f t="shared" si="11"/>
        <v>344.90853309192636</v>
      </c>
      <c r="CJ25" s="69">
        <f t="shared" si="11"/>
        <v>334.56127709916854</v>
      </c>
      <c r="CK25" s="69">
        <f t="shared" si="11"/>
        <v>324.52443878619346</v>
      </c>
      <c r="CL25" s="69">
        <f t="shared" si="11"/>
        <v>314.78870562260767</v>
      </c>
      <c r="CM25" s="69">
        <f t="shared" si="12"/>
        <v>305.3450444539294</v>
      </c>
      <c r="CN25" s="69">
        <f t="shared" si="13"/>
        <v>296.18469312031152</v>
      </c>
      <c r="CO25" s="69">
        <f t="shared" si="14"/>
        <v>287.29915232670214</v>
      </c>
      <c r="CP25" s="69">
        <f t="shared" si="15"/>
        <v>278.68017775690106</v>
      </c>
      <c r="CQ25" s="69">
        <f t="shared" si="16"/>
        <v>270.31977242419401</v>
      </c>
      <c r="CR25" s="69">
        <f t="shared" si="17"/>
        <v>262.21017925146816</v>
      </c>
      <c r="CS25" s="69">
        <f t="shared" si="18"/>
        <v>254.34387387392411</v>
      </c>
      <c r="CT25" s="69">
        <f t="shared" si="19"/>
        <v>246.71355765770639</v>
      </c>
      <c r="CU25" s="69">
        <f t="shared" si="20"/>
        <v>239.31215092797518</v>
      </c>
      <c r="CV25" s="69">
        <f t="shared" si="21"/>
        <v>232.13278640013593</v>
      </c>
      <c r="CW25" s="69">
        <f t="shared" si="22"/>
        <v>225.16880280813183</v>
      </c>
      <c r="CX25" s="69">
        <f t="shared" si="23"/>
        <v>218.41373872388786</v>
      </c>
    </row>
    <row r="26" spans="1:109" ht="14.25" customHeight="1" x14ac:dyDescent="0.25">
      <c r="A26" s="1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69">
        <f>AC24</f>
        <v>750</v>
      </c>
      <c r="AH26" s="69">
        <f>AG26*0.97</f>
        <v>727.5</v>
      </c>
      <c r="AI26" s="69">
        <f t="shared" si="8"/>
        <v>705.67499999999995</v>
      </c>
      <c r="AJ26" s="69">
        <f t="shared" si="8"/>
        <v>684.50474999999994</v>
      </c>
      <c r="AK26" s="69">
        <f t="shared" si="8"/>
        <v>663.96960749999994</v>
      </c>
      <c r="AL26" s="69">
        <f t="shared" si="8"/>
        <v>644.05051927499994</v>
      </c>
      <c r="AM26" s="69">
        <f t="shared" si="8"/>
        <v>624.72900369674994</v>
      </c>
      <c r="AN26" s="69">
        <f t="shared" si="8"/>
        <v>605.98713358584746</v>
      </c>
      <c r="AO26" s="69">
        <f t="shared" si="8"/>
        <v>587.80751957827204</v>
      </c>
      <c r="AP26" s="69">
        <f t="shared" si="8"/>
        <v>570.17329399092387</v>
      </c>
      <c r="AQ26" s="69">
        <f t="shared" si="9"/>
        <v>553.06809517119609</v>
      </c>
      <c r="AR26" s="69">
        <f t="shared" si="9"/>
        <v>536.47605231606019</v>
      </c>
      <c r="AS26" s="69">
        <f t="shared" si="9"/>
        <v>520.38177074657835</v>
      </c>
      <c r="AT26" s="69">
        <f t="shared" si="9"/>
        <v>504.77031762418096</v>
      </c>
      <c r="AU26" s="69">
        <f t="shared" si="9"/>
        <v>489.6272080954555</v>
      </c>
      <c r="AV26" s="69">
        <f>AU26*0.97+AC24</f>
        <v>1224.9383918525918</v>
      </c>
      <c r="AW26" s="69">
        <f t="shared" si="9"/>
        <v>1188.1902400970141</v>
      </c>
      <c r="AX26" s="69">
        <f t="shared" si="9"/>
        <v>1152.5445328941037</v>
      </c>
      <c r="AY26" s="69">
        <f t="shared" si="9"/>
        <v>1117.9681969072806</v>
      </c>
      <c r="AZ26" s="69">
        <f t="shared" si="9"/>
        <v>1084.4291510000621</v>
      </c>
      <c r="BA26" s="69">
        <f t="shared" si="9"/>
        <v>1051.8962764700602</v>
      </c>
      <c r="BB26" s="69">
        <f t="shared" si="9"/>
        <v>1020.3393881759584</v>
      </c>
      <c r="BC26" s="69">
        <f t="shared" si="9"/>
        <v>989.72920653067968</v>
      </c>
      <c r="BD26" s="69">
        <f t="shared" si="9"/>
        <v>960.0373303347593</v>
      </c>
      <c r="BE26" s="69">
        <f t="shared" si="9"/>
        <v>931.23621042471655</v>
      </c>
      <c r="BF26" s="69">
        <f t="shared" si="9"/>
        <v>903.29912411197506</v>
      </c>
      <c r="BG26" s="69">
        <f t="shared" si="10"/>
        <v>876.20015038861584</v>
      </c>
      <c r="BH26" s="69">
        <f t="shared" si="10"/>
        <v>849.91414587695738</v>
      </c>
      <c r="BI26" s="69">
        <f t="shared" si="10"/>
        <v>824.41672150064858</v>
      </c>
      <c r="BJ26" s="69">
        <f t="shared" si="10"/>
        <v>799.68421985562907</v>
      </c>
      <c r="BK26" s="69">
        <f t="shared" si="10"/>
        <v>775.69369325996013</v>
      </c>
      <c r="BL26" s="69">
        <f>BK26*0.97+G79</f>
        <v>752.42288246216128</v>
      </c>
      <c r="BM26" s="69">
        <f t="shared" si="10"/>
        <v>729.85019598829638</v>
      </c>
      <c r="BN26" s="69">
        <f t="shared" si="10"/>
        <v>707.95469010864747</v>
      </c>
      <c r="BO26" s="69">
        <f t="shared" si="10"/>
        <v>686.71604940538805</v>
      </c>
      <c r="BP26" s="69">
        <f t="shared" si="10"/>
        <v>666.11456792322633</v>
      </c>
      <c r="BQ26" s="69">
        <f t="shared" si="10"/>
        <v>646.1311308855295</v>
      </c>
      <c r="BR26" s="69">
        <f t="shared" si="10"/>
        <v>626.74719695896363</v>
      </c>
      <c r="BS26" s="69">
        <f t="shared" si="10"/>
        <v>607.94478105019471</v>
      </c>
      <c r="BT26" s="69">
        <f t="shared" si="10"/>
        <v>589.70643761868882</v>
      </c>
      <c r="BU26" s="69">
        <f t="shared" si="10"/>
        <v>572.01524449012811</v>
      </c>
      <c r="BV26" s="69">
        <f t="shared" si="10"/>
        <v>554.85478715542422</v>
      </c>
      <c r="BW26" s="69">
        <f t="shared" si="11"/>
        <v>538.20914354076149</v>
      </c>
      <c r="BX26" s="69">
        <f t="shared" si="11"/>
        <v>522.06286923453865</v>
      </c>
      <c r="BY26" s="69">
        <f t="shared" si="11"/>
        <v>506.40098315750248</v>
      </c>
      <c r="BZ26" s="69">
        <f t="shared" si="11"/>
        <v>491.20895366277739</v>
      </c>
      <c r="CA26" s="69">
        <f t="shared" si="11"/>
        <v>476.47268505289406</v>
      </c>
      <c r="CB26" s="69">
        <f t="shared" si="11"/>
        <v>462.1785045013072</v>
      </c>
      <c r="CC26" s="69">
        <f t="shared" si="11"/>
        <v>448.31314936626796</v>
      </c>
      <c r="CD26" s="69">
        <f t="shared" si="11"/>
        <v>434.86375488527989</v>
      </c>
      <c r="CE26" s="69">
        <f t="shared" si="11"/>
        <v>421.81784223872148</v>
      </c>
      <c r="CF26" s="69">
        <f t="shared" si="11"/>
        <v>409.16330697155985</v>
      </c>
      <c r="CG26" s="69">
        <f t="shared" si="11"/>
        <v>396.88840776241307</v>
      </c>
      <c r="CH26" s="69">
        <f t="shared" si="11"/>
        <v>384.98175552954069</v>
      </c>
      <c r="CI26" s="69">
        <f t="shared" si="11"/>
        <v>373.43230286365446</v>
      </c>
      <c r="CJ26" s="69">
        <f t="shared" si="11"/>
        <v>362.22933377774478</v>
      </c>
      <c r="CK26" s="69">
        <f t="shared" si="11"/>
        <v>351.36245376441241</v>
      </c>
      <c r="CL26" s="69">
        <f t="shared" si="11"/>
        <v>340.82158015148002</v>
      </c>
      <c r="CM26" s="69">
        <f t="shared" si="12"/>
        <v>330.59693274693564</v>
      </c>
      <c r="CN26" s="69">
        <f t="shared" si="13"/>
        <v>320.67902476452758</v>
      </c>
      <c r="CO26" s="69">
        <f t="shared" si="14"/>
        <v>311.05865402159174</v>
      </c>
      <c r="CP26" s="69">
        <f t="shared" si="15"/>
        <v>301.72689440094399</v>
      </c>
      <c r="CQ26" s="69">
        <f t="shared" si="16"/>
        <v>292.67508756891567</v>
      </c>
      <c r="CR26" s="69">
        <f t="shared" si="17"/>
        <v>283.89483494184822</v>
      </c>
      <c r="CS26" s="69">
        <f t="shared" si="18"/>
        <v>275.37798989359277</v>
      </c>
      <c r="CT26" s="69">
        <f t="shared" si="19"/>
        <v>267.11665019678497</v>
      </c>
      <c r="CU26" s="69">
        <f t="shared" si="20"/>
        <v>259.10315069088142</v>
      </c>
      <c r="CV26" s="69">
        <f t="shared" si="21"/>
        <v>251.33005617015496</v>
      </c>
      <c r="CW26" s="69">
        <f t="shared" si="22"/>
        <v>243.79015448505029</v>
      </c>
      <c r="CX26" s="69">
        <f t="shared" si="23"/>
        <v>236.47644985049877</v>
      </c>
    </row>
    <row r="27" spans="1:109" ht="14.25" customHeight="1" x14ac:dyDescent="0.25">
      <c r="A27" s="1"/>
      <c r="B27" s="15" t="s">
        <v>90</v>
      </c>
      <c r="C27" s="16">
        <v>950000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69">
        <f>AC24</f>
        <v>750</v>
      </c>
      <c r="AK27" s="69">
        <f>AJ27*0.97</f>
        <v>727.5</v>
      </c>
      <c r="AL27" s="69">
        <f t="shared" si="8"/>
        <v>705.67499999999995</v>
      </c>
      <c r="AM27" s="69">
        <f t="shared" si="8"/>
        <v>684.50474999999994</v>
      </c>
      <c r="AN27" s="69">
        <f t="shared" si="8"/>
        <v>663.96960749999994</v>
      </c>
      <c r="AO27" s="69">
        <f t="shared" si="8"/>
        <v>644.05051927499994</v>
      </c>
      <c r="AP27" s="69">
        <f t="shared" si="8"/>
        <v>624.72900369674994</v>
      </c>
      <c r="AQ27" s="69">
        <f t="shared" si="9"/>
        <v>605.98713358584746</v>
      </c>
      <c r="AR27" s="69">
        <f t="shared" si="9"/>
        <v>587.80751957827204</v>
      </c>
      <c r="AS27" s="69">
        <f t="shared" si="9"/>
        <v>570.17329399092387</v>
      </c>
      <c r="AT27" s="69">
        <f t="shared" si="9"/>
        <v>553.06809517119609</v>
      </c>
      <c r="AU27" s="69">
        <f t="shared" si="9"/>
        <v>536.47605231606019</v>
      </c>
      <c r="AV27" s="69">
        <f t="shared" si="9"/>
        <v>520.38177074657835</v>
      </c>
      <c r="AW27" s="69">
        <f t="shared" si="9"/>
        <v>504.77031762418096</v>
      </c>
      <c r="AX27" s="69">
        <f t="shared" si="9"/>
        <v>489.6272080954555</v>
      </c>
      <c r="AY27" s="69">
        <f>AX27*0.97+AC24</f>
        <v>1224.9383918525918</v>
      </c>
      <c r="AZ27" s="69">
        <f t="shared" si="9"/>
        <v>1188.1902400970141</v>
      </c>
      <c r="BA27" s="69">
        <f t="shared" si="9"/>
        <v>1152.5445328941037</v>
      </c>
      <c r="BB27" s="69">
        <f t="shared" si="9"/>
        <v>1117.9681969072806</v>
      </c>
      <c r="BC27" s="69">
        <f t="shared" si="9"/>
        <v>1084.4291510000621</v>
      </c>
      <c r="BD27" s="69">
        <f t="shared" si="9"/>
        <v>1051.8962764700602</v>
      </c>
      <c r="BE27" s="69">
        <f t="shared" si="9"/>
        <v>1020.3393881759584</v>
      </c>
      <c r="BF27" s="69">
        <f t="shared" si="9"/>
        <v>989.72920653067968</v>
      </c>
      <c r="BG27" s="69">
        <f t="shared" si="10"/>
        <v>960.0373303347593</v>
      </c>
      <c r="BH27" s="69">
        <f t="shared" si="10"/>
        <v>931.23621042471655</v>
      </c>
      <c r="BI27" s="69">
        <f t="shared" si="10"/>
        <v>903.29912411197506</v>
      </c>
      <c r="BJ27" s="69">
        <f t="shared" si="10"/>
        <v>876.20015038861584</v>
      </c>
      <c r="BK27" s="69">
        <f t="shared" si="10"/>
        <v>849.91414587695738</v>
      </c>
      <c r="BL27" s="69">
        <f t="shared" si="10"/>
        <v>824.41672150064858</v>
      </c>
      <c r="BM27" s="69">
        <f t="shared" si="10"/>
        <v>799.68421985562907</v>
      </c>
      <c r="BN27" s="69">
        <f t="shared" si="10"/>
        <v>775.69369325996013</v>
      </c>
      <c r="BO27" s="69">
        <f t="shared" si="10"/>
        <v>752.42288246216128</v>
      </c>
      <c r="BP27" s="69">
        <f t="shared" si="10"/>
        <v>729.85019598829638</v>
      </c>
      <c r="BQ27" s="69">
        <f t="shared" si="10"/>
        <v>707.95469010864747</v>
      </c>
      <c r="BR27" s="69">
        <f t="shared" si="10"/>
        <v>686.71604940538805</v>
      </c>
      <c r="BS27" s="69">
        <f t="shared" si="10"/>
        <v>666.11456792322633</v>
      </c>
      <c r="BT27" s="69">
        <f t="shared" si="10"/>
        <v>646.1311308855295</v>
      </c>
      <c r="BU27" s="69">
        <f t="shared" si="10"/>
        <v>626.74719695896363</v>
      </c>
      <c r="BV27" s="69">
        <f t="shared" si="10"/>
        <v>607.94478105019471</v>
      </c>
      <c r="BW27" s="69">
        <f t="shared" si="11"/>
        <v>589.70643761868882</v>
      </c>
      <c r="BX27" s="69">
        <f t="shared" si="11"/>
        <v>572.01524449012811</v>
      </c>
      <c r="BY27" s="69">
        <f t="shared" si="11"/>
        <v>554.85478715542422</v>
      </c>
      <c r="BZ27" s="69">
        <f t="shared" si="11"/>
        <v>538.20914354076149</v>
      </c>
      <c r="CA27" s="69">
        <f t="shared" si="11"/>
        <v>522.06286923453865</v>
      </c>
      <c r="CB27" s="69">
        <f t="shared" si="11"/>
        <v>506.40098315750248</v>
      </c>
      <c r="CC27" s="69">
        <f t="shared" si="11"/>
        <v>491.20895366277739</v>
      </c>
      <c r="CD27" s="69">
        <f t="shared" si="11"/>
        <v>476.47268505289406</v>
      </c>
      <c r="CE27" s="69">
        <f t="shared" si="11"/>
        <v>462.1785045013072</v>
      </c>
      <c r="CF27" s="69">
        <f t="shared" si="11"/>
        <v>448.31314936626796</v>
      </c>
      <c r="CG27" s="69">
        <f t="shared" si="11"/>
        <v>434.86375488527989</v>
      </c>
      <c r="CH27" s="69">
        <f t="shared" si="11"/>
        <v>421.81784223872148</v>
      </c>
      <c r="CI27" s="69">
        <f t="shared" si="11"/>
        <v>409.16330697155985</v>
      </c>
      <c r="CJ27" s="69">
        <f t="shared" si="11"/>
        <v>396.88840776241307</v>
      </c>
      <c r="CK27" s="69">
        <f t="shared" si="11"/>
        <v>384.98175552954069</v>
      </c>
      <c r="CL27" s="69">
        <f t="shared" si="11"/>
        <v>373.43230286365446</v>
      </c>
      <c r="CM27" s="69">
        <f t="shared" si="12"/>
        <v>362.22933377774478</v>
      </c>
      <c r="CN27" s="69">
        <f t="shared" si="13"/>
        <v>351.36245376441241</v>
      </c>
      <c r="CO27" s="69">
        <f t="shared" si="14"/>
        <v>340.82158015148002</v>
      </c>
      <c r="CP27" s="69">
        <f t="shared" si="15"/>
        <v>330.59693274693564</v>
      </c>
      <c r="CQ27" s="69">
        <f t="shared" si="16"/>
        <v>320.67902476452758</v>
      </c>
      <c r="CR27" s="69">
        <f t="shared" si="17"/>
        <v>311.05865402159174</v>
      </c>
      <c r="CS27" s="69">
        <f t="shared" si="18"/>
        <v>301.72689440094399</v>
      </c>
      <c r="CT27" s="69">
        <f t="shared" si="19"/>
        <v>292.67508756891567</v>
      </c>
      <c r="CU27" s="69">
        <f t="shared" si="20"/>
        <v>283.89483494184822</v>
      </c>
      <c r="CV27" s="69">
        <f t="shared" si="21"/>
        <v>275.37798989359277</v>
      </c>
      <c r="CW27" s="69">
        <f t="shared" si="22"/>
        <v>267.11665019678497</v>
      </c>
      <c r="CX27" s="69">
        <f t="shared" si="23"/>
        <v>259.10315069088142</v>
      </c>
    </row>
    <row r="28" spans="1:109" ht="14.25" customHeight="1" x14ac:dyDescent="0.25">
      <c r="A28" s="1"/>
      <c r="B28" s="15" t="s">
        <v>91</v>
      </c>
      <c r="C28" s="16">
        <v>100000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69">
        <f>AC24</f>
        <v>750</v>
      </c>
      <c r="AN28" s="69">
        <f>AM28*0.97</f>
        <v>727.5</v>
      </c>
      <c r="AO28" s="69">
        <f t="shared" si="8"/>
        <v>705.67499999999995</v>
      </c>
      <c r="AP28" s="69">
        <f t="shared" si="8"/>
        <v>684.50474999999994</v>
      </c>
      <c r="AQ28" s="69">
        <f t="shared" si="9"/>
        <v>663.96960749999994</v>
      </c>
      <c r="AR28" s="69">
        <f t="shared" si="9"/>
        <v>644.05051927499994</v>
      </c>
      <c r="AS28" s="69">
        <f t="shared" si="9"/>
        <v>624.72900369674994</v>
      </c>
      <c r="AT28" s="69">
        <f t="shared" si="9"/>
        <v>605.98713358584746</v>
      </c>
      <c r="AU28" s="69">
        <f t="shared" si="9"/>
        <v>587.80751957827204</v>
      </c>
      <c r="AV28" s="69">
        <f t="shared" si="9"/>
        <v>570.17329399092387</v>
      </c>
      <c r="AW28" s="69">
        <f t="shared" si="9"/>
        <v>553.06809517119609</v>
      </c>
      <c r="AX28" s="69">
        <f t="shared" si="9"/>
        <v>536.47605231606019</v>
      </c>
      <c r="AY28" s="69">
        <f t="shared" si="9"/>
        <v>520.38177074657835</v>
      </c>
      <c r="AZ28" s="69">
        <f t="shared" si="9"/>
        <v>504.77031762418096</v>
      </c>
      <c r="BA28" s="69">
        <f t="shared" si="9"/>
        <v>489.6272080954555</v>
      </c>
      <c r="BB28" s="69">
        <f>BA28*0.97+AC24</f>
        <v>1224.9383918525918</v>
      </c>
      <c r="BC28" s="69">
        <f t="shared" si="9"/>
        <v>1188.1902400970141</v>
      </c>
      <c r="BD28" s="69">
        <f t="shared" si="9"/>
        <v>1152.5445328941037</v>
      </c>
      <c r="BE28" s="69">
        <f t="shared" si="9"/>
        <v>1117.9681969072806</v>
      </c>
      <c r="BF28" s="69">
        <f t="shared" si="9"/>
        <v>1084.4291510000621</v>
      </c>
      <c r="BG28" s="69">
        <f t="shared" si="10"/>
        <v>1051.8962764700602</v>
      </c>
      <c r="BH28" s="69">
        <f t="shared" si="10"/>
        <v>1020.3393881759584</v>
      </c>
      <c r="BI28" s="69">
        <f t="shared" si="10"/>
        <v>989.72920653067968</v>
      </c>
      <c r="BJ28" s="69">
        <f t="shared" si="10"/>
        <v>960.0373303347593</v>
      </c>
      <c r="BK28" s="69">
        <f t="shared" si="10"/>
        <v>931.23621042471655</v>
      </c>
      <c r="BL28" s="69">
        <f t="shared" si="10"/>
        <v>903.29912411197506</v>
      </c>
      <c r="BM28" s="69">
        <f t="shared" si="10"/>
        <v>876.20015038861584</v>
      </c>
      <c r="BN28" s="69">
        <f t="shared" si="10"/>
        <v>849.91414587695738</v>
      </c>
      <c r="BO28" s="69">
        <f t="shared" si="10"/>
        <v>824.41672150064858</v>
      </c>
      <c r="BP28" s="69">
        <f t="shared" si="10"/>
        <v>799.68421985562907</v>
      </c>
      <c r="BQ28" s="69">
        <f t="shared" si="10"/>
        <v>775.69369325996013</v>
      </c>
      <c r="BR28" s="69">
        <f t="shared" si="10"/>
        <v>752.42288246216128</v>
      </c>
      <c r="BS28" s="69">
        <f t="shared" si="10"/>
        <v>729.85019598829638</v>
      </c>
      <c r="BT28" s="69">
        <f t="shared" si="10"/>
        <v>707.95469010864747</v>
      </c>
      <c r="BU28" s="69">
        <f t="shared" si="10"/>
        <v>686.71604940538805</v>
      </c>
      <c r="BV28" s="69">
        <f t="shared" si="10"/>
        <v>666.11456792322633</v>
      </c>
      <c r="BW28" s="69">
        <f t="shared" si="11"/>
        <v>646.1311308855295</v>
      </c>
      <c r="BX28" s="69">
        <f t="shared" si="11"/>
        <v>626.74719695896363</v>
      </c>
      <c r="BY28" s="69">
        <f t="shared" si="11"/>
        <v>607.94478105019471</v>
      </c>
      <c r="BZ28" s="69">
        <f t="shared" si="11"/>
        <v>589.70643761868882</v>
      </c>
      <c r="CA28" s="69">
        <f t="shared" si="11"/>
        <v>572.01524449012811</v>
      </c>
      <c r="CB28" s="69">
        <f t="shared" si="11"/>
        <v>554.85478715542422</v>
      </c>
      <c r="CC28" s="69">
        <f t="shared" si="11"/>
        <v>538.20914354076149</v>
      </c>
      <c r="CD28" s="69">
        <f t="shared" si="11"/>
        <v>522.06286923453865</v>
      </c>
      <c r="CE28" s="69">
        <f t="shared" si="11"/>
        <v>506.40098315750248</v>
      </c>
      <c r="CF28" s="69">
        <f t="shared" si="11"/>
        <v>491.20895366277739</v>
      </c>
      <c r="CG28" s="69">
        <f t="shared" si="11"/>
        <v>476.47268505289406</v>
      </c>
      <c r="CH28" s="69">
        <f t="shared" si="11"/>
        <v>462.1785045013072</v>
      </c>
      <c r="CI28" s="69">
        <f t="shared" si="11"/>
        <v>448.31314936626796</v>
      </c>
      <c r="CJ28" s="69">
        <f t="shared" si="11"/>
        <v>434.86375488527989</v>
      </c>
      <c r="CK28" s="69">
        <f t="shared" si="11"/>
        <v>421.81784223872148</v>
      </c>
      <c r="CL28" s="69">
        <f t="shared" si="11"/>
        <v>409.16330697155985</v>
      </c>
      <c r="CM28" s="69">
        <f t="shared" si="12"/>
        <v>396.88840776241307</v>
      </c>
      <c r="CN28" s="69">
        <f t="shared" si="13"/>
        <v>384.98175552954069</v>
      </c>
      <c r="CO28" s="69">
        <f t="shared" si="14"/>
        <v>373.43230286365446</v>
      </c>
      <c r="CP28" s="69">
        <f t="shared" si="15"/>
        <v>362.22933377774478</v>
      </c>
      <c r="CQ28" s="69">
        <f t="shared" si="16"/>
        <v>351.36245376441241</v>
      </c>
      <c r="CR28" s="69">
        <f t="shared" si="17"/>
        <v>340.82158015148002</v>
      </c>
      <c r="CS28" s="69">
        <f t="shared" si="18"/>
        <v>330.59693274693564</v>
      </c>
      <c r="CT28" s="69">
        <f t="shared" si="19"/>
        <v>320.67902476452758</v>
      </c>
      <c r="CU28" s="69">
        <f t="shared" si="20"/>
        <v>311.05865402159174</v>
      </c>
      <c r="CV28" s="69">
        <f t="shared" si="21"/>
        <v>301.72689440094399</v>
      </c>
      <c r="CW28" s="69">
        <f t="shared" si="22"/>
        <v>292.67508756891567</v>
      </c>
      <c r="CX28" s="69">
        <f t="shared" si="23"/>
        <v>283.89483494184822</v>
      </c>
    </row>
    <row r="29" spans="1:109" ht="14.25" customHeight="1" x14ac:dyDescent="0.25">
      <c r="A29" s="1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69">
        <f>+G77</f>
        <v>88</v>
      </c>
      <c r="AD29" s="69">
        <f>AC29</f>
        <v>88</v>
      </c>
      <c r="AE29" s="69">
        <f t="shared" ref="AE29:CL29" si="24">AD29</f>
        <v>88</v>
      </c>
      <c r="AF29" s="69">
        <f t="shared" si="24"/>
        <v>88</v>
      </c>
      <c r="AG29" s="69">
        <f t="shared" si="24"/>
        <v>88</v>
      </c>
      <c r="AH29" s="69">
        <f t="shared" si="24"/>
        <v>88</v>
      </c>
      <c r="AI29" s="69">
        <f t="shared" si="24"/>
        <v>88</v>
      </c>
      <c r="AJ29" s="69">
        <f t="shared" si="24"/>
        <v>88</v>
      </c>
      <c r="AK29" s="69">
        <f t="shared" si="24"/>
        <v>88</v>
      </c>
      <c r="AL29" s="69">
        <f t="shared" si="24"/>
        <v>88</v>
      </c>
      <c r="AM29" s="69">
        <f t="shared" si="24"/>
        <v>88</v>
      </c>
      <c r="AN29" s="69">
        <f t="shared" si="24"/>
        <v>88</v>
      </c>
      <c r="AO29" s="69">
        <f t="shared" si="24"/>
        <v>88</v>
      </c>
      <c r="AP29" s="69">
        <f t="shared" si="24"/>
        <v>88</v>
      </c>
      <c r="AQ29" s="69">
        <f t="shared" si="24"/>
        <v>88</v>
      </c>
      <c r="AR29" s="69">
        <f t="shared" si="24"/>
        <v>88</v>
      </c>
      <c r="AS29" s="69">
        <f t="shared" si="24"/>
        <v>88</v>
      </c>
      <c r="AT29" s="69">
        <f t="shared" si="24"/>
        <v>88</v>
      </c>
      <c r="AU29" s="69">
        <f t="shared" si="24"/>
        <v>88</v>
      </c>
      <c r="AV29" s="69">
        <f t="shared" si="24"/>
        <v>88</v>
      </c>
      <c r="AW29" s="69">
        <f t="shared" si="24"/>
        <v>88</v>
      </c>
      <c r="AX29" s="69">
        <f t="shared" si="24"/>
        <v>88</v>
      </c>
      <c r="AY29" s="69">
        <f t="shared" si="24"/>
        <v>88</v>
      </c>
      <c r="AZ29" s="69">
        <f t="shared" si="24"/>
        <v>88</v>
      </c>
      <c r="BA29" s="69">
        <f t="shared" si="24"/>
        <v>88</v>
      </c>
      <c r="BB29" s="69">
        <f t="shared" si="24"/>
        <v>88</v>
      </c>
      <c r="BC29" s="69">
        <f t="shared" si="24"/>
        <v>88</v>
      </c>
      <c r="BD29" s="69">
        <f t="shared" si="24"/>
        <v>88</v>
      </c>
      <c r="BE29" s="69">
        <f t="shared" si="24"/>
        <v>88</v>
      </c>
      <c r="BF29" s="69">
        <f t="shared" si="24"/>
        <v>88</v>
      </c>
      <c r="BG29" s="69">
        <f t="shared" si="24"/>
        <v>88</v>
      </c>
      <c r="BH29" s="69">
        <f t="shared" si="24"/>
        <v>88</v>
      </c>
      <c r="BI29" s="69">
        <f t="shared" si="24"/>
        <v>88</v>
      </c>
      <c r="BJ29" s="69">
        <f t="shared" si="24"/>
        <v>88</v>
      </c>
      <c r="BK29" s="69">
        <f t="shared" si="24"/>
        <v>88</v>
      </c>
      <c r="BL29" s="69">
        <f t="shared" si="24"/>
        <v>88</v>
      </c>
      <c r="BM29" s="69">
        <f t="shared" si="24"/>
        <v>88</v>
      </c>
      <c r="BN29" s="69">
        <f t="shared" si="24"/>
        <v>88</v>
      </c>
      <c r="BO29" s="69">
        <f t="shared" si="24"/>
        <v>88</v>
      </c>
      <c r="BP29" s="69">
        <f t="shared" si="24"/>
        <v>88</v>
      </c>
      <c r="BQ29" s="69">
        <f t="shared" si="24"/>
        <v>88</v>
      </c>
      <c r="BR29" s="69">
        <f t="shared" si="24"/>
        <v>88</v>
      </c>
      <c r="BS29" s="69">
        <f t="shared" si="24"/>
        <v>88</v>
      </c>
      <c r="BT29" s="69">
        <f t="shared" si="24"/>
        <v>88</v>
      </c>
      <c r="BU29" s="69">
        <f t="shared" si="24"/>
        <v>88</v>
      </c>
      <c r="BV29" s="69">
        <f t="shared" si="24"/>
        <v>88</v>
      </c>
      <c r="BW29" s="69">
        <f t="shared" si="24"/>
        <v>88</v>
      </c>
      <c r="BX29" s="69">
        <f t="shared" si="24"/>
        <v>88</v>
      </c>
      <c r="BY29" s="69">
        <f t="shared" si="24"/>
        <v>88</v>
      </c>
      <c r="BZ29" s="69">
        <f t="shared" si="24"/>
        <v>88</v>
      </c>
      <c r="CA29" s="69">
        <f t="shared" si="24"/>
        <v>88</v>
      </c>
      <c r="CB29" s="69">
        <f t="shared" si="24"/>
        <v>88</v>
      </c>
      <c r="CC29" s="69">
        <f t="shared" si="24"/>
        <v>88</v>
      </c>
      <c r="CD29" s="69">
        <f t="shared" si="24"/>
        <v>88</v>
      </c>
      <c r="CE29" s="69">
        <f t="shared" si="24"/>
        <v>88</v>
      </c>
      <c r="CF29" s="69">
        <f t="shared" si="24"/>
        <v>88</v>
      </c>
      <c r="CG29" s="69">
        <f t="shared" si="24"/>
        <v>88</v>
      </c>
      <c r="CH29" s="69">
        <f t="shared" si="24"/>
        <v>88</v>
      </c>
      <c r="CI29" s="69">
        <f t="shared" si="24"/>
        <v>88</v>
      </c>
      <c r="CJ29" s="69">
        <f t="shared" si="24"/>
        <v>88</v>
      </c>
      <c r="CK29" s="69">
        <f t="shared" si="24"/>
        <v>88</v>
      </c>
      <c r="CL29" s="69">
        <f t="shared" si="24"/>
        <v>88</v>
      </c>
      <c r="CM29" s="69">
        <f t="shared" ref="CM29" si="25">CL29</f>
        <v>88</v>
      </c>
      <c r="CN29" s="69">
        <f t="shared" ref="CN29" si="26">CM29</f>
        <v>88</v>
      </c>
      <c r="CO29" s="69">
        <f t="shared" ref="CO29" si="27">CN29</f>
        <v>88</v>
      </c>
      <c r="CP29" s="69">
        <f t="shared" ref="CP29" si="28">CO29</f>
        <v>88</v>
      </c>
      <c r="CQ29" s="69">
        <f t="shared" ref="CQ29" si="29">CP29</f>
        <v>88</v>
      </c>
      <c r="CR29" s="69">
        <f t="shared" ref="CR29" si="30">CQ29</f>
        <v>88</v>
      </c>
      <c r="CS29" s="69">
        <f t="shared" ref="CS29" si="31">CR29</f>
        <v>88</v>
      </c>
      <c r="CT29" s="69">
        <f t="shared" ref="CT29" si="32">CS29</f>
        <v>88</v>
      </c>
      <c r="CU29" s="69">
        <f t="shared" ref="CU29" si="33">CT29</f>
        <v>88</v>
      </c>
      <c r="CV29" s="69">
        <f t="shared" ref="CV29" si="34">CU29</f>
        <v>88</v>
      </c>
      <c r="CW29" s="69">
        <f t="shared" ref="CW29" si="35">CV29</f>
        <v>88</v>
      </c>
      <c r="CX29" s="69">
        <f t="shared" ref="CX29" si="36">CW29</f>
        <v>88</v>
      </c>
      <c r="DA29" s="69"/>
      <c r="DB29" s="69"/>
      <c r="DC29" s="69"/>
      <c r="DD29" s="69"/>
      <c r="DE29" s="69"/>
    </row>
    <row r="30" spans="1:109" ht="14.25" customHeight="1" x14ac:dyDescent="0.25">
      <c r="A30" s="1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>
        <f>(SUM(AC24:AC28)*90*(AC29)/1000000)*0.8125</f>
        <v>4.8262499999999999</v>
      </c>
      <c r="AD30" s="16">
        <f t="shared" ref="AD30:AJ30" si="37">(SUM(AD24:AD28)*90*(AD29)/1000000)*0.8125</f>
        <v>4.6814625000000003</v>
      </c>
      <c r="AE30" s="16">
        <f t="shared" si="37"/>
        <v>9.3672686249999995</v>
      </c>
      <c r="AF30" s="16">
        <f t="shared" si="37"/>
        <v>9.0862505662500013</v>
      </c>
      <c r="AG30" s="16">
        <f t="shared" si="37"/>
        <v>13.6399130492625</v>
      </c>
      <c r="AH30" s="16">
        <f t="shared" si="37"/>
        <v>13.230715657784621</v>
      </c>
      <c r="AI30" s="16">
        <f t="shared" si="37"/>
        <v>12.833794188051083</v>
      </c>
      <c r="AJ30" s="16">
        <f t="shared" si="37"/>
        <v>17.275030362409552</v>
      </c>
      <c r="AK30" s="16">
        <f t="shared" ref="AK30:AQ30" si="38">(SUM(AK24:AK28)*90*(AK29)/1000000)*0.8125</f>
        <v>16.75677945153727</v>
      </c>
      <c r="AL30" s="16">
        <f t="shared" si="38"/>
        <v>16.25407606799115</v>
      </c>
      <c r="AM30" s="16">
        <f t="shared" si="38"/>
        <v>20.592703785951411</v>
      </c>
      <c r="AN30" s="16">
        <f t="shared" si="38"/>
        <v>19.974922672372873</v>
      </c>
      <c r="AO30" s="16">
        <f t="shared" si="38"/>
        <v>19.375674992201684</v>
      </c>
      <c r="AP30" s="16">
        <f t="shared" si="38"/>
        <v>23.620654742435626</v>
      </c>
      <c r="AQ30" s="16">
        <f t="shared" si="38"/>
        <v>22.912035100162559</v>
      </c>
      <c r="AR30" s="16">
        <f>(SUM(AR24:AR28)*90*(AR29)/1000000)*0.8125</f>
        <v>22.224674047157688</v>
      </c>
      <c r="AS30" s="16">
        <f t="shared" ref="AS30:AZ30" si="39">(SUM(AS24:AS28)*90*(AS29)/1000000)*0.8125</f>
        <v>26.384183825742955</v>
      </c>
      <c r="AT30" s="16">
        <f t="shared" si="39"/>
        <v>25.592658310970666</v>
      </c>
      <c r="AU30" s="16">
        <f t="shared" si="39"/>
        <v>24.824878561641547</v>
      </c>
      <c r="AV30" s="16">
        <f t="shared" si="39"/>
        <v>28.906382204792301</v>
      </c>
      <c r="AW30" s="16">
        <f t="shared" si="39"/>
        <v>28.039190738648532</v>
      </c>
      <c r="AX30" s="16">
        <f t="shared" si="39"/>
        <v>27.198015016489066</v>
      </c>
      <c r="AY30" s="16">
        <f t="shared" si="39"/>
        <v>31.208324565994396</v>
      </c>
      <c r="AZ30" s="16">
        <f t="shared" si="39"/>
        <v>30.272074829014564</v>
      </c>
      <c r="BA30" s="16">
        <f>(SUM(BA24:BA28)*90*(BA29)/1000000)*0.8125</f>
        <v>29.363912584144128</v>
      </c>
      <c r="BB30" s="16">
        <f t="shared" ref="BB30:CL30" si="40">(SUM(BB24:BB28)*90*(BB29)/1000000)*0.8125</f>
        <v>33.309245206619806</v>
      </c>
      <c r="BC30" s="16">
        <f t="shared" si="40"/>
        <v>32.309967850421209</v>
      </c>
      <c r="BD30" s="16">
        <f t="shared" si="40"/>
        <v>31.340668814908572</v>
      </c>
      <c r="BE30" s="16">
        <f t="shared" si="40"/>
        <v>30.400448750461315</v>
      </c>
      <c r="BF30" s="16">
        <f t="shared" si="40"/>
        <v>29.488435287947478</v>
      </c>
      <c r="BG30" s="16">
        <f t="shared" si="40"/>
        <v>28.603782229309051</v>
      </c>
      <c r="BH30" s="16">
        <f t="shared" si="40"/>
        <v>27.745668762429776</v>
      </c>
      <c r="BI30" s="16">
        <f t="shared" si="40"/>
        <v>26.913298699556883</v>
      </c>
      <c r="BJ30" s="16">
        <f t="shared" si="40"/>
        <v>26.105899738570177</v>
      </c>
      <c r="BK30" s="16">
        <f t="shared" si="40"/>
        <v>25.322722746413074</v>
      </c>
      <c r="BL30" s="16">
        <f t="shared" si="40"/>
        <v>24.563041064020677</v>
      </c>
      <c r="BM30" s="16">
        <f t="shared" si="40"/>
        <v>23.826149832100061</v>
      </c>
      <c r="BN30" s="16">
        <f t="shared" si="40"/>
        <v>23.111365337137052</v>
      </c>
      <c r="BO30" s="16">
        <f t="shared" si="40"/>
        <v>22.418024377022942</v>
      </c>
      <c r="BP30" s="16">
        <f t="shared" si="40"/>
        <v>21.745483645712255</v>
      </c>
      <c r="BQ30" s="16">
        <f t="shared" si="40"/>
        <v>21.093119136340885</v>
      </c>
      <c r="BR30" s="16">
        <f t="shared" si="40"/>
        <v>20.460325562250659</v>
      </c>
      <c r="BS30" s="16">
        <f t="shared" si="40"/>
        <v>19.846515795383137</v>
      </c>
      <c r="BT30" s="16">
        <f t="shared" si="40"/>
        <v>19.25112032152164</v>
      </c>
      <c r="BU30" s="16">
        <f t="shared" si="40"/>
        <v>18.673586711875991</v>
      </c>
      <c r="BV30" s="16">
        <f t="shared" si="40"/>
        <v>18.113379110519713</v>
      </c>
      <c r="BW30" s="16">
        <f t="shared" si="40"/>
        <v>17.56997773720412</v>
      </c>
      <c r="BX30" s="16">
        <f t="shared" si="40"/>
        <v>17.042878405087993</v>
      </c>
      <c r="BY30" s="16">
        <f t="shared" si="40"/>
        <v>16.531592052935352</v>
      </c>
      <c r="BZ30" s="16">
        <f t="shared" si="40"/>
        <v>16.035644291347293</v>
      </c>
      <c r="CA30" s="16">
        <f t="shared" si="40"/>
        <v>15.554574962606875</v>
      </c>
      <c r="CB30" s="16">
        <f t="shared" si="40"/>
        <v>15.087937713728669</v>
      </c>
      <c r="CC30" s="16">
        <f t="shared" si="40"/>
        <v>14.635299582316808</v>
      </c>
      <c r="CD30" s="16">
        <f t="shared" si="40"/>
        <v>14.1962405948473</v>
      </c>
      <c r="CE30" s="16">
        <f t="shared" si="40"/>
        <v>13.770353377001884</v>
      </c>
      <c r="CF30" s="16">
        <f t="shared" si="40"/>
        <v>13.357242775691823</v>
      </c>
      <c r="CG30" s="16">
        <f t="shared" si="40"/>
        <v>12.95652549242107</v>
      </c>
      <c r="CH30" s="16">
        <f t="shared" si="40"/>
        <v>12.567829727648437</v>
      </c>
      <c r="CI30" s="16">
        <f t="shared" si="40"/>
        <v>12.190794835818986</v>
      </c>
      <c r="CJ30" s="16">
        <f t="shared" si="40"/>
        <v>11.825070990744413</v>
      </c>
      <c r="CK30" s="16">
        <f t="shared" si="40"/>
        <v>11.470318861022081</v>
      </c>
      <c r="CL30" s="16">
        <f t="shared" si="40"/>
        <v>11.126209295191419</v>
      </c>
      <c r="CM30" s="16">
        <f t="shared" ref="CM30:CX30" si="41">(SUM(CM24:CM28)*90*(CM29)/1000000)*0.8125</f>
        <v>10.792423016335675</v>
      </c>
      <c r="CN30" s="16">
        <f t="shared" si="41"/>
        <v>10.468650325845607</v>
      </c>
      <c r="CO30" s="16">
        <f t="shared" si="41"/>
        <v>10.15459081607024</v>
      </c>
      <c r="CP30" s="16">
        <f t="shared" si="41"/>
        <v>9.8499530915881301</v>
      </c>
      <c r="CQ30" s="16">
        <f t="shared" si="41"/>
        <v>9.5544544988404851</v>
      </c>
      <c r="CR30" s="16">
        <f t="shared" si="41"/>
        <v>9.2678208638752686</v>
      </c>
      <c r="CS30" s="16">
        <f t="shared" si="41"/>
        <v>8.989786237959013</v>
      </c>
      <c r="CT30" s="16">
        <f t="shared" si="41"/>
        <v>8.7200926508202414</v>
      </c>
      <c r="CU30" s="16">
        <f t="shared" si="41"/>
        <v>8.4584898712956331</v>
      </c>
      <c r="CV30" s="16">
        <f t="shared" si="41"/>
        <v>8.204735175156765</v>
      </c>
      <c r="CW30" s="16">
        <f t="shared" si="41"/>
        <v>7.9585931199020612</v>
      </c>
      <c r="CX30" s="16">
        <f t="shared" si="41"/>
        <v>7.7198353263050015</v>
      </c>
    </row>
    <row r="31" spans="1:109" ht="14.25" customHeight="1" x14ac:dyDescent="0.25">
      <c r="A31" s="1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</row>
    <row r="32" spans="1:109" x14ac:dyDescent="0.25">
      <c r="A32" s="1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</row>
    <row r="33" spans="1:102" x14ac:dyDescent="0.25">
      <c r="B33" s="4"/>
    </row>
    <row r="34" spans="1:102" x14ac:dyDescent="0.25">
      <c r="A34" s="6" t="s">
        <v>2</v>
      </c>
      <c r="B34" s="8" t="s">
        <v>1</v>
      </c>
      <c r="C34" s="125">
        <v>2016</v>
      </c>
      <c r="D34" s="126"/>
      <c r="E34" s="126"/>
      <c r="F34" s="127"/>
      <c r="G34" s="125">
        <f>C34+1</f>
        <v>2017</v>
      </c>
      <c r="H34" s="126"/>
      <c r="I34" s="126"/>
      <c r="J34" s="127"/>
      <c r="K34" s="125">
        <f>G34+1</f>
        <v>2018</v>
      </c>
      <c r="L34" s="126"/>
      <c r="M34" s="126"/>
      <c r="N34" s="127"/>
      <c r="O34" s="125">
        <f>K34+1</f>
        <v>2019</v>
      </c>
      <c r="P34" s="126"/>
      <c r="Q34" s="126"/>
      <c r="R34" s="127"/>
      <c r="S34" s="125">
        <f>O34+1</f>
        <v>2020</v>
      </c>
      <c r="T34" s="126"/>
      <c r="U34" s="126"/>
      <c r="V34" s="127"/>
      <c r="W34" s="125">
        <f>S34+1</f>
        <v>2021</v>
      </c>
      <c r="X34" s="126"/>
      <c r="Y34" s="126"/>
      <c r="Z34" s="127"/>
      <c r="AA34" s="125">
        <f>W34+1</f>
        <v>2022</v>
      </c>
      <c r="AB34" s="126"/>
      <c r="AC34" s="126"/>
      <c r="AD34" s="127"/>
      <c r="AE34" s="125">
        <f>AA34+1</f>
        <v>2023</v>
      </c>
      <c r="AF34" s="126"/>
      <c r="AG34" s="126"/>
      <c r="AH34" s="127"/>
      <c r="AI34" s="125">
        <f>AE34+1</f>
        <v>2024</v>
      </c>
      <c r="AJ34" s="126"/>
      <c r="AK34" s="126"/>
      <c r="AL34" s="127"/>
      <c r="AM34" s="125">
        <f>AI34+1</f>
        <v>2025</v>
      </c>
      <c r="AN34" s="126"/>
      <c r="AO34" s="126"/>
      <c r="AP34" s="127"/>
      <c r="AQ34" s="125">
        <f>AM34+1</f>
        <v>2026</v>
      </c>
      <c r="AR34" s="126"/>
      <c r="AS34" s="126"/>
      <c r="AT34" s="127"/>
      <c r="AU34" s="125">
        <f>AQ34+1</f>
        <v>2027</v>
      </c>
      <c r="AV34" s="126"/>
      <c r="AW34" s="126"/>
      <c r="AX34" s="127"/>
      <c r="AY34" s="125">
        <f>AU34+1</f>
        <v>2028</v>
      </c>
      <c r="AZ34" s="126"/>
      <c r="BA34" s="126"/>
      <c r="BB34" s="127"/>
      <c r="BC34" s="125">
        <f>AY34+1</f>
        <v>2029</v>
      </c>
      <c r="BD34" s="126"/>
      <c r="BE34" s="126"/>
      <c r="BF34" s="127"/>
      <c r="BG34" s="125">
        <f>BC34+1</f>
        <v>2030</v>
      </c>
      <c r="BH34" s="126"/>
      <c r="BI34" s="126"/>
      <c r="BJ34" s="127"/>
      <c r="BK34" s="125">
        <f>BG34+1</f>
        <v>2031</v>
      </c>
      <c r="BL34" s="126"/>
      <c r="BM34" s="126"/>
      <c r="BN34" s="127"/>
      <c r="BO34" s="125">
        <f>BK34+1</f>
        <v>2032</v>
      </c>
      <c r="BP34" s="126"/>
      <c r="BQ34" s="126"/>
      <c r="BR34" s="127"/>
      <c r="BS34" s="125">
        <f>BO34+1</f>
        <v>2033</v>
      </c>
      <c r="BT34" s="126"/>
      <c r="BU34" s="126"/>
      <c r="BV34" s="127"/>
      <c r="BW34" s="125">
        <f>BS34+1</f>
        <v>2034</v>
      </c>
      <c r="BX34" s="126"/>
      <c r="BY34" s="126"/>
      <c r="BZ34" s="127"/>
      <c r="CA34" s="125">
        <f>BW34+1</f>
        <v>2035</v>
      </c>
      <c r="CB34" s="126"/>
      <c r="CC34" s="126"/>
      <c r="CD34" s="127"/>
      <c r="CE34" s="125">
        <f>CA34+1</f>
        <v>2036</v>
      </c>
      <c r="CF34" s="126"/>
      <c r="CG34" s="126"/>
      <c r="CH34" s="127"/>
      <c r="CI34" s="125">
        <f>CE34+1</f>
        <v>2037</v>
      </c>
      <c r="CJ34" s="126"/>
      <c r="CK34" s="126"/>
      <c r="CL34" s="127"/>
      <c r="CM34" s="125">
        <f>CI34+1</f>
        <v>2038</v>
      </c>
      <c r="CN34" s="126"/>
      <c r="CO34" s="126"/>
      <c r="CP34" s="127"/>
      <c r="CQ34" s="125">
        <f>CM34+1</f>
        <v>2039</v>
      </c>
      <c r="CR34" s="126"/>
      <c r="CS34" s="126"/>
      <c r="CT34" s="127"/>
      <c r="CU34" s="125">
        <f>CQ34+1</f>
        <v>2040</v>
      </c>
      <c r="CV34" s="126"/>
      <c r="CW34" s="126"/>
      <c r="CX34" s="127"/>
    </row>
    <row r="35" spans="1:102" x14ac:dyDescent="0.25">
      <c r="A35" s="6" t="s">
        <v>13</v>
      </c>
      <c r="B35" s="9" t="s">
        <v>0</v>
      </c>
      <c r="C35" s="6">
        <v>1</v>
      </c>
      <c r="D35" s="6">
        <v>2</v>
      </c>
      <c r="E35" s="6">
        <v>3</v>
      </c>
      <c r="F35" s="6">
        <v>4</v>
      </c>
      <c r="G35" s="6">
        <v>1</v>
      </c>
      <c r="H35" s="6">
        <v>2</v>
      </c>
      <c r="I35" s="6">
        <v>3</v>
      </c>
      <c r="J35" s="6">
        <v>4</v>
      </c>
      <c r="K35" s="6">
        <v>1</v>
      </c>
      <c r="L35" s="6">
        <v>2</v>
      </c>
      <c r="M35" s="6">
        <v>3</v>
      </c>
      <c r="N35" s="6">
        <v>4</v>
      </c>
      <c r="O35" s="6">
        <v>1</v>
      </c>
      <c r="P35" s="6">
        <v>2</v>
      </c>
      <c r="Q35" s="6">
        <v>3</v>
      </c>
      <c r="R35" s="6">
        <v>4</v>
      </c>
      <c r="S35" s="6">
        <v>1</v>
      </c>
      <c r="T35" s="6">
        <v>2</v>
      </c>
      <c r="U35" s="6">
        <v>3</v>
      </c>
      <c r="V35" s="6">
        <v>4</v>
      </c>
      <c r="W35" s="6">
        <v>1</v>
      </c>
      <c r="X35" s="6">
        <v>2</v>
      </c>
      <c r="Y35" s="6">
        <v>3</v>
      </c>
      <c r="Z35" s="6">
        <v>4</v>
      </c>
      <c r="AA35" s="6">
        <v>1</v>
      </c>
      <c r="AB35" s="6">
        <v>2</v>
      </c>
      <c r="AC35" s="6">
        <v>3</v>
      </c>
      <c r="AD35" s="6">
        <v>4</v>
      </c>
      <c r="AE35" s="6">
        <v>1</v>
      </c>
      <c r="AF35" s="6">
        <v>2</v>
      </c>
      <c r="AG35" s="6">
        <v>3</v>
      </c>
      <c r="AH35" s="6">
        <v>4</v>
      </c>
      <c r="AI35" s="6">
        <v>1</v>
      </c>
      <c r="AJ35" s="6">
        <v>2</v>
      </c>
      <c r="AK35" s="6">
        <v>3</v>
      </c>
      <c r="AL35" s="6">
        <v>4</v>
      </c>
      <c r="AM35" s="6">
        <v>1</v>
      </c>
      <c r="AN35" s="6">
        <v>2</v>
      </c>
      <c r="AO35" s="6">
        <v>3</v>
      </c>
      <c r="AP35" s="6">
        <v>4</v>
      </c>
      <c r="AQ35" s="6">
        <v>1</v>
      </c>
      <c r="AR35" s="6">
        <v>2</v>
      </c>
      <c r="AS35" s="6">
        <v>3</v>
      </c>
      <c r="AT35" s="6">
        <v>4</v>
      </c>
      <c r="AU35" s="6">
        <v>1</v>
      </c>
      <c r="AV35" s="6">
        <v>2</v>
      </c>
      <c r="AW35" s="6">
        <v>3</v>
      </c>
      <c r="AX35" s="6">
        <v>4</v>
      </c>
      <c r="AY35" s="6">
        <v>1</v>
      </c>
      <c r="AZ35" s="6">
        <v>2</v>
      </c>
      <c r="BA35" s="6">
        <v>3</v>
      </c>
      <c r="BB35" s="6">
        <v>4</v>
      </c>
      <c r="BC35" s="6">
        <v>1</v>
      </c>
      <c r="BD35" s="6">
        <v>2</v>
      </c>
      <c r="BE35" s="6">
        <v>3</v>
      </c>
      <c r="BF35" s="6">
        <v>4</v>
      </c>
      <c r="BG35" s="6">
        <v>1</v>
      </c>
      <c r="BH35" s="6">
        <v>2</v>
      </c>
      <c r="BI35" s="6">
        <v>3</v>
      </c>
      <c r="BJ35" s="6">
        <v>4</v>
      </c>
      <c r="BK35" s="6">
        <v>1</v>
      </c>
      <c r="BL35" s="6">
        <v>2</v>
      </c>
      <c r="BM35" s="6">
        <v>3</v>
      </c>
      <c r="BN35" s="6">
        <v>4</v>
      </c>
      <c r="BO35" s="6">
        <v>1</v>
      </c>
      <c r="BP35" s="6">
        <v>2</v>
      </c>
      <c r="BQ35" s="6">
        <v>3</v>
      </c>
      <c r="BR35" s="6">
        <v>4</v>
      </c>
      <c r="BS35" s="6">
        <v>1</v>
      </c>
      <c r="BT35" s="6">
        <v>2</v>
      </c>
      <c r="BU35" s="6">
        <v>3</v>
      </c>
      <c r="BV35" s="6">
        <v>4</v>
      </c>
      <c r="BW35" s="6">
        <v>1</v>
      </c>
      <c r="BX35" s="6">
        <v>2</v>
      </c>
      <c r="BY35" s="6">
        <v>3</v>
      </c>
      <c r="BZ35" s="6">
        <v>4</v>
      </c>
      <c r="CA35" s="6">
        <v>1</v>
      </c>
      <c r="CB35" s="6">
        <v>2</v>
      </c>
      <c r="CC35" s="6">
        <v>3</v>
      </c>
      <c r="CD35" s="6">
        <v>4</v>
      </c>
      <c r="CE35" s="6">
        <v>1</v>
      </c>
      <c r="CF35" s="6">
        <v>2</v>
      </c>
      <c r="CG35" s="6">
        <v>3</v>
      </c>
      <c r="CH35" s="6">
        <v>4</v>
      </c>
      <c r="CI35" s="6">
        <v>1</v>
      </c>
      <c r="CJ35" s="6">
        <v>2</v>
      </c>
      <c r="CK35" s="6">
        <v>3</v>
      </c>
      <c r="CL35" s="6">
        <v>4</v>
      </c>
      <c r="CM35" s="6">
        <v>1</v>
      </c>
      <c r="CN35" s="6">
        <v>2</v>
      </c>
      <c r="CO35" s="6">
        <v>3</v>
      </c>
      <c r="CP35" s="6">
        <v>4</v>
      </c>
      <c r="CQ35" s="6">
        <v>1</v>
      </c>
      <c r="CR35" s="6">
        <v>2</v>
      </c>
      <c r="CS35" s="6">
        <v>3</v>
      </c>
      <c r="CT35" s="6">
        <v>4</v>
      </c>
      <c r="CU35" s="6">
        <v>1</v>
      </c>
      <c r="CV35" s="6">
        <v>2</v>
      </c>
      <c r="CW35" s="6">
        <v>3</v>
      </c>
      <c r="CX35" s="6">
        <v>4</v>
      </c>
    </row>
    <row r="36" spans="1:102" x14ac:dyDescent="0.25">
      <c r="A36" s="6" t="s">
        <v>89</v>
      </c>
      <c r="B36" s="36" t="s">
        <v>29</v>
      </c>
      <c r="C36" s="23">
        <v>90</v>
      </c>
      <c r="D36" s="23">
        <v>90</v>
      </c>
      <c r="E36" s="23">
        <v>90</v>
      </c>
      <c r="F36" s="23">
        <v>90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55">
        <f>MAX($C$59:$BR$59)</f>
        <v>7716.5</v>
      </c>
      <c r="B37" s="36" t="s">
        <v>4</v>
      </c>
      <c r="C37" s="12"/>
      <c r="D37" s="12"/>
      <c r="E37" s="12"/>
      <c r="F37" s="12"/>
      <c r="G37" s="12"/>
      <c r="H37" s="23">
        <f>0.85*90</f>
        <v>76.5</v>
      </c>
      <c r="I37" s="23">
        <f>0.85*90</f>
        <v>76.5</v>
      </c>
      <c r="J37" s="23"/>
      <c r="K37" s="86"/>
      <c r="L37" s="6"/>
      <c r="M37" s="6"/>
      <c r="N37" s="6"/>
      <c r="O37" s="6"/>
      <c r="P37" s="6"/>
      <c r="Q37" s="6"/>
      <c r="R37" s="6"/>
      <c r="S37" s="6"/>
      <c r="T37" s="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7"/>
      <c r="B38" s="46" t="s">
        <v>28</v>
      </c>
      <c r="C38" s="12"/>
      <c r="D38" s="12"/>
      <c r="E38" s="12"/>
      <c r="F38" s="12"/>
      <c r="G38" s="12"/>
      <c r="H38" s="86"/>
      <c r="I38" s="86"/>
      <c r="J38" s="86"/>
      <c r="K38" s="86"/>
      <c r="L38" s="86"/>
      <c r="M38" s="24">
        <f>0.85*90</f>
        <v>76.5</v>
      </c>
      <c r="N38" s="24">
        <f>0.85*90</f>
        <v>76.5</v>
      </c>
      <c r="O38" s="30"/>
      <c r="P38" s="86"/>
      <c r="Q38" s="86"/>
      <c r="R38" s="86"/>
      <c r="S38" s="30"/>
      <c r="T38" s="30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x14ac:dyDescent="0.25">
      <c r="A39" s="7"/>
      <c r="B39" s="46" t="s">
        <v>30</v>
      </c>
      <c r="C39" s="12"/>
      <c r="D39" s="12"/>
      <c r="E39" s="12"/>
      <c r="F39" s="12"/>
      <c r="G39" s="12"/>
      <c r="H39" s="60"/>
      <c r="I39" s="60"/>
      <c r="J39" s="61"/>
      <c r="K39" s="61"/>
      <c r="L39" s="61"/>
      <c r="M39" s="61"/>
      <c r="N39" s="61"/>
      <c r="O39" s="61"/>
      <c r="P39" s="61"/>
      <c r="Q39" s="24">
        <v>76.5</v>
      </c>
      <c r="R39" s="24">
        <v>76.5</v>
      </c>
      <c r="S39" s="30"/>
      <c r="T39" s="30"/>
      <c r="U39" s="57"/>
      <c r="V39" s="57"/>
      <c r="W39" s="2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s="7"/>
      <c r="B40" s="46" t="s">
        <v>70</v>
      </c>
      <c r="C40" s="70"/>
      <c r="D40" s="12"/>
      <c r="E40" s="12"/>
      <c r="F40" s="12"/>
      <c r="G40" s="70"/>
      <c r="H40" s="60"/>
      <c r="I40" s="60"/>
      <c r="J40" s="61"/>
      <c r="K40" s="61"/>
      <c r="L40" s="61"/>
      <c r="M40" s="61"/>
      <c r="N40" s="61"/>
      <c r="O40" s="61"/>
      <c r="P40" s="61"/>
      <c r="Q40" s="61"/>
      <c r="R40" s="30"/>
      <c r="S40" s="24">
        <v>76.5</v>
      </c>
      <c r="T40" s="30"/>
      <c r="U40" s="57"/>
      <c r="V40" s="57"/>
      <c r="W40" s="2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7"/>
      <c r="B41" s="46" t="s">
        <v>71</v>
      </c>
      <c r="C41" s="70"/>
      <c r="D41" s="12"/>
      <c r="E41" s="12"/>
      <c r="F41" s="12"/>
      <c r="G41" s="70"/>
      <c r="H41" s="60"/>
      <c r="I41" s="60"/>
      <c r="J41" s="61"/>
      <c r="K41" s="61"/>
      <c r="L41" s="61"/>
      <c r="M41" s="61"/>
      <c r="N41" s="61"/>
      <c r="O41" s="61"/>
      <c r="P41" s="61"/>
      <c r="Q41" s="61"/>
      <c r="R41" s="30"/>
      <c r="S41" s="30"/>
      <c r="T41" s="24">
        <v>76.5</v>
      </c>
      <c r="U41" s="57"/>
      <c r="V41" s="57"/>
      <c r="W41" s="2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7"/>
      <c r="B42" s="46" t="s">
        <v>72</v>
      </c>
      <c r="C42" s="70"/>
      <c r="D42" s="12"/>
      <c r="E42" s="12"/>
      <c r="F42" s="12"/>
      <c r="G42" s="70"/>
      <c r="H42" s="60"/>
      <c r="I42" s="60"/>
      <c r="J42" s="61"/>
      <c r="K42" s="61"/>
      <c r="L42" s="61"/>
      <c r="M42" s="61"/>
      <c r="N42" s="61"/>
      <c r="O42" s="61"/>
      <c r="P42" s="61"/>
      <c r="Q42" s="61"/>
      <c r="R42" s="30"/>
      <c r="S42" s="30"/>
      <c r="T42" s="30"/>
      <c r="U42" s="24">
        <v>76.5</v>
      </c>
      <c r="V42" s="57"/>
      <c r="W42" s="2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7"/>
      <c r="B43" s="38" t="s">
        <v>22</v>
      </c>
      <c r="C43" s="34"/>
      <c r="D43" s="12"/>
      <c r="E43" s="12"/>
      <c r="F43" s="12"/>
      <c r="G43" s="34"/>
      <c r="H43" s="35"/>
      <c r="I43" s="12"/>
      <c r="J43" s="35"/>
      <c r="K43" s="12"/>
      <c r="L43" s="12"/>
      <c r="M43" s="35"/>
      <c r="N43" s="12"/>
      <c r="O43" s="12"/>
      <c r="P43" s="12"/>
      <c r="Q43" s="12"/>
      <c r="R43" s="12"/>
      <c r="S43" s="12"/>
      <c r="T43" s="30"/>
      <c r="U43" s="13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7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7"/>
      <c r="B44" s="39" t="s">
        <v>14</v>
      </c>
      <c r="C44" s="12"/>
      <c r="D44" s="12"/>
      <c r="E44" s="12"/>
      <c r="F44" s="12"/>
      <c r="G44" s="27"/>
      <c r="H44" s="27"/>
      <c r="I44" s="27"/>
      <c r="J44" s="27"/>
      <c r="K44" s="27"/>
      <c r="L44" s="27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7"/>
      <c r="B45" s="39" t="s">
        <v>18</v>
      </c>
      <c r="C45" s="12"/>
      <c r="D45" s="12"/>
      <c r="E45" s="12"/>
      <c r="F45" s="12"/>
      <c r="G45" s="12"/>
      <c r="H45" s="13"/>
      <c r="I45" s="13"/>
      <c r="J45" s="13"/>
      <c r="K45" s="13"/>
      <c r="L45" s="27"/>
      <c r="M45" s="27"/>
      <c r="N45" s="13"/>
      <c r="O45" s="13"/>
      <c r="P45" s="13"/>
      <c r="Q45" s="13"/>
      <c r="R45" s="13"/>
      <c r="S45" s="13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13"/>
      <c r="AQ45" s="13"/>
      <c r="AR45" s="13"/>
      <c r="AS45" s="13"/>
      <c r="AT45" s="13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7"/>
      <c r="B46" s="40" t="s">
        <v>23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12"/>
      <c r="X46" s="12"/>
      <c r="Y46" s="12"/>
      <c r="Z46" s="12"/>
      <c r="AA46" s="12"/>
      <c r="AB46" s="12"/>
      <c r="AC46" s="12"/>
      <c r="AD46" s="12"/>
      <c r="AE46" s="12"/>
      <c r="AF46" s="27"/>
      <c r="AG46" s="27"/>
      <c r="AH46" s="13"/>
      <c r="AI46" s="13"/>
      <c r="AJ46" s="13"/>
      <c r="AK46" s="13"/>
      <c r="AL46" s="13"/>
      <c r="AM46" s="13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7"/>
      <c r="B47" s="41" t="s">
        <v>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26">
        <v>50</v>
      </c>
      <c r="X47" s="26">
        <v>50</v>
      </c>
      <c r="Y47" s="26">
        <v>50</v>
      </c>
      <c r="Z47" s="26">
        <v>50</v>
      </c>
      <c r="AA47" s="12"/>
      <c r="AB47" s="12"/>
      <c r="AC47" s="12"/>
      <c r="AD47" s="12"/>
      <c r="AE47" s="12"/>
      <c r="AF47" s="12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80"/>
      <c r="BV47" s="82"/>
      <c r="BW47" s="82"/>
      <c r="BX47" s="61"/>
      <c r="BY47" s="61"/>
      <c r="BZ47" s="61"/>
      <c r="CA47" s="61"/>
      <c r="CB47" s="61"/>
      <c r="CC47" s="80"/>
      <c r="CD47" s="80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7"/>
      <c r="B48" s="8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30">
        <f>($C$27+$C$28)/1000000*90</f>
        <v>94.5</v>
      </c>
      <c r="X48" s="30">
        <f t="shared" ref="X48:AT48" si="42">($C$27+$C$28)/1000000*90</f>
        <v>94.5</v>
      </c>
      <c r="Y48" s="30">
        <f t="shared" si="42"/>
        <v>94.5</v>
      </c>
      <c r="Z48" s="30">
        <f t="shared" si="42"/>
        <v>94.5</v>
      </c>
      <c r="AA48" s="30">
        <f t="shared" si="42"/>
        <v>94.5</v>
      </c>
      <c r="AB48" s="30">
        <f t="shared" si="42"/>
        <v>94.5</v>
      </c>
      <c r="AC48" s="30">
        <f t="shared" si="42"/>
        <v>94.5</v>
      </c>
      <c r="AD48" s="30">
        <f t="shared" si="42"/>
        <v>94.5</v>
      </c>
      <c r="AE48" s="30">
        <f t="shared" si="42"/>
        <v>94.5</v>
      </c>
      <c r="AF48" s="30">
        <f t="shared" si="42"/>
        <v>94.5</v>
      </c>
      <c r="AG48" s="30">
        <f t="shared" si="42"/>
        <v>94.5</v>
      </c>
      <c r="AH48" s="30">
        <f t="shared" si="42"/>
        <v>94.5</v>
      </c>
      <c r="AI48" s="30">
        <f t="shared" si="42"/>
        <v>94.5</v>
      </c>
      <c r="AJ48" s="30">
        <f t="shared" si="42"/>
        <v>94.5</v>
      </c>
      <c r="AK48" s="30">
        <f t="shared" si="42"/>
        <v>94.5</v>
      </c>
      <c r="AL48" s="30">
        <f t="shared" si="42"/>
        <v>94.5</v>
      </c>
      <c r="AM48" s="30">
        <f t="shared" si="42"/>
        <v>94.5</v>
      </c>
      <c r="AN48" s="30">
        <f t="shared" si="42"/>
        <v>94.5</v>
      </c>
      <c r="AO48" s="30">
        <f t="shared" si="42"/>
        <v>94.5</v>
      </c>
      <c r="AP48" s="30">
        <f t="shared" si="42"/>
        <v>94.5</v>
      </c>
      <c r="AQ48" s="30">
        <f t="shared" si="42"/>
        <v>94.5</v>
      </c>
      <c r="AR48" s="30">
        <f t="shared" si="42"/>
        <v>94.5</v>
      </c>
      <c r="AS48" s="30">
        <f t="shared" si="42"/>
        <v>94.5</v>
      </c>
      <c r="AT48" s="30">
        <f t="shared" si="42"/>
        <v>94.5</v>
      </c>
      <c r="AU48" s="30">
        <f t="shared" ref="AU48:BF48" si="43">($C$27+$C$28)/1000000*90*2</f>
        <v>189</v>
      </c>
      <c r="AV48" s="30">
        <f t="shared" si="43"/>
        <v>189</v>
      </c>
      <c r="AW48" s="30">
        <f t="shared" si="43"/>
        <v>189</v>
      </c>
      <c r="AX48" s="30">
        <f t="shared" si="43"/>
        <v>189</v>
      </c>
      <c r="AY48" s="30">
        <f t="shared" si="43"/>
        <v>189</v>
      </c>
      <c r="AZ48" s="30">
        <f t="shared" si="43"/>
        <v>189</v>
      </c>
      <c r="BA48" s="30">
        <f t="shared" si="43"/>
        <v>189</v>
      </c>
      <c r="BB48" s="30">
        <f t="shared" si="43"/>
        <v>189</v>
      </c>
      <c r="BC48" s="30">
        <f t="shared" si="43"/>
        <v>189</v>
      </c>
      <c r="BD48" s="30">
        <f t="shared" si="43"/>
        <v>189</v>
      </c>
      <c r="BE48" s="30">
        <f t="shared" si="43"/>
        <v>189</v>
      </c>
      <c r="BF48" s="30">
        <f t="shared" si="43"/>
        <v>189</v>
      </c>
      <c r="BG48" s="30">
        <f>($C$27)/1000000*90*2</f>
        <v>171</v>
      </c>
      <c r="BH48" s="30">
        <f t="shared" ref="BH48:CX48" si="44">($C$27)/1000000*90*2</f>
        <v>171</v>
      </c>
      <c r="BI48" s="30">
        <f t="shared" si="44"/>
        <v>171</v>
      </c>
      <c r="BJ48" s="30">
        <f t="shared" si="44"/>
        <v>171</v>
      </c>
      <c r="BK48" s="30">
        <f t="shared" si="44"/>
        <v>171</v>
      </c>
      <c r="BL48" s="30">
        <f t="shared" si="44"/>
        <v>171</v>
      </c>
      <c r="BM48" s="30">
        <f t="shared" si="44"/>
        <v>171</v>
      </c>
      <c r="BN48" s="30">
        <f t="shared" si="44"/>
        <v>171</v>
      </c>
      <c r="BO48" s="30">
        <f t="shared" si="44"/>
        <v>171</v>
      </c>
      <c r="BP48" s="30">
        <f t="shared" si="44"/>
        <v>171</v>
      </c>
      <c r="BQ48" s="30">
        <f t="shared" si="44"/>
        <v>171</v>
      </c>
      <c r="BR48" s="30">
        <f t="shared" si="44"/>
        <v>171</v>
      </c>
      <c r="BS48" s="30">
        <f t="shared" si="44"/>
        <v>171</v>
      </c>
      <c r="BT48" s="30">
        <f t="shared" si="44"/>
        <v>171</v>
      </c>
      <c r="BU48" s="30">
        <f t="shared" si="44"/>
        <v>171</v>
      </c>
      <c r="BV48" s="30">
        <f t="shared" si="44"/>
        <v>171</v>
      </c>
      <c r="BW48" s="30">
        <f t="shared" si="44"/>
        <v>171</v>
      </c>
      <c r="BX48" s="30">
        <f t="shared" si="44"/>
        <v>171</v>
      </c>
      <c r="BY48" s="30">
        <f t="shared" si="44"/>
        <v>171</v>
      </c>
      <c r="BZ48" s="30">
        <f t="shared" si="44"/>
        <v>171</v>
      </c>
      <c r="CA48" s="30">
        <f t="shared" si="44"/>
        <v>171</v>
      </c>
      <c r="CB48" s="30">
        <f t="shared" si="44"/>
        <v>171</v>
      </c>
      <c r="CC48" s="30">
        <f t="shared" si="44"/>
        <v>171</v>
      </c>
      <c r="CD48" s="30">
        <f t="shared" si="44"/>
        <v>171</v>
      </c>
      <c r="CE48" s="30">
        <f t="shared" si="44"/>
        <v>171</v>
      </c>
      <c r="CF48" s="30">
        <f t="shared" si="44"/>
        <v>171</v>
      </c>
      <c r="CG48" s="30">
        <f t="shared" si="44"/>
        <v>171</v>
      </c>
      <c r="CH48" s="30">
        <f t="shared" si="44"/>
        <v>171</v>
      </c>
      <c r="CI48" s="30">
        <f t="shared" si="44"/>
        <v>171</v>
      </c>
      <c r="CJ48" s="30">
        <f t="shared" si="44"/>
        <v>171</v>
      </c>
      <c r="CK48" s="30">
        <f t="shared" si="44"/>
        <v>171</v>
      </c>
      <c r="CL48" s="30">
        <f t="shared" si="44"/>
        <v>171</v>
      </c>
      <c r="CM48" s="30">
        <f t="shared" si="44"/>
        <v>171</v>
      </c>
      <c r="CN48" s="30">
        <f t="shared" si="44"/>
        <v>171</v>
      </c>
      <c r="CO48" s="30">
        <f t="shared" si="44"/>
        <v>171</v>
      </c>
      <c r="CP48" s="30">
        <f t="shared" si="44"/>
        <v>171</v>
      </c>
      <c r="CQ48" s="30">
        <f t="shared" si="44"/>
        <v>171</v>
      </c>
      <c r="CR48" s="30">
        <f t="shared" si="44"/>
        <v>171</v>
      </c>
      <c r="CS48" s="30">
        <f t="shared" si="44"/>
        <v>171</v>
      </c>
      <c r="CT48" s="30">
        <f t="shared" si="44"/>
        <v>171</v>
      </c>
      <c r="CU48" s="30">
        <f t="shared" si="44"/>
        <v>171</v>
      </c>
      <c r="CV48" s="30">
        <f t="shared" si="44"/>
        <v>171</v>
      </c>
      <c r="CW48" s="30">
        <f t="shared" si="44"/>
        <v>171</v>
      </c>
      <c r="CX48" s="30">
        <f t="shared" si="44"/>
        <v>171</v>
      </c>
    </row>
    <row r="49" spans="1:102" ht="14.25" customHeight="1" x14ac:dyDescent="0.25">
      <c r="A49" s="7"/>
      <c r="B49" s="42" t="s">
        <v>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>0.1*90</f>
        <v>9</v>
      </c>
      <c r="AB49" s="14">
        <f>0.1*90</f>
        <v>9</v>
      </c>
      <c r="AC49" s="13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26"/>
      <c r="AR49" s="26"/>
      <c r="AS49" s="26"/>
      <c r="AT49" s="26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71"/>
      <c r="BI49" s="71"/>
      <c r="BJ49" s="30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80"/>
      <c r="BV49" s="61"/>
      <c r="BW49" s="83"/>
      <c r="BX49" s="81"/>
      <c r="BY49" s="61"/>
      <c r="BZ49" s="61"/>
      <c r="CA49" s="61"/>
      <c r="CB49" s="61"/>
      <c r="CC49" s="80"/>
      <c r="CD49" s="80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7"/>
      <c r="B50" s="42" t="s">
        <v>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4">
        <f>0.1*90</f>
        <v>9</v>
      </c>
      <c r="AD50" s="13"/>
      <c r="AE50" s="13"/>
      <c r="AF50" s="13"/>
      <c r="AG50" s="13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4">
        <f t="shared" ref="AU50:AV50" si="45">0.1*90</f>
        <v>9</v>
      </c>
      <c r="AV50" s="14">
        <f t="shared" si="45"/>
        <v>9</v>
      </c>
      <c r="AW50" s="13"/>
      <c r="AX50" s="12"/>
      <c r="AY50" s="12"/>
      <c r="AZ50" s="12"/>
      <c r="BA50" s="12"/>
      <c r="BB50" s="12"/>
      <c r="BC50" s="12"/>
      <c r="BD50" s="12"/>
      <c r="BE50" s="12"/>
      <c r="BF50" s="13"/>
      <c r="BG50" s="13"/>
      <c r="BH50" s="13"/>
      <c r="BI50" s="90"/>
      <c r="BJ50" s="57"/>
      <c r="BK50" s="13"/>
      <c r="BL50" s="13"/>
      <c r="BM50" s="13"/>
      <c r="BN50" s="13"/>
      <c r="BO50" s="13"/>
      <c r="BP50" s="13"/>
      <c r="BQ50" s="13"/>
      <c r="BR50" s="13"/>
      <c r="BS50" s="13"/>
      <c r="BT50" s="12"/>
      <c r="BU50" s="80"/>
      <c r="BV50" s="61"/>
      <c r="BW50" s="61"/>
      <c r="BX50" s="61"/>
      <c r="BY50" s="82"/>
      <c r="BZ50" s="82"/>
      <c r="CA50" s="61"/>
      <c r="CB50" s="61"/>
      <c r="CC50" s="80"/>
      <c r="CD50" s="80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x14ac:dyDescent="0.25">
      <c r="A51" s="7"/>
      <c r="B51" s="37" t="s">
        <v>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30"/>
      <c r="T51" s="13"/>
      <c r="U51" s="13"/>
      <c r="V51" s="12"/>
      <c r="W51" s="12"/>
      <c r="X51" s="12"/>
      <c r="Y51" s="12"/>
      <c r="Z51" s="12"/>
      <c r="AA51" s="12"/>
      <c r="AB51" s="12"/>
      <c r="AC51" s="12"/>
      <c r="AD51" s="28">
        <f>0.1*90</f>
        <v>9</v>
      </c>
      <c r="AE51" s="28">
        <f>0.1*90</f>
        <v>9</v>
      </c>
      <c r="AF51" s="86"/>
      <c r="AG51" s="86"/>
      <c r="AH51" s="86"/>
      <c r="AI51" s="86"/>
      <c r="AJ51" s="86"/>
      <c r="AK51" s="12"/>
      <c r="AL51" s="22"/>
      <c r="AM51" s="12"/>
      <c r="AN51" s="12"/>
      <c r="AO51" s="12"/>
      <c r="AP51" s="12"/>
      <c r="AQ51" s="12"/>
      <c r="AR51" s="12"/>
      <c r="AS51" s="12"/>
      <c r="AT51" s="30"/>
      <c r="AU51" s="12"/>
      <c r="AV51" s="12"/>
      <c r="AW51" s="14">
        <f>0.1*90</f>
        <v>9</v>
      </c>
      <c r="AX51" s="13"/>
      <c r="AY51" s="13"/>
      <c r="AZ51" s="13"/>
      <c r="BA51" s="13"/>
      <c r="BB51" s="12"/>
      <c r="BC51" s="12"/>
      <c r="BD51" s="12"/>
      <c r="BE51" s="12"/>
      <c r="BF51" s="12"/>
      <c r="BG51" s="12"/>
      <c r="BH51" s="12"/>
      <c r="BI51" s="13"/>
      <c r="BJ51" s="13"/>
      <c r="BK51" s="71"/>
      <c r="BL51" s="71"/>
      <c r="BM51" s="30"/>
      <c r="BN51" s="13"/>
      <c r="BO51" s="13"/>
      <c r="BP51" s="13"/>
      <c r="BQ51" s="13"/>
      <c r="BR51" s="13"/>
      <c r="BS51" s="13"/>
      <c r="BT51" s="12"/>
      <c r="BU51" s="80"/>
      <c r="BV51" s="61"/>
      <c r="BW51" s="61"/>
      <c r="BX51" s="61"/>
      <c r="BY51" s="61"/>
      <c r="BZ51" s="83"/>
      <c r="CA51" s="81"/>
      <c r="CB51" s="61"/>
      <c r="CC51" s="80"/>
      <c r="CD51" s="80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s="7"/>
      <c r="B52" s="42" t="s">
        <v>10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30"/>
      <c r="U52" s="13"/>
      <c r="V52" s="12"/>
      <c r="W52" s="12"/>
      <c r="X52" s="12"/>
      <c r="Y52" s="12"/>
      <c r="Z52" s="12"/>
      <c r="AA52" s="12"/>
      <c r="AB52" s="12"/>
      <c r="AC52" s="12"/>
      <c r="AD52" s="86"/>
      <c r="AE52" s="14">
        <f>0.1*90</f>
        <v>9</v>
      </c>
      <c r="AF52" s="29">
        <v>5</v>
      </c>
      <c r="AG52" s="86"/>
      <c r="AH52" s="86"/>
      <c r="AI52" s="86"/>
      <c r="AJ52" s="86"/>
      <c r="AK52" s="12"/>
      <c r="AL52" s="12"/>
      <c r="AM52" s="12"/>
      <c r="AN52" s="12"/>
      <c r="AO52" s="12"/>
      <c r="AP52" s="12"/>
      <c r="AQ52" s="12"/>
      <c r="AR52" s="12"/>
      <c r="AS52" s="12"/>
      <c r="AT52" s="13"/>
      <c r="AU52" s="12"/>
      <c r="AV52" s="12"/>
      <c r="AW52" s="12"/>
      <c r="AX52" s="28">
        <f t="shared" ref="AX52:AY52" si="46">0.1*90</f>
        <v>9</v>
      </c>
      <c r="AY52" s="28">
        <f t="shared" si="46"/>
        <v>9</v>
      </c>
      <c r="AZ52" s="86"/>
      <c r="BA52" s="86"/>
      <c r="BB52" s="86"/>
      <c r="BC52" s="86"/>
      <c r="BD52" s="86"/>
      <c r="BE52" s="12"/>
      <c r="BF52" s="12"/>
      <c r="BG52" s="12"/>
      <c r="BH52" s="12"/>
      <c r="BI52" s="13"/>
      <c r="BJ52" s="13"/>
      <c r="BK52" s="13"/>
      <c r="BL52" s="90"/>
      <c r="BM52" s="57"/>
      <c r="BN52" s="13"/>
      <c r="BO52" s="13"/>
      <c r="BP52" s="13"/>
      <c r="BQ52" s="13"/>
      <c r="BR52" s="13"/>
      <c r="BS52" s="13"/>
      <c r="BT52" s="12"/>
      <c r="BU52" s="80"/>
      <c r="BV52" s="61"/>
      <c r="BW52" s="61"/>
      <c r="BX52" s="61"/>
      <c r="BY52" s="61"/>
      <c r="BZ52" s="61"/>
      <c r="CA52" s="82"/>
      <c r="CB52" s="82"/>
      <c r="CC52" s="61"/>
      <c r="CD52" s="80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7"/>
      <c r="B53" s="37" t="s">
        <v>11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86"/>
      <c r="AE53" s="86"/>
      <c r="AF53" s="86"/>
      <c r="AG53" s="28">
        <f>0.1*90</f>
        <v>9</v>
      </c>
      <c r="AH53" s="71"/>
      <c r="AI53" s="86"/>
      <c r="AJ53" s="86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86"/>
      <c r="AY53" s="14">
        <f t="shared" ref="AY53:AZ53" si="47">0.1*90</f>
        <v>9</v>
      </c>
      <c r="AZ53" s="14">
        <f t="shared" si="47"/>
        <v>9</v>
      </c>
      <c r="BA53" s="86"/>
      <c r="BB53" s="86"/>
      <c r="BC53" s="86"/>
      <c r="BD53" s="86"/>
      <c r="BE53" s="12"/>
      <c r="BF53" s="12"/>
      <c r="BG53" s="12"/>
      <c r="BH53" s="12"/>
      <c r="BI53" s="13"/>
      <c r="BJ53" s="13"/>
      <c r="BK53" s="13"/>
      <c r="BL53" s="13"/>
      <c r="BM53" s="13"/>
      <c r="BN53" s="71"/>
      <c r="BO53" s="71"/>
      <c r="BP53" s="30"/>
      <c r="BQ53" s="13"/>
      <c r="BR53" s="13"/>
      <c r="BS53" s="13"/>
      <c r="BT53" s="12"/>
      <c r="BU53" s="80"/>
      <c r="BV53" s="80"/>
      <c r="BW53" s="80"/>
      <c r="BX53" s="80"/>
      <c r="BY53" s="80"/>
      <c r="BZ53" s="80"/>
      <c r="CA53" s="80"/>
      <c r="CB53" s="83"/>
      <c r="CC53" s="81"/>
      <c r="CD53" s="80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7"/>
      <c r="B54" s="42" t="s">
        <v>12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86"/>
      <c r="AE54" s="86"/>
      <c r="AF54" s="86"/>
      <c r="AG54" s="86"/>
      <c r="AH54" s="14">
        <f>0.1*90</f>
        <v>9</v>
      </c>
      <c r="AI54" s="29">
        <v>5</v>
      </c>
      <c r="AJ54" s="86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86"/>
      <c r="AY54" s="86"/>
      <c r="AZ54" s="86"/>
      <c r="BA54" s="28">
        <f t="shared" ref="BA54" si="48">0.1*90</f>
        <v>9</v>
      </c>
      <c r="BB54" s="71"/>
      <c r="BC54" s="86"/>
      <c r="BD54" s="86"/>
      <c r="BE54" s="12"/>
      <c r="BF54" s="12"/>
      <c r="BG54" s="12"/>
      <c r="BH54" s="12"/>
      <c r="BI54" s="13"/>
      <c r="BJ54" s="13"/>
      <c r="BK54" s="13"/>
      <c r="BL54" s="13"/>
      <c r="BM54" s="13"/>
      <c r="BN54" s="13"/>
      <c r="BO54" s="90"/>
      <c r="BP54" s="57"/>
      <c r="BQ54" s="13"/>
      <c r="BR54" s="13"/>
      <c r="BS54" s="13"/>
      <c r="BT54" s="12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7"/>
      <c r="B55" s="37" t="s">
        <v>73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86"/>
      <c r="AE55" s="86"/>
      <c r="AF55" s="86"/>
      <c r="AG55" s="86"/>
      <c r="AH55" s="86"/>
      <c r="AI55" s="28">
        <f>0.1*90</f>
        <v>9</v>
      </c>
      <c r="AJ55" s="28">
        <f>0.1*90</f>
        <v>9</v>
      </c>
      <c r="AK55" s="30"/>
      <c r="AL55" s="30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86"/>
      <c r="AY55" s="86"/>
      <c r="AZ55" s="86"/>
      <c r="BA55" s="86"/>
      <c r="BB55" s="14">
        <f t="shared" ref="BB55:BC56" si="49">0.1*90</f>
        <v>9</v>
      </c>
      <c r="BC55" s="14">
        <f t="shared" si="49"/>
        <v>9</v>
      </c>
      <c r="BD55" s="86"/>
      <c r="BE55" s="12"/>
      <c r="BF55" s="12"/>
      <c r="BG55" s="12"/>
      <c r="BH55" s="12"/>
      <c r="BI55" s="13"/>
      <c r="BJ55" s="13"/>
      <c r="BK55" s="13"/>
      <c r="BL55" s="13"/>
      <c r="BM55" s="13"/>
      <c r="BN55" s="30"/>
      <c r="BO55" s="30"/>
      <c r="BP55" s="30"/>
      <c r="BQ55" s="71"/>
      <c r="BR55" s="71"/>
      <c r="BS55" s="30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</row>
    <row r="56" spans="1:102" x14ac:dyDescent="0.25">
      <c r="A56" s="7"/>
      <c r="B56" s="42" t="s">
        <v>68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28">
        <f t="shared" ref="AJ56:AK56" si="50">0.1*90</f>
        <v>9</v>
      </c>
      <c r="AK56" s="28">
        <f t="shared" si="50"/>
        <v>9</v>
      </c>
      <c r="AL56" s="57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86"/>
      <c r="AY56" s="86"/>
      <c r="AZ56" s="86"/>
      <c r="BA56" s="86"/>
      <c r="BB56" s="86"/>
      <c r="BC56" s="28">
        <f t="shared" si="49"/>
        <v>9</v>
      </c>
      <c r="BD56" s="28">
        <v>5</v>
      </c>
      <c r="BE56" s="30"/>
      <c r="BF56" s="12"/>
      <c r="BG56" s="12"/>
      <c r="BH56" s="12"/>
      <c r="BI56" s="13"/>
      <c r="BJ56" s="13"/>
      <c r="BK56" s="13"/>
      <c r="BL56" s="13"/>
      <c r="BM56" s="13"/>
      <c r="BN56" s="30"/>
      <c r="BO56" s="30"/>
      <c r="BP56" s="30"/>
      <c r="BQ56" s="13"/>
      <c r="BR56" s="90"/>
      <c r="BS56" s="57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</row>
    <row r="57" spans="1:102" x14ac:dyDescent="0.25">
      <c r="A57" s="7"/>
      <c r="B57" s="51" t="s">
        <v>69</v>
      </c>
      <c r="C57" s="12"/>
      <c r="D57" s="12"/>
      <c r="E57" s="12"/>
      <c r="F57" s="12"/>
      <c r="G57" s="12"/>
      <c r="H57" s="13"/>
      <c r="I57" s="13"/>
      <c r="J57" s="13"/>
      <c r="K57" s="13"/>
      <c r="L57" s="12"/>
      <c r="M57" s="12"/>
      <c r="N57" s="13"/>
      <c r="O57" s="13"/>
      <c r="P57" s="13"/>
      <c r="Q57" s="13"/>
      <c r="R57" s="13"/>
      <c r="S57" s="13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3"/>
      <c r="AE57" s="13"/>
      <c r="AF57" s="13"/>
      <c r="AG57" s="13"/>
      <c r="AH57" s="13"/>
      <c r="AI57" s="13"/>
      <c r="AJ57" s="13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12"/>
      <c r="AV57" s="12"/>
      <c r="AW57" s="12"/>
      <c r="AX57" s="12"/>
      <c r="AY57" s="12"/>
      <c r="AZ57" s="12"/>
      <c r="BA57" s="12"/>
      <c r="BB57" s="12"/>
      <c r="BC57" s="12"/>
      <c r="BD57" s="14">
        <f t="shared" ref="BD57:BE57" si="51">0.1*90</f>
        <v>9</v>
      </c>
      <c r="BE57" s="14">
        <f t="shared" si="51"/>
        <v>9</v>
      </c>
      <c r="BF57" s="12"/>
      <c r="BG57" s="12"/>
      <c r="BH57" s="12"/>
      <c r="BI57" s="12"/>
      <c r="BJ57" s="12"/>
      <c r="BK57" s="12"/>
      <c r="BL57" s="12"/>
      <c r="BM57" s="12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</row>
    <row r="58" spans="1:102" x14ac:dyDescent="0.25">
      <c r="A58" s="1" t="s">
        <v>20</v>
      </c>
      <c r="B58" s="15" t="s">
        <v>21</v>
      </c>
      <c r="C58" s="16">
        <v>0</v>
      </c>
      <c r="D58" s="16">
        <v>0</v>
      </c>
      <c r="E58" s="16">
        <v>0</v>
      </c>
      <c r="F58" s="16">
        <v>0</v>
      </c>
      <c r="G58" s="16">
        <f t="shared" ref="G58:BR58" si="52">SUM(G37:G57)</f>
        <v>0</v>
      </c>
      <c r="H58" s="16">
        <f t="shared" si="52"/>
        <v>76.5</v>
      </c>
      <c r="I58" s="16">
        <f t="shared" si="52"/>
        <v>76.5</v>
      </c>
      <c r="J58" s="16">
        <f t="shared" si="52"/>
        <v>0</v>
      </c>
      <c r="K58" s="16">
        <f t="shared" si="52"/>
        <v>0</v>
      </c>
      <c r="L58" s="16">
        <f t="shared" si="52"/>
        <v>0</v>
      </c>
      <c r="M58" s="16">
        <f t="shared" si="52"/>
        <v>76.5</v>
      </c>
      <c r="N58" s="16">
        <f t="shared" si="52"/>
        <v>76.5</v>
      </c>
      <c r="O58" s="16">
        <f t="shared" si="52"/>
        <v>0</v>
      </c>
      <c r="P58" s="16">
        <f t="shared" si="52"/>
        <v>0</v>
      </c>
      <c r="Q58" s="16">
        <f t="shared" si="52"/>
        <v>76.5</v>
      </c>
      <c r="R58" s="16">
        <f t="shared" si="52"/>
        <v>76.5</v>
      </c>
      <c r="S58" s="16">
        <f t="shared" si="52"/>
        <v>76.5</v>
      </c>
      <c r="T58" s="16">
        <f t="shared" si="52"/>
        <v>76.5</v>
      </c>
      <c r="U58" s="16">
        <f t="shared" si="52"/>
        <v>76.5</v>
      </c>
      <c r="V58" s="16">
        <f t="shared" si="52"/>
        <v>0</v>
      </c>
      <c r="W58" s="16">
        <f t="shared" si="52"/>
        <v>144.5</v>
      </c>
      <c r="X58" s="16">
        <f t="shared" si="52"/>
        <v>144.5</v>
      </c>
      <c r="Y58" s="16">
        <f t="shared" si="52"/>
        <v>144.5</v>
      </c>
      <c r="Z58" s="16">
        <f t="shared" si="52"/>
        <v>144.5</v>
      </c>
      <c r="AA58" s="16">
        <f t="shared" si="52"/>
        <v>103.5</v>
      </c>
      <c r="AB58" s="16">
        <f t="shared" si="52"/>
        <v>103.5</v>
      </c>
      <c r="AC58" s="16">
        <f t="shared" si="52"/>
        <v>103.5</v>
      </c>
      <c r="AD58" s="16">
        <f t="shared" si="52"/>
        <v>103.5</v>
      </c>
      <c r="AE58" s="16">
        <f t="shared" si="52"/>
        <v>112.5</v>
      </c>
      <c r="AF58" s="16">
        <f t="shared" si="52"/>
        <v>99.5</v>
      </c>
      <c r="AG58" s="16">
        <f t="shared" si="52"/>
        <v>103.5</v>
      </c>
      <c r="AH58" s="16">
        <f t="shared" si="52"/>
        <v>103.5</v>
      </c>
      <c r="AI58" s="16">
        <f t="shared" si="52"/>
        <v>108.5</v>
      </c>
      <c r="AJ58" s="16">
        <f t="shared" si="52"/>
        <v>112.5</v>
      </c>
      <c r="AK58" s="16">
        <f t="shared" si="52"/>
        <v>103.5</v>
      </c>
      <c r="AL58" s="77">
        <f t="shared" si="52"/>
        <v>94.5</v>
      </c>
      <c r="AM58" s="77">
        <f t="shared" si="52"/>
        <v>94.5</v>
      </c>
      <c r="AN58" s="77">
        <f t="shared" si="52"/>
        <v>94.5</v>
      </c>
      <c r="AO58" s="77">
        <f t="shared" si="52"/>
        <v>94.5</v>
      </c>
      <c r="AP58" s="77">
        <f t="shared" si="52"/>
        <v>94.5</v>
      </c>
      <c r="AQ58" s="77">
        <f t="shared" si="52"/>
        <v>94.5</v>
      </c>
      <c r="AR58" s="77">
        <f t="shared" si="52"/>
        <v>94.5</v>
      </c>
      <c r="AS58" s="77">
        <f t="shared" si="52"/>
        <v>94.5</v>
      </c>
      <c r="AT58" s="77">
        <f t="shared" si="52"/>
        <v>94.5</v>
      </c>
      <c r="AU58" s="77">
        <f t="shared" si="52"/>
        <v>198</v>
      </c>
      <c r="AV58" s="77">
        <f t="shared" si="52"/>
        <v>198</v>
      </c>
      <c r="AW58" s="77">
        <f t="shared" si="52"/>
        <v>198</v>
      </c>
      <c r="AX58" s="77">
        <f t="shared" si="52"/>
        <v>198</v>
      </c>
      <c r="AY58" s="77">
        <f t="shared" si="52"/>
        <v>207</v>
      </c>
      <c r="AZ58" s="77">
        <f t="shared" si="52"/>
        <v>198</v>
      </c>
      <c r="BA58" s="77">
        <f t="shared" si="52"/>
        <v>198</v>
      </c>
      <c r="BB58" s="77">
        <f t="shared" si="52"/>
        <v>198</v>
      </c>
      <c r="BC58" s="77">
        <f t="shared" si="52"/>
        <v>207</v>
      </c>
      <c r="BD58" s="77">
        <f t="shared" si="52"/>
        <v>203</v>
      </c>
      <c r="BE58" s="77">
        <f t="shared" si="52"/>
        <v>198</v>
      </c>
      <c r="BF58" s="77">
        <f t="shared" si="52"/>
        <v>189</v>
      </c>
      <c r="BG58" s="77">
        <f t="shared" si="52"/>
        <v>171</v>
      </c>
      <c r="BH58" s="77">
        <f t="shared" si="52"/>
        <v>171</v>
      </c>
      <c r="BI58" s="77">
        <f t="shared" si="52"/>
        <v>171</v>
      </c>
      <c r="BJ58" s="77">
        <f t="shared" si="52"/>
        <v>171</v>
      </c>
      <c r="BK58" s="77">
        <f t="shared" si="52"/>
        <v>171</v>
      </c>
      <c r="BL58" s="77">
        <f t="shared" si="52"/>
        <v>171</v>
      </c>
      <c r="BM58" s="77">
        <f t="shared" si="52"/>
        <v>171</v>
      </c>
      <c r="BN58" s="77">
        <f t="shared" si="52"/>
        <v>171</v>
      </c>
      <c r="BO58" s="77">
        <f t="shared" si="52"/>
        <v>171</v>
      </c>
      <c r="BP58" s="77">
        <f t="shared" si="52"/>
        <v>171</v>
      </c>
      <c r="BQ58" s="77">
        <f t="shared" si="52"/>
        <v>171</v>
      </c>
      <c r="BR58" s="77">
        <f t="shared" si="52"/>
        <v>171</v>
      </c>
      <c r="BS58" s="77">
        <f t="shared" ref="BS58:CX58" si="53">SUM(BS37:BS57)</f>
        <v>171</v>
      </c>
      <c r="BT58" s="77">
        <f t="shared" si="53"/>
        <v>171</v>
      </c>
      <c r="BU58" s="77">
        <f t="shared" si="53"/>
        <v>171</v>
      </c>
      <c r="BV58" s="77">
        <f t="shared" si="53"/>
        <v>171</v>
      </c>
      <c r="BW58" s="77">
        <f t="shared" si="53"/>
        <v>171</v>
      </c>
      <c r="BX58" s="77">
        <f t="shared" si="53"/>
        <v>171</v>
      </c>
      <c r="BY58" s="77">
        <f t="shared" si="53"/>
        <v>171</v>
      </c>
      <c r="BZ58" s="77">
        <f t="shared" si="53"/>
        <v>171</v>
      </c>
      <c r="CA58" s="77">
        <f t="shared" si="53"/>
        <v>171</v>
      </c>
      <c r="CB58" s="77">
        <f t="shared" si="53"/>
        <v>171</v>
      </c>
      <c r="CC58" s="77">
        <f t="shared" si="53"/>
        <v>171</v>
      </c>
      <c r="CD58" s="77">
        <f t="shared" si="53"/>
        <v>171</v>
      </c>
      <c r="CE58" s="77">
        <f t="shared" si="53"/>
        <v>171</v>
      </c>
      <c r="CF58" s="77">
        <f t="shared" si="53"/>
        <v>171</v>
      </c>
      <c r="CG58" s="77">
        <f t="shared" si="53"/>
        <v>171</v>
      </c>
      <c r="CH58" s="77">
        <f t="shared" si="53"/>
        <v>171</v>
      </c>
      <c r="CI58" s="77">
        <f t="shared" si="53"/>
        <v>171</v>
      </c>
      <c r="CJ58" s="77">
        <f t="shared" si="53"/>
        <v>171</v>
      </c>
      <c r="CK58" s="77">
        <f t="shared" si="53"/>
        <v>171</v>
      </c>
      <c r="CL58" s="77">
        <f t="shared" si="53"/>
        <v>171</v>
      </c>
      <c r="CM58" s="77">
        <f t="shared" si="53"/>
        <v>171</v>
      </c>
      <c r="CN58" s="77">
        <f t="shared" si="53"/>
        <v>171</v>
      </c>
      <c r="CO58" s="77">
        <f t="shared" si="53"/>
        <v>171</v>
      </c>
      <c r="CP58" s="77">
        <f t="shared" si="53"/>
        <v>171</v>
      </c>
      <c r="CQ58" s="77">
        <f t="shared" si="53"/>
        <v>171</v>
      </c>
      <c r="CR58" s="77">
        <f t="shared" si="53"/>
        <v>171</v>
      </c>
      <c r="CS58" s="77">
        <f t="shared" si="53"/>
        <v>171</v>
      </c>
      <c r="CT58" s="77">
        <f t="shared" si="53"/>
        <v>171</v>
      </c>
      <c r="CU58" s="77">
        <f t="shared" si="53"/>
        <v>171</v>
      </c>
      <c r="CV58" s="77">
        <f t="shared" si="53"/>
        <v>171</v>
      </c>
      <c r="CW58" s="77">
        <f t="shared" si="53"/>
        <v>171</v>
      </c>
      <c r="CX58" s="77">
        <f t="shared" si="53"/>
        <v>171</v>
      </c>
    </row>
    <row r="59" spans="1:102" x14ac:dyDescent="0.25">
      <c r="A59" s="1"/>
      <c r="B59" s="15"/>
      <c r="C59" s="16"/>
      <c r="D59" s="16"/>
      <c r="E59" s="16"/>
      <c r="F59" s="16"/>
      <c r="G59" s="16">
        <f t="shared" ref="G59:AL59" si="54">SUM(G37:G57)+F59</f>
        <v>0</v>
      </c>
      <c r="H59" s="16">
        <f t="shared" si="54"/>
        <v>76.5</v>
      </c>
      <c r="I59" s="16">
        <f t="shared" si="54"/>
        <v>153</v>
      </c>
      <c r="J59" s="16">
        <f t="shared" si="54"/>
        <v>153</v>
      </c>
      <c r="K59" s="16">
        <f t="shared" si="54"/>
        <v>153</v>
      </c>
      <c r="L59" s="16">
        <f t="shared" si="54"/>
        <v>153</v>
      </c>
      <c r="M59" s="16">
        <f t="shared" si="54"/>
        <v>229.5</v>
      </c>
      <c r="N59" s="16">
        <f t="shared" si="54"/>
        <v>306</v>
      </c>
      <c r="O59" s="16">
        <f t="shared" si="54"/>
        <v>306</v>
      </c>
      <c r="P59" s="16">
        <f t="shared" si="54"/>
        <v>306</v>
      </c>
      <c r="Q59" s="16">
        <f t="shared" si="54"/>
        <v>382.5</v>
      </c>
      <c r="R59" s="16">
        <f t="shared" si="54"/>
        <v>459</v>
      </c>
      <c r="S59" s="16">
        <f t="shared" si="54"/>
        <v>535.5</v>
      </c>
      <c r="T59" s="16">
        <f t="shared" si="54"/>
        <v>612</v>
      </c>
      <c r="U59" s="16">
        <f t="shared" si="54"/>
        <v>688.5</v>
      </c>
      <c r="V59" s="16">
        <f t="shared" si="54"/>
        <v>688.5</v>
      </c>
      <c r="W59" s="16">
        <f t="shared" si="54"/>
        <v>833</v>
      </c>
      <c r="X59" s="16">
        <f t="shared" si="54"/>
        <v>977.5</v>
      </c>
      <c r="Y59" s="16">
        <f t="shared" si="54"/>
        <v>1122</v>
      </c>
      <c r="Z59" s="16">
        <f t="shared" si="54"/>
        <v>1266.5</v>
      </c>
      <c r="AA59" s="16">
        <f t="shared" si="54"/>
        <v>1370</v>
      </c>
      <c r="AB59" s="16">
        <f t="shared" si="54"/>
        <v>1473.5</v>
      </c>
      <c r="AC59" s="16">
        <f t="shared" si="54"/>
        <v>1577</v>
      </c>
      <c r="AD59" s="16">
        <f t="shared" si="54"/>
        <v>1680.5</v>
      </c>
      <c r="AE59" s="16">
        <f t="shared" si="54"/>
        <v>1793</v>
      </c>
      <c r="AF59" s="16">
        <f t="shared" si="54"/>
        <v>1892.5</v>
      </c>
      <c r="AG59" s="16">
        <f t="shared" si="54"/>
        <v>1996</v>
      </c>
      <c r="AH59" s="16">
        <f t="shared" si="54"/>
        <v>2099.5</v>
      </c>
      <c r="AI59" s="16">
        <f t="shared" si="54"/>
        <v>2208</v>
      </c>
      <c r="AJ59" s="16">
        <f t="shared" si="54"/>
        <v>2320.5</v>
      </c>
      <c r="AK59" s="16">
        <f t="shared" si="54"/>
        <v>2424</v>
      </c>
      <c r="AL59" s="16">
        <f t="shared" si="54"/>
        <v>2518.5</v>
      </c>
      <c r="AM59" s="16">
        <f t="shared" ref="AM59:BR59" si="55">SUM(AM37:AM57)+AL59</f>
        <v>2613</v>
      </c>
      <c r="AN59" s="16">
        <f t="shared" si="55"/>
        <v>2707.5</v>
      </c>
      <c r="AO59" s="16">
        <f t="shared" si="55"/>
        <v>2802</v>
      </c>
      <c r="AP59" s="16">
        <f t="shared" si="55"/>
        <v>2896.5</v>
      </c>
      <c r="AQ59" s="16">
        <f t="shared" si="55"/>
        <v>2991</v>
      </c>
      <c r="AR59" s="16">
        <f t="shared" si="55"/>
        <v>3085.5</v>
      </c>
      <c r="AS59" s="16">
        <f t="shared" si="55"/>
        <v>3180</v>
      </c>
      <c r="AT59" s="16">
        <f t="shared" si="55"/>
        <v>3274.5</v>
      </c>
      <c r="AU59" s="16">
        <f t="shared" si="55"/>
        <v>3472.5</v>
      </c>
      <c r="AV59" s="16">
        <f t="shared" si="55"/>
        <v>3670.5</v>
      </c>
      <c r="AW59" s="16">
        <f t="shared" si="55"/>
        <v>3868.5</v>
      </c>
      <c r="AX59" s="16">
        <f t="shared" si="55"/>
        <v>4066.5</v>
      </c>
      <c r="AY59" s="16">
        <f t="shared" si="55"/>
        <v>4273.5</v>
      </c>
      <c r="AZ59" s="16">
        <f t="shared" si="55"/>
        <v>4471.5</v>
      </c>
      <c r="BA59" s="16">
        <f t="shared" si="55"/>
        <v>4669.5</v>
      </c>
      <c r="BB59" s="16">
        <f t="shared" si="55"/>
        <v>4867.5</v>
      </c>
      <c r="BC59" s="16">
        <f t="shared" si="55"/>
        <v>5074.5</v>
      </c>
      <c r="BD59" s="16">
        <f t="shared" si="55"/>
        <v>5277.5</v>
      </c>
      <c r="BE59" s="16">
        <f t="shared" si="55"/>
        <v>5475.5</v>
      </c>
      <c r="BF59" s="16">
        <f t="shared" si="55"/>
        <v>5664.5</v>
      </c>
      <c r="BG59" s="16">
        <f t="shared" si="55"/>
        <v>5835.5</v>
      </c>
      <c r="BH59" s="16">
        <f t="shared" si="55"/>
        <v>6006.5</v>
      </c>
      <c r="BI59" s="16">
        <f t="shared" si="55"/>
        <v>6177.5</v>
      </c>
      <c r="BJ59" s="16">
        <f t="shared" si="55"/>
        <v>6348.5</v>
      </c>
      <c r="BK59" s="16">
        <f t="shared" si="55"/>
        <v>6519.5</v>
      </c>
      <c r="BL59" s="16">
        <f t="shared" si="55"/>
        <v>6690.5</v>
      </c>
      <c r="BM59" s="16">
        <f t="shared" si="55"/>
        <v>6861.5</v>
      </c>
      <c r="BN59" s="16">
        <f t="shared" si="55"/>
        <v>7032.5</v>
      </c>
      <c r="BO59" s="16">
        <f t="shared" si="55"/>
        <v>7203.5</v>
      </c>
      <c r="BP59" s="16">
        <f t="shared" si="55"/>
        <v>7374.5</v>
      </c>
      <c r="BQ59" s="16">
        <f t="shared" si="55"/>
        <v>7545.5</v>
      </c>
      <c r="BR59" s="16">
        <f t="shared" si="55"/>
        <v>7716.5</v>
      </c>
      <c r="BS59" s="16">
        <f t="shared" ref="BS59:CX59" si="56">SUM(BS37:BS57)+BR59</f>
        <v>7887.5</v>
      </c>
      <c r="BT59" s="16">
        <f t="shared" si="56"/>
        <v>8058.5</v>
      </c>
      <c r="BU59" s="16">
        <f t="shared" si="56"/>
        <v>8229.5</v>
      </c>
      <c r="BV59" s="16">
        <f t="shared" si="56"/>
        <v>8400.5</v>
      </c>
      <c r="BW59" s="16">
        <f t="shared" si="56"/>
        <v>8571.5</v>
      </c>
      <c r="BX59" s="16">
        <f t="shared" si="56"/>
        <v>8742.5</v>
      </c>
      <c r="BY59" s="16">
        <f t="shared" si="56"/>
        <v>8913.5</v>
      </c>
      <c r="BZ59" s="16">
        <f t="shared" si="56"/>
        <v>9084.5</v>
      </c>
      <c r="CA59" s="16">
        <f t="shared" si="56"/>
        <v>9255.5</v>
      </c>
      <c r="CB59" s="16">
        <f t="shared" si="56"/>
        <v>9426.5</v>
      </c>
      <c r="CC59" s="16">
        <f t="shared" si="56"/>
        <v>9597.5</v>
      </c>
      <c r="CD59" s="16">
        <f t="shared" si="56"/>
        <v>9768.5</v>
      </c>
      <c r="CE59" s="16">
        <f t="shared" si="56"/>
        <v>9939.5</v>
      </c>
      <c r="CF59" s="16">
        <f t="shared" si="56"/>
        <v>10110.5</v>
      </c>
      <c r="CG59" s="16">
        <f t="shared" si="56"/>
        <v>10281.5</v>
      </c>
      <c r="CH59" s="16">
        <f t="shared" si="56"/>
        <v>10452.5</v>
      </c>
      <c r="CI59" s="16">
        <f t="shared" si="56"/>
        <v>10623.5</v>
      </c>
      <c r="CJ59" s="16">
        <f t="shared" si="56"/>
        <v>10794.5</v>
      </c>
      <c r="CK59" s="16">
        <f t="shared" si="56"/>
        <v>10965.5</v>
      </c>
      <c r="CL59" s="16">
        <f t="shared" si="56"/>
        <v>11136.5</v>
      </c>
      <c r="CM59" s="16">
        <f t="shared" si="56"/>
        <v>11307.5</v>
      </c>
      <c r="CN59" s="16">
        <f t="shared" si="56"/>
        <v>11478.5</v>
      </c>
      <c r="CO59" s="16">
        <f t="shared" si="56"/>
        <v>11649.5</v>
      </c>
      <c r="CP59" s="16">
        <f t="shared" si="56"/>
        <v>11820.5</v>
      </c>
      <c r="CQ59" s="16">
        <f t="shared" si="56"/>
        <v>11991.5</v>
      </c>
      <c r="CR59" s="16">
        <f t="shared" si="56"/>
        <v>12162.5</v>
      </c>
      <c r="CS59" s="16">
        <f t="shared" si="56"/>
        <v>12333.5</v>
      </c>
      <c r="CT59" s="16">
        <f t="shared" si="56"/>
        <v>12504.5</v>
      </c>
      <c r="CU59" s="16">
        <f t="shared" si="56"/>
        <v>12675.5</v>
      </c>
      <c r="CV59" s="16">
        <f t="shared" si="56"/>
        <v>12846.5</v>
      </c>
      <c r="CW59" s="16">
        <f t="shared" si="56"/>
        <v>13017.5</v>
      </c>
      <c r="CX59" s="16">
        <f t="shared" si="56"/>
        <v>13188.5</v>
      </c>
    </row>
    <row r="60" spans="1:102" x14ac:dyDescent="0.25">
      <c r="A60" s="1"/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</row>
    <row r="61" spans="1:102" x14ac:dyDescent="0.25">
      <c r="B61" s="4"/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69">
        <v>0</v>
      </c>
      <c r="AB61" s="69">
        <v>0</v>
      </c>
      <c r="AC61" s="69">
        <f>G78*0.95</f>
        <v>14250</v>
      </c>
      <c r="AD61" s="69">
        <f>AC61*0.976</f>
        <v>13908</v>
      </c>
      <c r="AE61" s="69">
        <f t="shared" ref="AE61:AT65" si="57">AD61*0.976</f>
        <v>13574.208000000001</v>
      </c>
      <c r="AF61" s="69">
        <f t="shared" si="57"/>
        <v>13248.427008000001</v>
      </c>
      <c r="AG61" s="69">
        <f t="shared" si="57"/>
        <v>12930.464759808001</v>
      </c>
      <c r="AH61" s="69">
        <f t="shared" si="57"/>
        <v>12620.133605572608</v>
      </c>
      <c r="AI61" s="69">
        <f t="shared" si="57"/>
        <v>12317.250399038865</v>
      </c>
      <c r="AJ61" s="69">
        <f t="shared" si="57"/>
        <v>12021.636389461932</v>
      </c>
      <c r="AK61" s="69">
        <f t="shared" si="57"/>
        <v>11733.117116114845</v>
      </c>
      <c r="AL61" s="69">
        <f t="shared" si="57"/>
        <v>11451.522305328088</v>
      </c>
      <c r="AM61" s="69">
        <f t="shared" si="57"/>
        <v>11176.685770000213</v>
      </c>
      <c r="AN61" s="69">
        <f t="shared" si="57"/>
        <v>10908.445311520207</v>
      </c>
      <c r="AO61" s="69">
        <f t="shared" si="57"/>
        <v>10646.642624043721</v>
      </c>
      <c r="AP61" s="69">
        <f t="shared" si="57"/>
        <v>10391.123201066672</v>
      </c>
      <c r="AQ61" s="69">
        <f t="shared" si="57"/>
        <v>10141.736244241072</v>
      </c>
      <c r="AR61" s="69">
        <f t="shared" si="57"/>
        <v>9898.334574379287</v>
      </c>
      <c r="AS61" s="69">
        <f t="shared" si="57"/>
        <v>9660.7745445941837</v>
      </c>
      <c r="AT61" s="69">
        <f t="shared" si="57"/>
        <v>9428.9159555239239</v>
      </c>
      <c r="AU61" s="69">
        <f t="shared" ref="AU61:BJ65" si="58">AT61*0.976</f>
        <v>9202.6219725913488</v>
      </c>
      <c r="AV61" s="69">
        <f>AU61*0.976+AC61</f>
        <v>23231.759045249157</v>
      </c>
      <c r="AW61" s="69">
        <f t="shared" si="58"/>
        <v>22674.196828163178</v>
      </c>
      <c r="AX61" s="69">
        <f t="shared" si="58"/>
        <v>22130.016104287261</v>
      </c>
      <c r="AY61" s="69">
        <f t="shared" si="58"/>
        <v>21598.895717784366</v>
      </c>
      <c r="AZ61" s="69">
        <f t="shared" si="58"/>
        <v>21080.522220557541</v>
      </c>
      <c r="BA61" s="69">
        <f t="shared" si="58"/>
        <v>20574.589687264161</v>
      </c>
      <c r="BB61" s="69">
        <f t="shared" si="58"/>
        <v>20080.79953476982</v>
      </c>
      <c r="BC61" s="69">
        <f t="shared" si="58"/>
        <v>19598.860345935344</v>
      </c>
      <c r="BD61" s="69">
        <f t="shared" si="58"/>
        <v>19128.487697632896</v>
      </c>
      <c r="BE61" s="69">
        <f t="shared" si="58"/>
        <v>18669.403992889707</v>
      </c>
      <c r="BF61" s="69">
        <f t="shared" si="58"/>
        <v>18221.338297060352</v>
      </c>
      <c r="BG61" s="69">
        <f t="shared" si="58"/>
        <v>17784.026177930904</v>
      </c>
      <c r="BH61" s="69">
        <f t="shared" si="58"/>
        <v>17357.209549660562</v>
      </c>
      <c r="BI61" s="69">
        <f t="shared" si="58"/>
        <v>16940.636520468706</v>
      </c>
      <c r="BJ61" s="69">
        <f t="shared" si="58"/>
        <v>16534.061243977456</v>
      </c>
      <c r="BK61" s="69">
        <f>BJ61*0.976+G79</f>
        <v>16137.243774121996</v>
      </c>
      <c r="BL61" s="69">
        <f t="shared" ref="BL61:CA65" si="59">BK61*0.976</f>
        <v>15749.949923543069</v>
      </c>
      <c r="BM61" s="69">
        <f t="shared" si="59"/>
        <v>15371.951125378035</v>
      </c>
      <c r="BN61" s="69">
        <f t="shared" si="59"/>
        <v>15003.024298368962</v>
      </c>
      <c r="BO61" s="69">
        <f t="shared" si="59"/>
        <v>14642.951715208106</v>
      </c>
      <c r="BP61" s="69">
        <f t="shared" si="59"/>
        <v>14291.520874043112</v>
      </c>
      <c r="BQ61" s="69">
        <f t="shared" si="59"/>
        <v>13948.524373066077</v>
      </c>
      <c r="BR61" s="69">
        <f t="shared" si="59"/>
        <v>13613.759788112491</v>
      </c>
      <c r="BS61" s="69">
        <f t="shared" si="59"/>
        <v>13287.029553197792</v>
      </c>
      <c r="BT61" s="69">
        <f t="shared" si="59"/>
        <v>12968.140843921045</v>
      </c>
      <c r="BU61" s="69">
        <f t="shared" si="59"/>
        <v>12656.905463666939</v>
      </c>
      <c r="BV61" s="69">
        <f t="shared" si="59"/>
        <v>12353.139732538932</v>
      </c>
      <c r="BW61" s="69">
        <f t="shared" si="59"/>
        <v>12056.664378957998</v>
      </c>
      <c r="BX61" s="69">
        <f t="shared" si="59"/>
        <v>11767.304433863006</v>
      </c>
      <c r="BY61" s="69">
        <f t="shared" si="59"/>
        <v>11484.889127450293</v>
      </c>
      <c r="BZ61" s="69">
        <f t="shared" si="59"/>
        <v>11209.251788391486</v>
      </c>
      <c r="CA61" s="69">
        <f t="shared" si="59"/>
        <v>10940.229745470091</v>
      </c>
      <c r="CB61" s="69">
        <f t="shared" ref="CB61:CQ65" si="60">CA61*0.976</f>
        <v>10677.664231578809</v>
      </c>
      <c r="CC61" s="69">
        <f t="shared" si="60"/>
        <v>10421.400290020916</v>
      </c>
      <c r="CD61" s="69">
        <f t="shared" si="60"/>
        <v>10171.286683060414</v>
      </c>
      <c r="CE61" s="69">
        <f t="shared" si="60"/>
        <v>9927.175802666965</v>
      </c>
      <c r="CF61" s="69">
        <f t="shared" si="60"/>
        <v>9688.9235834029569</v>
      </c>
      <c r="CG61" s="69">
        <f t="shared" si="60"/>
        <v>9456.3894174012858</v>
      </c>
      <c r="CH61" s="69">
        <f t="shared" si="60"/>
        <v>9229.4360713836541</v>
      </c>
      <c r="CI61" s="69">
        <f t="shared" si="60"/>
        <v>9007.9296056704461</v>
      </c>
      <c r="CJ61" s="69">
        <f t="shared" si="60"/>
        <v>8791.7392951343554</v>
      </c>
      <c r="CK61" s="69">
        <f t="shared" si="60"/>
        <v>8580.7375520511305</v>
      </c>
      <c r="CL61" s="69">
        <f t="shared" si="60"/>
        <v>8374.7998508019027</v>
      </c>
      <c r="CM61" s="69">
        <f t="shared" si="60"/>
        <v>8173.8046543826567</v>
      </c>
      <c r="CN61" s="69">
        <f t="shared" si="60"/>
        <v>7977.6333426774727</v>
      </c>
      <c r="CO61" s="69">
        <f t="shared" si="60"/>
        <v>7786.170142453213</v>
      </c>
      <c r="CP61" s="69">
        <f t="shared" si="60"/>
        <v>7599.3020590343358</v>
      </c>
      <c r="CQ61" s="69">
        <f t="shared" si="60"/>
        <v>7416.9188096175112</v>
      </c>
      <c r="CR61" s="69">
        <f t="shared" ref="CR61:CX65" si="61">CQ61*0.976</f>
        <v>7238.9127581866906</v>
      </c>
      <c r="CS61" s="69">
        <f t="shared" si="61"/>
        <v>7065.1788519902102</v>
      </c>
      <c r="CT61" s="69">
        <f t="shared" si="61"/>
        <v>6895.614559542445</v>
      </c>
      <c r="CU61" s="69">
        <f t="shared" si="61"/>
        <v>6730.119810113426</v>
      </c>
      <c r="CV61" s="69">
        <f t="shared" si="61"/>
        <v>6568.5969346707034</v>
      </c>
      <c r="CW61" s="69">
        <f t="shared" si="61"/>
        <v>6410.950608238606</v>
      </c>
      <c r="CX61" s="69">
        <f t="shared" si="61"/>
        <v>6257.0877936408797</v>
      </c>
    </row>
    <row r="62" spans="1:102" x14ac:dyDescent="0.25">
      <c r="B62" s="4"/>
      <c r="AA62" s="69"/>
      <c r="AB62" s="69"/>
      <c r="AC62" s="69"/>
      <c r="AD62" s="69"/>
      <c r="AE62" s="69">
        <f>AC61</f>
        <v>14250</v>
      </c>
      <c r="AF62" s="69">
        <f t="shared" si="57"/>
        <v>13908</v>
      </c>
      <c r="AG62" s="69">
        <f t="shared" si="57"/>
        <v>13574.208000000001</v>
      </c>
      <c r="AH62" s="69">
        <f t="shared" si="57"/>
        <v>13248.427008000001</v>
      </c>
      <c r="AI62" s="69">
        <f t="shared" si="57"/>
        <v>12930.464759808001</v>
      </c>
      <c r="AJ62" s="69">
        <f t="shared" si="57"/>
        <v>12620.133605572608</v>
      </c>
      <c r="AK62" s="69">
        <f t="shared" si="57"/>
        <v>12317.250399038865</v>
      </c>
      <c r="AL62" s="69">
        <f t="shared" si="57"/>
        <v>12021.636389461932</v>
      </c>
      <c r="AM62" s="69">
        <f t="shared" si="57"/>
        <v>11733.117116114845</v>
      </c>
      <c r="AN62" s="69">
        <f t="shared" si="57"/>
        <v>11451.522305328088</v>
      </c>
      <c r="AO62" s="69">
        <f t="shared" si="57"/>
        <v>11176.685770000213</v>
      </c>
      <c r="AP62" s="69">
        <f t="shared" si="57"/>
        <v>10908.445311520207</v>
      </c>
      <c r="AQ62" s="69">
        <f t="shared" si="57"/>
        <v>10646.642624043721</v>
      </c>
      <c r="AR62" s="69">
        <f t="shared" si="57"/>
        <v>10391.123201066672</v>
      </c>
      <c r="AS62" s="69">
        <f t="shared" si="57"/>
        <v>10141.736244241072</v>
      </c>
      <c r="AT62" s="69">
        <f t="shared" si="57"/>
        <v>9898.334574379287</v>
      </c>
      <c r="AU62" s="69">
        <f t="shared" si="58"/>
        <v>9660.7745445941837</v>
      </c>
      <c r="AV62" s="69">
        <f t="shared" si="58"/>
        <v>9428.9159555239239</v>
      </c>
      <c r="AW62" s="69">
        <f t="shared" si="58"/>
        <v>9202.6219725913488</v>
      </c>
      <c r="AX62" s="69">
        <f>AW62*0.976+AC61</f>
        <v>23231.759045249157</v>
      </c>
      <c r="AY62" s="69">
        <f>AX62*0.976</f>
        <v>22674.196828163178</v>
      </c>
      <c r="AZ62" s="69">
        <f t="shared" si="58"/>
        <v>22130.016104287261</v>
      </c>
      <c r="BA62" s="69">
        <f t="shared" si="58"/>
        <v>21598.895717784366</v>
      </c>
      <c r="BB62" s="69">
        <f t="shared" si="58"/>
        <v>21080.522220557541</v>
      </c>
      <c r="BC62" s="69">
        <f t="shared" si="58"/>
        <v>20574.589687264161</v>
      </c>
      <c r="BD62" s="69">
        <f t="shared" si="58"/>
        <v>20080.79953476982</v>
      </c>
      <c r="BE62" s="69">
        <f t="shared" si="58"/>
        <v>19598.860345935344</v>
      </c>
      <c r="BF62" s="69">
        <f t="shared" si="58"/>
        <v>19128.487697632896</v>
      </c>
      <c r="BG62" s="69">
        <f t="shared" si="58"/>
        <v>18669.403992889707</v>
      </c>
      <c r="BH62" s="69">
        <f t="shared" si="58"/>
        <v>18221.338297060352</v>
      </c>
      <c r="BI62" s="69">
        <f t="shared" si="58"/>
        <v>17784.026177930904</v>
      </c>
      <c r="BJ62" s="69">
        <f t="shared" si="58"/>
        <v>17357.209549660562</v>
      </c>
      <c r="BK62" s="69">
        <f t="shared" ref="BK62:BK65" si="62">BJ62*0.976</f>
        <v>16940.636520468706</v>
      </c>
      <c r="BL62" s="69">
        <f t="shared" si="59"/>
        <v>16534.061243977456</v>
      </c>
      <c r="BM62" s="69">
        <f t="shared" si="59"/>
        <v>16137.243774121996</v>
      </c>
      <c r="BN62" s="69">
        <f>BM62*0.976+G79</f>
        <v>15749.949923543069</v>
      </c>
      <c r="BO62" s="69">
        <f t="shared" si="59"/>
        <v>15371.951125378035</v>
      </c>
      <c r="BP62" s="69">
        <f t="shared" si="59"/>
        <v>15003.024298368962</v>
      </c>
      <c r="BQ62" s="69">
        <f t="shared" si="59"/>
        <v>14642.951715208106</v>
      </c>
      <c r="BR62" s="69">
        <f t="shared" si="59"/>
        <v>14291.520874043112</v>
      </c>
      <c r="BS62" s="69">
        <f t="shared" si="59"/>
        <v>13948.524373066077</v>
      </c>
      <c r="BT62" s="69">
        <f t="shared" si="59"/>
        <v>13613.759788112491</v>
      </c>
      <c r="BU62" s="69">
        <f t="shared" si="59"/>
        <v>13287.029553197792</v>
      </c>
      <c r="BV62" s="69">
        <f t="shared" si="59"/>
        <v>12968.140843921045</v>
      </c>
      <c r="BW62" s="69">
        <f t="shared" si="59"/>
        <v>12656.905463666939</v>
      </c>
      <c r="BX62" s="69">
        <f t="shared" si="59"/>
        <v>12353.139732538932</v>
      </c>
      <c r="BY62" s="69">
        <f t="shared" si="59"/>
        <v>12056.664378957998</v>
      </c>
      <c r="BZ62" s="69">
        <f t="shared" si="59"/>
        <v>11767.304433863006</v>
      </c>
      <c r="CA62" s="69">
        <f t="shared" si="59"/>
        <v>11484.889127450293</v>
      </c>
      <c r="CB62" s="69">
        <f t="shared" si="60"/>
        <v>11209.251788391486</v>
      </c>
      <c r="CC62" s="69">
        <f t="shared" si="60"/>
        <v>10940.229745470091</v>
      </c>
      <c r="CD62" s="69">
        <f t="shared" si="60"/>
        <v>10677.664231578809</v>
      </c>
      <c r="CE62" s="69">
        <f t="shared" si="60"/>
        <v>10421.400290020916</v>
      </c>
      <c r="CF62" s="69">
        <f t="shared" si="60"/>
        <v>10171.286683060414</v>
      </c>
      <c r="CG62" s="69">
        <f t="shared" si="60"/>
        <v>9927.175802666965</v>
      </c>
      <c r="CH62" s="69">
        <f t="shared" si="60"/>
        <v>9688.9235834029569</v>
      </c>
      <c r="CI62" s="69">
        <f t="shared" si="60"/>
        <v>9456.3894174012858</v>
      </c>
      <c r="CJ62" s="69">
        <f t="shared" si="60"/>
        <v>9229.4360713836541</v>
      </c>
      <c r="CK62" s="69">
        <f t="shared" si="60"/>
        <v>9007.9296056704461</v>
      </c>
      <c r="CL62" s="69">
        <f t="shared" si="60"/>
        <v>8791.7392951343554</v>
      </c>
      <c r="CM62" s="69">
        <f t="shared" si="60"/>
        <v>8580.7375520511305</v>
      </c>
      <c r="CN62" s="69">
        <f t="shared" si="60"/>
        <v>8374.7998508019027</v>
      </c>
      <c r="CO62" s="69">
        <f t="shared" si="60"/>
        <v>8173.8046543826567</v>
      </c>
      <c r="CP62" s="69">
        <f t="shared" si="60"/>
        <v>7977.6333426774727</v>
      </c>
      <c r="CQ62" s="69">
        <f t="shared" si="60"/>
        <v>7786.170142453213</v>
      </c>
      <c r="CR62" s="69">
        <f t="shared" si="61"/>
        <v>7599.3020590343358</v>
      </c>
      <c r="CS62" s="69">
        <f t="shared" si="61"/>
        <v>7416.9188096175112</v>
      </c>
      <c r="CT62" s="69">
        <f t="shared" si="61"/>
        <v>7238.9127581866906</v>
      </c>
      <c r="CU62" s="69">
        <f t="shared" si="61"/>
        <v>7065.1788519902102</v>
      </c>
      <c r="CV62" s="69">
        <f t="shared" si="61"/>
        <v>6895.614559542445</v>
      </c>
      <c r="CW62" s="69">
        <f t="shared" si="61"/>
        <v>6730.119810113426</v>
      </c>
      <c r="CX62" s="69">
        <f t="shared" si="61"/>
        <v>6568.5969346707034</v>
      </c>
    </row>
    <row r="63" spans="1:102" x14ac:dyDescent="0.25">
      <c r="B63" s="4"/>
      <c r="AA63" s="69"/>
      <c r="AB63" s="69"/>
      <c r="AC63" s="69"/>
      <c r="AD63" s="69"/>
      <c r="AE63" s="69"/>
      <c r="AF63" s="69"/>
      <c r="AG63" s="69">
        <f>AC61</f>
        <v>14250</v>
      </c>
      <c r="AH63" s="69">
        <f t="shared" si="57"/>
        <v>13908</v>
      </c>
      <c r="AI63" s="69">
        <f t="shared" si="57"/>
        <v>13574.208000000001</v>
      </c>
      <c r="AJ63" s="69">
        <f t="shared" si="57"/>
        <v>13248.427008000001</v>
      </c>
      <c r="AK63" s="69">
        <f t="shared" si="57"/>
        <v>12930.464759808001</v>
      </c>
      <c r="AL63" s="69">
        <f t="shared" si="57"/>
        <v>12620.133605572608</v>
      </c>
      <c r="AM63" s="69">
        <f t="shared" si="57"/>
        <v>12317.250399038865</v>
      </c>
      <c r="AN63" s="69">
        <f t="shared" si="57"/>
        <v>12021.636389461932</v>
      </c>
      <c r="AO63" s="69">
        <f t="shared" si="57"/>
        <v>11733.117116114845</v>
      </c>
      <c r="AP63" s="69">
        <f t="shared" si="57"/>
        <v>11451.522305328088</v>
      </c>
      <c r="AQ63" s="69">
        <f t="shared" si="57"/>
        <v>11176.685770000213</v>
      </c>
      <c r="AR63" s="69">
        <f t="shared" si="57"/>
        <v>10908.445311520207</v>
      </c>
      <c r="AS63" s="69">
        <f t="shared" si="57"/>
        <v>10646.642624043721</v>
      </c>
      <c r="AT63" s="69">
        <f t="shared" si="57"/>
        <v>10391.123201066672</v>
      </c>
      <c r="AU63" s="69">
        <f>AT63*0.976</f>
        <v>10141.736244241072</v>
      </c>
      <c r="AV63" s="69">
        <f t="shared" si="58"/>
        <v>9898.334574379287</v>
      </c>
      <c r="AW63" s="69">
        <f t="shared" si="58"/>
        <v>9660.7745445941837</v>
      </c>
      <c r="AX63" s="69">
        <f t="shared" si="58"/>
        <v>9428.9159555239239</v>
      </c>
      <c r="AY63" s="69">
        <f t="shared" si="58"/>
        <v>9202.6219725913488</v>
      </c>
      <c r="AZ63" s="69">
        <f>AY63*0.976+AC61</f>
        <v>23231.759045249157</v>
      </c>
      <c r="BA63" s="69">
        <f t="shared" si="58"/>
        <v>22674.196828163178</v>
      </c>
      <c r="BB63" s="69">
        <f t="shared" si="58"/>
        <v>22130.016104287261</v>
      </c>
      <c r="BC63" s="69">
        <f t="shared" si="58"/>
        <v>21598.895717784366</v>
      </c>
      <c r="BD63" s="69">
        <f t="shared" si="58"/>
        <v>21080.522220557541</v>
      </c>
      <c r="BE63" s="69">
        <f t="shared" si="58"/>
        <v>20574.589687264161</v>
      </c>
      <c r="BF63" s="69">
        <f t="shared" si="58"/>
        <v>20080.79953476982</v>
      </c>
      <c r="BG63" s="69">
        <f t="shared" si="58"/>
        <v>19598.860345935344</v>
      </c>
      <c r="BH63" s="69">
        <f t="shared" si="58"/>
        <v>19128.487697632896</v>
      </c>
      <c r="BI63" s="69">
        <f t="shared" si="58"/>
        <v>18669.403992889707</v>
      </c>
      <c r="BJ63" s="69">
        <f t="shared" si="58"/>
        <v>18221.338297060352</v>
      </c>
      <c r="BK63" s="69">
        <f t="shared" si="62"/>
        <v>17784.026177930904</v>
      </c>
      <c r="BL63" s="69">
        <f t="shared" si="59"/>
        <v>17357.209549660562</v>
      </c>
      <c r="BM63" s="69">
        <f t="shared" si="59"/>
        <v>16940.636520468706</v>
      </c>
      <c r="BN63" s="69">
        <f t="shared" si="59"/>
        <v>16534.061243977456</v>
      </c>
      <c r="BO63" s="69">
        <f t="shared" si="59"/>
        <v>16137.243774121996</v>
      </c>
      <c r="BP63" s="69">
        <f t="shared" si="59"/>
        <v>15749.949923543069</v>
      </c>
      <c r="BQ63" s="69">
        <f>BP63*0.976+G79</f>
        <v>15371.951125378035</v>
      </c>
      <c r="BR63" s="69">
        <f t="shared" si="59"/>
        <v>15003.024298368962</v>
      </c>
      <c r="BS63" s="69">
        <f t="shared" si="59"/>
        <v>14642.951715208106</v>
      </c>
      <c r="BT63" s="69">
        <f t="shared" si="59"/>
        <v>14291.520874043112</v>
      </c>
      <c r="BU63" s="69">
        <f t="shared" si="59"/>
        <v>13948.524373066077</v>
      </c>
      <c r="BV63" s="69">
        <f t="shared" si="59"/>
        <v>13613.759788112491</v>
      </c>
      <c r="BW63" s="69">
        <f t="shared" si="59"/>
        <v>13287.029553197792</v>
      </c>
      <c r="BX63" s="69">
        <f t="shared" si="59"/>
        <v>12968.140843921045</v>
      </c>
      <c r="BY63" s="69">
        <f t="shared" si="59"/>
        <v>12656.905463666939</v>
      </c>
      <c r="BZ63" s="69">
        <f t="shared" si="59"/>
        <v>12353.139732538932</v>
      </c>
      <c r="CA63" s="69">
        <f t="shared" si="59"/>
        <v>12056.664378957998</v>
      </c>
      <c r="CB63" s="69">
        <f t="shared" si="60"/>
        <v>11767.304433863006</v>
      </c>
      <c r="CC63" s="69">
        <f t="shared" si="60"/>
        <v>11484.889127450293</v>
      </c>
      <c r="CD63" s="69">
        <f t="shared" si="60"/>
        <v>11209.251788391486</v>
      </c>
      <c r="CE63" s="69">
        <f t="shared" si="60"/>
        <v>10940.229745470091</v>
      </c>
      <c r="CF63" s="69">
        <f t="shared" si="60"/>
        <v>10677.664231578809</v>
      </c>
      <c r="CG63" s="69">
        <f t="shared" si="60"/>
        <v>10421.400290020916</v>
      </c>
      <c r="CH63" s="69">
        <f t="shared" si="60"/>
        <v>10171.286683060414</v>
      </c>
      <c r="CI63" s="69">
        <f t="shared" si="60"/>
        <v>9927.175802666965</v>
      </c>
      <c r="CJ63" s="69">
        <f t="shared" si="60"/>
        <v>9688.9235834029569</v>
      </c>
      <c r="CK63" s="69">
        <f t="shared" si="60"/>
        <v>9456.3894174012858</v>
      </c>
      <c r="CL63" s="69">
        <f t="shared" si="60"/>
        <v>9229.4360713836541</v>
      </c>
      <c r="CM63" s="69">
        <f t="shared" si="60"/>
        <v>9007.9296056704461</v>
      </c>
      <c r="CN63" s="69">
        <f t="shared" si="60"/>
        <v>8791.7392951343554</v>
      </c>
      <c r="CO63" s="69">
        <f t="shared" si="60"/>
        <v>8580.7375520511305</v>
      </c>
      <c r="CP63" s="69">
        <f t="shared" si="60"/>
        <v>8374.7998508019027</v>
      </c>
      <c r="CQ63" s="69">
        <f t="shared" si="60"/>
        <v>8173.8046543826567</v>
      </c>
      <c r="CR63" s="69">
        <f t="shared" si="61"/>
        <v>7977.6333426774727</v>
      </c>
      <c r="CS63" s="69">
        <f t="shared" si="61"/>
        <v>7786.170142453213</v>
      </c>
      <c r="CT63" s="69">
        <f t="shared" si="61"/>
        <v>7599.3020590343358</v>
      </c>
      <c r="CU63" s="69">
        <f t="shared" si="61"/>
        <v>7416.9188096175112</v>
      </c>
      <c r="CV63" s="69">
        <f t="shared" si="61"/>
        <v>7238.9127581866906</v>
      </c>
      <c r="CW63" s="69">
        <f t="shared" si="61"/>
        <v>7065.1788519902102</v>
      </c>
      <c r="CX63" s="69">
        <f t="shared" si="61"/>
        <v>6895.614559542445</v>
      </c>
    </row>
    <row r="64" spans="1:102" x14ac:dyDescent="0.25">
      <c r="B64" s="4"/>
      <c r="AA64" s="69"/>
      <c r="AB64" s="69"/>
      <c r="AC64" s="69"/>
      <c r="AD64" s="69"/>
      <c r="AE64" s="69"/>
      <c r="AF64" s="69"/>
      <c r="AG64" s="69"/>
      <c r="AH64" s="69"/>
      <c r="AI64" s="69">
        <f>AC61</f>
        <v>14250</v>
      </c>
      <c r="AJ64" s="69">
        <f>AI64*0.976</f>
        <v>13908</v>
      </c>
      <c r="AK64" s="69">
        <f t="shared" si="57"/>
        <v>13574.208000000001</v>
      </c>
      <c r="AL64" s="69">
        <f t="shared" si="57"/>
        <v>13248.427008000001</v>
      </c>
      <c r="AM64" s="69">
        <f t="shared" si="57"/>
        <v>12930.464759808001</v>
      </c>
      <c r="AN64" s="69">
        <f t="shared" si="57"/>
        <v>12620.133605572608</v>
      </c>
      <c r="AO64" s="69">
        <f t="shared" si="57"/>
        <v>12317.250399038865</v>
      </c>
      <c r="AP64" s="69">
        <f t="shared" si="57"/>
        <v>12021.636389461932</v>
      </c>
      <c r="AQ64" s="69">
        <f t="shared" si="57"/>
        <v>11733.117116114845</v>
      </c>
      <c r="AR64" s="69">
        <f t="shared" si="57"/>
        <v>11451.522305328088</v>
      </c>
      <c r="AS64" s="69">
        <f t="shared" si="57"/>
        <v>11176.685770000213</v>
      </c>
      <c r="AT64" s="69">
        <f t="shared" si="57"/>
        <v>10908.445311520207</v>
      </c>
      <c r="AU64" s="69">
        <f t="shared" ref="AU64:BG65" si="63">AT64*0.976</f>
        <v>10646.642624043721</v>
      </c>
      <c r="AV64" s="69">
        <f t="shared" si="63"/>
        <v>10391.123201066672</v>
      </c>
      <c r="AW64" s="69">
        <f t="shared" si="63"/>
        <v>10141.736244241072</v>
      </c>
      <c r="AX64" s="69">
        <f>AW64*0.976</f>
        <v>9898.334574379287</v>
      </c>
      <c r="AY64" s="69">
        <f t="shared" si="63"/>
        <v>9660.7745445941837</v>
      </c>
      <c r="AZ64" s="69">
        <f t="shared" si="63"/>
        <v>9428.9159555239239</v>
      </c>
      <c r="BA64" s="69">
        <f t="shared" si="63"/>
        <v>9202.6219725913488</v>
      </c>
      <c r="BB64" s="69">
        <f t="shared" si="63"/>
        <v>8981.7590452491568</v>
      </c>
      <c r="BC64" s="69">
        <f>BB64*0.976+AC61</f>
        <v>23016.196828163178</v>
      </c>
      <c r="BD64" s="69">
        <f t="shared" si="63"/>
        <v>22463.808104287262</v>
      </c>
      <c r="BE64" s="69">
        <f t="shared" si="58"/>
        <v>21924.676709784366</v>
      </c>
      <c r="BF64" s="69">
        <f t="shared" si="58"/>
        <v>21398.484468749539</v>
      </c>
      <c r="BG64" s="69">
        <f t="shared" si="58"/>
        <v>20884.920841499548</v>
      </c>
      <c r="BH64" s="69">
        <f t="shared" si="58"/>
        <v>20383.682741303557</v>
      </c>
      <c r="BI64" s="69">
        <f t="shared" si="58"/>
        <v>19894.47435551227</v>
      </c>
      <c r="BJ64" s="69">
        <f t="shared" si="58"/>
        <v>19417.006970979975</v>
      </c>
      <c r="BK64" s="69">
        <f t="shared" si="62"/>
        <v>18950.998803676455</v>
      </c>
      <c r="BL64" s="69">
        <f t="shared" si="59"/>
        <v>18496.17483238822</v>
      </c>
      <c r="BM64" s="69">
        <f t="shared" si="59"/>
        <v>18052.266636410903</v>
      </c>
      <c r="BN64" s="69">
        <f t="shared" si="59"/>
        <v>17619.012237137042</v>
      </c>
      <c r="BO64" s="69">
        <f t="shared" si="59"/>
        <v>17196.155943445752</v>
      </c>
      <c r="BP64" s="69">
        <f t="shared" si="59"/>
        <v>16783.448200803054</v>
      </c>
      <c r="BQ64" s="69">
        <f t="shared" si="59"/>
        <v>16380.64544398378</v>
      </c>
      <c r="BR64" s="69">
        <f t="shared" si="59"/>
        <v>15987.509953328168</v>
      </c>
      <c r="BS64" s="69">
        <f t="shared" si="59"/>
        <v>15603.809714448293</v>
      </c>
      <c r="BT64" s="69">
        <f t="shared" si="59"/>
        <v>15229.318281301534</v>
      </c>
      <c r="BU64" s="69">
        <f t="shared" si="59"/>
        <v>14863.814642550296</v>
      </c>
      <c r="BV64" s="69">
        <f t="shared" si="59"/>
        <v>14507.083091129089</v>
      </c>
      <c r="BW64" s="69">
        <f t="shared" si="59"/>
        <v>14158.913096941989</v>
      </c>
      <c r="BX64" s="69">
        <f t="shared" si="59"/>
        <v>13819.09918261538</v>
      </c>
      <c r="BY64" s="69">
        <f t="shared" si="59"/>
        <v>13487.440802232612</v>
      </c>
      <c r="BZ64" s="69">
        <f t="shared" si="59"/>
        <v>13163.742222979028</v>
      </c>
      <c r="CA64" s="69">
        <f t="shared" si="59"/>
        <v>12847.812409627531</v>
      </c>
      <c r="CB64" s="69">
        <f t="shared" si="60"/>
        <v>12539.464911796471</v>
      </c>
      <c r="CC64" s="69">
        <f t="shared" si="60"/>
        <v>12238.517753913355</v>
      </c>
      <c r="CD64" s="69">
        <f t="shared" si="60"/>
        <v>11944.793327819434</v>
      </c>
      <c r="CE64" s="69">
        <f t="shared" si="60"/>
        <v>11658.118287951767</v>
      </c>
      <c r="CF64" s="69">
        <f t="shared" si="60"/>
        <v>11378.323449040925</v>
      </c>
      <c r="CG64" s="69">
        <f t="shared" si="60"/>
        <v>11105.243686263942</v>
      </c>
      <c r="CH64" s="69">
        <f t="shared" si="60"/>
        <v>10838.717837793607</v>
      </c>
      <c r="CI64" s="69">
        <f t="shared" si="60"/>
        <v>10578.58860968656</v>
      </c>
      <c r="CJ64" s="69">
        <f t="shared" si="60"/>
        <v>10324.702483054081</v>
      </c>
      <c r="CK64" s="69">
        <f t="shared" si="60"/>
        <v>10076.909623460782</v>
      </c>
      <c r="CL64" s="69">
        <f t="shared" si="60"/>
        <v>9835.0637924977236</v>
      </c>
      <c r="CM64" s="69">
        <f t="shared" si="60"/>
        <v>9599.0222614777776</v>
      </c>
      <c r="CN64" s="69">
        <f t="shared" si="60"/>
        <v>9368.6457272023108</v>
      </c>
      <c r="CO64" s="69">
        <f t="shared" si="60"/>
        <v>9143.7982297494545</v>
      </c>
      <c r="CP64" s="69">
        <f t="shared" si="60"/>
        <v>8924.3470722354668</v>
      </c>
      <c r="CQ64" s="69">
        <f t="shared" si="60"/>
        <v>8710.162742501816</v>
      </c>
      <c r="CR64" s="69">
        <f t="shared" si="61"/>
        <v>8501.1188366817714</v>
      </c>
      <c r="CS64" s="69">
        <f t="shared" si="61"/>
        <v>8297.0919846014094</v>
      </c>
      <c r="CT64" s="69">
        <f t="shared" si="61"/>
        <v>8097.9617769709757</v>
      </c>
      <c r="CU64" s="69">
        <f t="shared" si="61"/>
        <v>7903.6106943236719</v>
      </c>
      <c r="CV64" s="69">
        <f t="shared" si="61"/>
        <v>7713.9240376599037</v>
      </c>
      <c r="CW64" s="69">
        <f t="shared" si="61"/>
        <v>7528.7898607560655</v>
      </c>
      <c r="CX64" s="69">
        <f t="shared" si="61"/>
        <v>7348.0989040979202</v>
      </c>
    </row>
    <row r="65" spans="2:104" x14ac:dyDescent="0.25">
      <c r="B65" s="4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>
        <f>AC61</f>
        <v>14250</v>
      </c>
      <c r="AL65" s="69">
        <f t="shared" si="57"/>
        <v>13908</v>
      </c>
      <c r="AM65" s="69">
        <f t="shared" si="57"/>
        <v>13574.208000000001</v>
      </c>
      <c r="AN65" s="69">
        <f t="shared" si="57"/>
        <v>13248.427008000001</v>
      </c>
      <c r="AO65" s="69">
        <f t="shared" si="57"/>
        <v>12930.464759808001</v>
      </c>
      <c r="AP65" s="69">
        <f t="shared" si="57"/>
        <v>12620.133605572608</v>
      </c>
      <c r="AQ65" s="69">
        <f t="shared" si="57"/>
        <v>12317.250399038865</v>
      </c>
      <c r="AR65" s="69">
        <f t="shared" si="57"/>
        <v>12021.636389461932</v>
      </c>
      <c r="AS65" s="69">
        <f t="shared" si="57"/>
        <v>11733.117116114845</v>
      </c>
      <c r="AT65" s="69">
        <f t="shared" si="57"/>
        <v>11451.522305328088</v>
      </c>
      <c r="AU65" s="69">
        <f t="shared" si="63"/>
        <v>11176.685770000213</v>
      </c>
      <c r="AV65" s="69">
        <f t="shared" si="63"/>
        <v>10908.445311520207</v>
      </c>
      <c r="AW65" s="69">
        <f t="shared" si="63"/>
        <v>10646.642624043721</v>
      </c>
      <c r="AX65" s="69">
        <f t="shared" si="63"/>
        <v>10391.123201066672</v>
      </c>
      <c r="AY65" s="69">
        <f t="shared" si="63"/>
        <v>10141.736244241072</v>
      </c>
      <c r="AZ65" s="69">
        <f t="shared" si="63"/>
        <v>9898.334574379287</v>
      </c>
      <c r="BA65" s="69">
        <f t="shared" si="63"/>
        <v>9660.7745445941837</v>
      </c>
      <c r="BB65" s="69">
        <f t="shared" si="63"/>
        <v>9428.9159555239239</v>
      </c>
      <c r="BC65" s="69">
        <f t="shared" si="63"/>
        <v>9202.6219725913488</v>
      </c>
      <c r="BD65" s="69">
        <f t="shared" si="63"/>
        <v>8981.7590452491568</v>
      </c>
      <c r="BE65" s="69">
        <f t="shared" si="63"/>
        <v>8766.1968281631762</v>
      </c>
      <c r="BF65" s="69">
        <f>BE65*0.976+AC61</f>
        <v>22805.808104287258</v>
      </c>
      <c r="BG65" s="69">
        <f t="shared" si="63"/>
        <v>22258.468709784363</v>
      </c>
      <c r="BH65" s="69">
        <f t="shared" si="58"/>
        <v>21724.265460749539</v>
      </c>
      <c r="BI65" s="69">
        <f t="shared" si="58"/>
        <v>21202.88308969155</v>
      </c>
      <c r="BJ65" s="69">
        <f t="shared" si="58"/>
        <v>20694.013895538952</v>
      </c>
      <c r="BK65" s="69">
        <f t="shared" si="62"/>
        <v>20197.357562046018</v>
      </c>
      <c r="BL65" s="69">
        <f t="shared" si="59"/>
        <v>19712.620980556912</v>
      </c>
      <c r="BM65" s="69">
        <f t="shared" si="59"/>
        <v>19239.518077023546</v>
      </c>
      <c r="BN65" s="69">
        <f t="shared" si="59"/>
        <v>18777.769643174979</v>
      </c>
      <c r="BO65" s="69">
        <f t="shared" si="59"/>
        <v>18327.103171738778</v>
      </c>
      <c r="BP65" s="69">
        <f t="shared" si="59"/>
        <v>17887.252695617048</v>
      </c>
      <c r="BQ65" s="69">
        <f t="shared" si="59"/>
        <v>17457.95863092224</v>
      </c>
      <c r="BR65" s="69">
        <f t="shared" si="59"/>
        <v>17038.967623780107</v>
      </c>
      <c r="BS65" s="69">
        <f t="shared" si="59"/>
        <v>16630.032400809385</v>
      </c>
      <c r="BT65" s="69">
        <f t="shared" si="59"/>
        <v>16230.911623189959</v>
      </c>
      <c r="BU65" s="69">
        <f t="shared" si="59"/>
        <v>15841.3697442334</v>
      </c>
      <c r="BV65" s="69">
        <f t="shared" si="59"/>
        <v>15461.176870371797</v>
      </c>
      <c r="BW65" s="69">
        <f t="shared" si="59"/>
        <v>15090.108625482873</v>
      </c>
      <c r="BX65" s="69">
        <f t="shared" si="59"/>
        <v>14727.946018471284</v>
      </c>
      <c r="BY65" s="69">
        <f t="shared" si="59"/>
        <v>14374.475314027974</v>
      </c>
      <c r="BZ65" s="69">
        <f t="shared" si="59"/>
        <v>14029.487906491302</v>
      </c>
      <c r="CA65" s="69">
        <f t="shared" si="59"/>
        <v>13692.78019673551</v>
      </c>
      <c r="CB65" s="69">
        <f t="shared" si="60"/>
        <v>13364.153472013857</v>
      </c>
      <c r="CC65" s="69">
        <f t="shared" si="60"/>
        <v>13043.413788685524</v>
      </c>
      <c r="CD65" s="69">
        <f t="shared" si="60"/>
        <v>12730.371857757071</v>
      </c>
      <c r="CE65" s="69">
        <f t="shared" si="60"/>
        <v>12424.842933170901</v>
      </c>
      <c r="CF65" s="69">
        <f t="shared" si="60"/>
        <v>12126.646702774799</v>
      </c>
      <c r="CG65" s="69">
        <f t="shared" si="60"/>
        <v>11835.607181908203</v>
      </c>
      <c r="CH65" s="69">
        <f t="shared" si="60"/>
        <v>11551.552609542405</v>
      </c>
      <c r="CI65" s="69">
        <f t="shared" si="60"/>
        <v>11274.315346913387</v>
      </c>
      <c r="CJ65" s="69">
        <f t="shared" si="60"/>
        <v>11003.731778587466</v>
      </c>
      <c r="CK65" s="69">
        <f t="shared" si="60"/>
        <v>10739.642215901365</v>
      </c>
      <c r="CL65" s="69">
        <f t="shared" si="60"/>
        <v>10481.890802719732</v>
      </c>
      <c r="CM65" s="69">
        <f t="shared" si="60"/>
        <v>10230.325423454458</v>
      </c>
      <c r="CN65" s="69">
        <f t="shared" si="60"/>
        <v>9984.7976132915519</v>
      </c>
      <c r="CO65" s="69">
        <f t="shared" si="60"/>
        <v>9745.1624705725553</v>
      </c>
      <c r="CP65" s="69">
        <f t="shared" si="60"/>
        <v>9511.2785712788136</v>
      </c>
      <c r="CQ65" s="69">
        <f t="shared" si="60"/>
        <v>9283.0078855681222</v>
      </c>
      <c r="CR65" s="69">
        <f t="shared" si="61"/>
        <v>9060.2156963144862</v>
      </c>
      <c r="CS65" s="69">
        <f t="shared" si="61"/>
        <v>8842.7705196029383</v>
      </c>
      <c r="CT65" s="69">
        <f t="shared" si="61"/>
        <v>8630.5440271324678</v>
      </c>
      <c r="CU65" s="69">
        <f t="shared" si="61"/>
        <v>8423.410970481289</v>
      </c>
      <c r="CV65" s="69">
        <f t="shared" si="61"/>
        <v>8221.2491071897384</v>
      </c>
      <c r="CW65" s="69">
        <f t="shared" si="61"/>
        <v>8023.9391286171849</v>
      </c>
      <c r="CX65" s="69">
        <f t="shared" si="61"/>
        <v>7831.3645895303725</v>
      </c>
    </row>
    <row r="66" spans="2:104" x14ac:dyDescent="0.25">
      <c r="B66" s="4"/>
      <c r="AA66" s="69"/>
      <c r="AB66" s="69"/>
      <c r="AC66" s="69">
        <f>G76</f>
        <v>94</v>
      </c>
      <c r="AD66" s="69">
        <f>AC66</f>
        <v>94</v>
      </c>
      <c r="AE66" s="69">
        <f t="shared" ref="AE66:CP66" si="64">AD66</f>
        <v>94</v>
      </c>
      <c r="AF66" s="69">
        <f t="shared" si="64"/>
        <v>94</v>
      </c>
      <c r="AG66" s="69">
        <f t="shared" si="64"/>
        <v>94</v>
      </c>
      <c r="AH66" s="69">
        <f t="shared" si="64"/>
        <v>94</v>
      </c>
      <c r="AI66" s="69">
        <f t="shared" si="64"/>
        <v>94</v>
      </c>
      <c r="AJ66" s="69">
        <f t="shared" si="64"/>
        <v>94</v>
      </c>
      <c r="AK66" s="69">
        <f t="shared" si="64"/>
        <v>94</v>
      </c>
      <c r="AL66" s="69">
        <f t="shared" si="64"/>
        <v>94</v>
      </c>
      <c r="AM66" s="69">
        <f t="shared" si="64"/>
        <v>94</v>
      </c>
      <c r="AN66" s="69">
        <f t="shared" si="64"/>
        <v>94</v>
      </c>
      <c r="AO66" s="69">
        <f t="shared" si="64"/>
        <v>94</v>
      </c>
      <c r="AP66" s="69">
        <f t="shared" si="64"/>
        <v>94</v>
      </c>
      <c r="AQ66" s="69">
        <f t="shared" si="64"/>
        <v>94</v>
      </c>
      <c r="AR66" s="69">
        <f t="shared" si="64"/>
        <v>94</v>
      </c>
      <c r="AS66" s="69">
        <f t="shared" si="64"/>
        <v>94</v>
      </c>
      <c r="AT66" s="69">
        <f t="shared" si="64"/>
        <v>94</v>
      </c>
      <c r="AU66" s="69">
        <f t="shared" si="64"/>
        <v>94</v>
      </c>
      <c r="AV66" s="69">
        <f t="shared" si="64"/>
        <v>94</v>
      </c>
      <c r="AW66" s="69">
        <f t="shared" si="64"/>
        <v>94</v>
      </c>
      <c r="AX66" s="69">
        <f t="shared" si="64"/>
        <v>94</v>
      </c>
      <c r="AY66" s="69">
        <f t="shared" si="64"/>
        <v>94</v>
      </c>
      <c r="AZ66" s="69">
        <f t="shared" si="64"/>
        <v>94</v>
      </c>
      <c r="BA66" s="69">
        <f t="shared" si="64"/>
        <v>94</v>
      </c>
      <c r="BB66" s="69">
        <f t="shared" si="64"/>
        <v>94</v>
      </c>
      <c r="BC66" s="69">
        <f t="shared" si="64"/>
        <v>94</v>
      </c>
      <c r="BD66" s="69">
        <f t="shared" si="64"/>
        <v>94</v>
      </c>
      <c r="BE66" s="69">
        <f t="shared" si="64"/>
        <v>94</v>
      </c>
      <c r="BF66" s="69">
        <f t="shared" si="64"/>
        <v>94</v>
      </c>
      <c r="BG66" s="69">
        <f t="shared" si="64"/>
        <v>94</v>
      </c>
      <c r="BH66" s="69">
        <f t="shared" si="64"/>
        <v>94</v>
      </c>
      <c r="BI66" s="69">
        <f t="shared" si="64"/>
        <v>94</v>
      </c>
      <c r="BJ66" s="69">
        <f t="shared" si="64"/>
        <v>94</v>
      </c>
      <c r="BK66" s="69">
        <f t="shared" si="64"/>
        <v>94</v>
      </c>
      <c r="BL66" s="69">
        <f t="shared" si="64"/>
        <v>94</v>
      </c>
      <c r="BM66" s="69">
        <f t="shared" si="64"/>
        <v>94</v>
      </c>
      <c r="BN66" s="69">
        <f t="shared" si="64"/>
        <v>94</v>
      </c>
      <c r="BO66" s="69">
        <f t="shared" si="64"/>
        <v>94</v>
      </c>
      <c r="BP66" s="69">
        <f t="shared" si="64"/>
        <v>94</v>
      </c>
      <c r="BQ66" s="69">
        <f t="shared" si="64"/>
        <v>94</v>
      </c>
      <c r="BR66" s="69">
        <f t="shared" si="64"/>
        <v>94</v>
      </c>
      <c r="BS66" s="69">
        <f t="shared" si="64"/>
        <v>94</v>
      </c>
      <c r="BT66" s="69">
        <f t="shared" si="64"/>
        <v>94</v>
      </c>
      <c r="BU66" s="69">
        <f t="shared" si="64"/>
        <v>94</v>
      </c>
      <c r="BV66" s="69">
        <f t="shared" si="64"/>
        <v>94</v>
      </c>
      <c r="BW66" s="69">
        <f t="shared" si="64"/>
        <v>94</v>
      </c>
      <c r="BX66" s="69">
        <f t="shared" si="64"/>
        <v>94</v>
      </c>
      <c r="BY66" s="69">
        <f t="shared" si="64"/>
        <v>94</v>
      </c>
      <c r="BZ66" s="69">
        <f t="shared" si="64"/>
        <v>94</v>
      </c>
      <c r="CA66" s="69">
        <f t="shared" si="64"/>
        <v>94</v>
      </c>
      <c r="CB66" s="69">
        <f t="shared" si="64"/>
        <v>94</v>
      </c>
      <c r="CC66" s="69">
        <f t="shared" si="64"/>
        <v>94</v>
      </c>
      <c r="CD66" s="69">
        <f t="shared" si="64"/>
        <v>94</v>
      </c>
      <c r="CE66" s="69">
        <f t="shared" si="64"/>
        <v>94</v>
      </c>
      <c r="CF66" s="69">
        <f t="shared" si="64"/>
        <v>94</v>
      </c>
      <c r="CG66" s="69">
        <f t="shared" si="64"/>
        <v>94</v>
      </c>
      <c r="CH66" s="69">
        <f t="shared" si="64"/>
        <v>94</v>
      </c>
      <c r="CI66" s="69">
        <f t="shared" si="64"/>
        <v>94</v>
      </c>
      <c r="CJ66" s="69">
        <f t="shared" si="64"/>
        <v>94</v>
      </c>
      <c r="CK66" s="69">
        <f t="shared" si="64"/>
        <v>94</v>
      </c>
      <c r="CL66" s="69">
        <f t="shared" si="64"/>
        <v>94</v>
      </c>
      <c r="CM66" s="69">
        <f t="shared" si="64"/>
        <v>94</v>
      </c>
      <c r="CN66" s="69">
        <f t="shared" si="64"/>
        <v>94</v>
      </c>
      <c r="CO66" s="69">
        <f t="shared" si="64"/>
        <v>94</v>
      </c>
      <c r="CP66" s="69">
        <f t="shared" si="64"/>
        <v>94</v>
      </c>
      <c r="CQ66" s="69">
        <f t="shared" ref="CQ66:CX66" si="65">CP66</f>
        <v>94</v>
      </c>
      <c r="CR66" s="69">
        <f t="shared" si="65"/>
        <v>94</v>
      </c>
      <c r="CS66" s="69">
        <f t="shared" si="65"/>
        <v>94</v>
      </c>
      <c r="CT66" s="69">
        <f t="shared" si="65"/>
        <v>94</v>
      </c>
      <c r="CU66" s="69">
        <f t="shared" si="65"/>
        <v>94</v>
      </c>
      <c r="CV66" s="69">
        <f t="shared" si="65"/>
        <v>94</v>
      </c>
      <c r="CW66" s="69">
        <f t="shared" si="65"/>
        <v>94</v>
      </c>
      <c r="CX66" s="69">
        <f t="shared" si="65"/>
        <v>94</v>
      </c>
      <c r="CY66" s="69"/>
      <c r="CZ66" s="69"/>
    </row>
    <row r="67" spans="2:104" x14ac:dyDescent="0.25">
      <c r="B67" s="4"/>
      <c r="AA67" s="69"/>
      <c r="AB67" s="69"/>
      <c r="AC67" s="16">
        <f t="shared" ref="AC67:CN67" si="66">(SUM(AC61:AC65)*90*(AC66)/1000000)*0.8125</f>
        <v>97.950937500000009</v>
      </c>
      <c r="AD67" s="16">
        <f t="shared" si="66"/>
        <v>95.600115000000002</v>
      </c>
      <c r="AE67" s="16">
        <f t="shared" si="66"/>
        <v>191.25664973999997</v>
      </c>
      <c r="AF67" s="16">
        <f t="shared" si="66"/>
        <v>186.66649014623999</v>
      </c>
      <c r="AG67" s="16">
        <f t="shared" si="66"/>
        <v>280.13743188273031</v>
      </c>
      <c r="AH67" s="16">
        <f t="shared" si="66"/>
        <v>273.41413351754471</v>
      </c>
      <c r="AI67" s="16">
        <f t="shared" si="66"/>
        <v>364.80313181312363</v>
      </c>
      <c r="AJ67" s="16">
        <f t="shared" si="66"/>
        <v>356.04785664960872</v>
      </c>
      <c r="AK67" s="16">
        <f t="shared" si="66"/>
        <v>445.45364559001803</v>
      </c>
      <c r="AL67" s="16">
        <f t="shared" si="66"/>
        <v>434.76275809585758</v>
      </c>
      <c r="AM67" s="16">
        <f t="shared" si="66"/>
        <v>424.328451901557</v>
      </c>
      <c r="AN67" s="16">
        <f t="shared" si="66"/>
        <v>414.14456905591959</v>
      </c>
      <c r="AO67" s="16">
        <f t="shared" si="66"/>
        <v>404.2050993985776</v>
      </c>
      <c r="AP67" s="16">
        <f t="shared" si="66"/>
        <v>394.50417701301166</v>
      </c>
      <c r="AQ67" s="16">
        <f t="shared" si="66"/>
        <v>385.03607676469943</v>
      </c>
      <c r="AR67" s="16">
        <f t="shared" si="66"/>
        <v>375.7952109223466</v>
      </c>
      <c r="AS67" s="16">
        <f t="shared" si="66"/>
        <v>366.77612586021024</v>
      </c>
      <c r="AT67" s="16">
        <f t="shared" si="66"/>
        <v>357.9734988395652</v>
      </c>
      <c r="AU67" s="16">
        <f t="shared" si="66"/>
        <v>349.38213486741569</v>
      </c>
      <c r="AV67" s="16">
        <f t="shared" si="66"/>
        <v>438.9479011305977</v>
      </c>
      <c r="AW67" s="16">
        <f t="shared" si="66"/>
        <v>428.41315150346333</v>
      </c>
      <c r="AX67" s="16">
        <f t="shared" si="66"/>
        <v>516.08217336738039</v>
      </c>
      <c r="AY67" s="16">
        <f t="shared" si="66"/>
        <v>503.69620120656305</v>
      </c>
      <c r="AZ67" s="16">
        <f t="shared" si="66"/>
        <v>589.55842987760559</v>
      </c>
      <c r="BA67" s="16">
        <f t="shared" si="66"/>
        <v>575.409027560543</v>
      </c>
      <c r="BB67" s="16">
        <f t="shared" si="66"/>
        <v>561.59921089909005</v>
      </c>
      <c r="BC67" s="16">
        <f t="shared" si="66"/>
        <v>646.07176733751191</v>
      </c>
      <c r="BD67" s="16">
        <f t="shared" si="66"/>
        <v>630.56604492141162</v>
      </c>
      <c r="BE67" s="16">
        <f t="shared" si="66"/>
        <v>615.43245984329758</v>
      </c>
      <c r="BF67" s="16">
        <f t="shared" si="66"/>
        <v>698.6130183070585</v>
      </c>
      <c r="BG67" s="16">
        <f t="shared" si="66"/>
        <v>681.8463058676889</v>
      </c>
      <c r="BH67" s="16">
        <f t="shared" si="66"/>
        <v>665.48199452686447</v>
      </c>
      <c r="BI67" s="16">
        <f t="shared" si="66"/>
        <v>649.51042665821967</v>
      </c>
      <c r="BJ67" s="16">
        <f t="shared" si="66"/>
        <v>633.9221764184224</v>
      </c>
      <c r="BK67" s="16">
        <f t="shared" si="66"/>
        <v>618.70804418438024</v>
      </c>
      <c r="BL67" s="16">
        <f t="shared" si="66"/>
        <v>603.85905112395517</v>
      </c>
      <c r="BM67" s="16">
        <f t="shared" si="66"/>
        <v>589.3664338969802</v>
      </c>
      <c r="BN67" s="16">
        <f t="shared" si="66"/>
        <v>575.22163948345258</v>
      </c>
      <c r="BO67" s="16">
        <f t="shared" si="66"/>
        <v>561.41632013584967</v>
      </c>
      <c r="BP67" s="16">
        <f t="shared" si="66"/>
        <v>547.94232845258932</v>
      </c>
      <c r="BQ67" s="16">
        <f t="shared" si="66"/>
        <v>534.79171256972711</v>
      </c>
      <c r="BR67" s="16">
        <f t="shared" si="66"/>
        <v>521.95671146805375</v>
      </c>
      <c r="BS67" s="16">
        <f t="shared" si="66"/>
        <v>509.42975039282038</v>
      </c>
      <c r="BT67" s="16">
        <f t="shared" si="66"/>
        <v>497.20343638339261</v>
      </c>
      <c r="BU67" s="16">
        <f t="shared" si="66"/>
        <v>485.27055391019127</v>
      </c>
      <c r="BV67" s="16">
        <f t="shared" si="66"/>
        <v>473.6240606163467</v>
      </c>
      <c r="BW67" s="16">
        <f t="shared" si="66"/>
        <v>462.25708316155431</v>
      </c>
      <c r="BX67" s="16">
        <f t="shared" si="66"/>
        <v>451.16291316567714</v>
      </c>
      <c r="BY67" s="16">
        <f t="shared" si="66"/>
        <v>440.33500324970078</v>
      </c>
      <c r="BZ67" s="16">
        <f t="shared" si="66"/>
        <v>429.76696317170803</v>
      </c>
      <c r="CA67" s="16">
        <f t="shared" si="66"/>
        <v>419.45255605558702</v>
      </c>
      <c r="CB67" s="16">
        <f t="shared" si="66"/>
        <v>409.38569471025289</v>
      </c>
      <c r="CC67" s="16">
        <f t="shared" si="66"/>
        <v>399.56043803720678</v>
      </c>
      <c r="CD67" s="16">
        <f t="shared" si="66"/>
        <v>389.97098752431378</v>
      </c>
      <c r="CE67" s="16">
        <f t="shared" si="66"/>
        <v>380.61168382373035</v>
      </c>
      <c r="CF67" s="16">
        <f t="shared" si="66"/>
        <v>371.47700341196077</v>
      </c>
      <c r="CG67" s="16">
        <f t="shared" si="66"/>
        <v>362.5615553300737</v>
      </c>
      <c r="CH67" s="16">
        <f t="shared" si="66"/>
        <v>353.86007800215191</v>
      </c>
      <c r="CI67" s="16">
        <f t="shared" si="66"/>
        <v>345.3674361301002</v>
      </c>
      <c r="CJ67" s="16">
        <f t="shared" si="66"/>
        <v>337.07861766297776</v>
      </c>
      <c r="CK67" s="16">
        <f t="shared" si="66"/>
        <v>328.98873083906631</v>
      </c>
      <c r="CL67" s="16">
        <f t="shared" si="66"/>
        <v>321.09300129892875</v>
      </c>
      <c r="CM67" s="16">
        <f t="shared" si="66"/>
        <v>313.38676926775446</v>
      </c>
      <c r="CN67" s="16">
        <f t="shared" si="66"/>
        <v>305.86548680532826</v>
      </c>
      <c r="CO67" s="16">
        <f t="shared" ref="CO67:CT67" si="67">(SUM(CO61:CO65)*90*(CO66)/1000000)*0.8125</f>
        <v>298.52471512200037</v>
      </c>
      <c r="CP67" s="16">
        <f t="shared" si="67"/>
        <v>291.36012195907244</v>
      </c>
      <c r="CQ67" s="16">
        <f t="shared" si="67"/>
        <v>284.36747903205463</v>
      </c>
      <c r="CR67" s="16">
        <f t="shared" si="67"/>
        <v>277.54265953528534</v>
      </c>
      <c r="CS67" s="16">
        <f t="shared" si="67"/>
        <v>270.88163570643843</v>
      </c>
      <c r="CT67" s="16">
        <f t="shared" si="67"/>
        <v>264.38047644948404</v>
      </c>
      <c r="CU67" s="16">
        <f>(SUM(CU61:CU65)*90*(CU66)/1000000)*0.8125</f>
        <v>258.0353450146963</v>
      </c>
      <c r="CV67" s="16">
        <f t="shared" ref="CV67:CX67" si="68">(SUM(CV61:CV65)*90*(CV66)/1000000)*0.8125</f>
        <v>251.8424967343436</v>
      </c>
      <c r="CW67" s="16">
        <f t="shared" si="68"/>
        <v>245.79827681271942</v>
      </c>
      <c r="CX67" s="16">
        <f t="shared" si="68"/>
        <v>239.89911816921412</v>
      </c>
      <c r="CY67" s="16"/>
    </row>
    <row r="68" spans="2:104" x14ac:dyDescent="0.25">
      <c r="B68" s="4"/>
      <c r="AA68" s="69"/>
      <c r="AB68" s="69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2:104" x14ac:dyDescent="0.25">
      <c r="B69" s="4"/>
      <c r="AA69" s="69"/>
      <c r="AB69" s="69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2:104" x14ac:dyDescent="0.25">
      <c r="B70" s="4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16"/>
    </row>
    <row r="71" spans="2:104" ht="45" x14ac:dyDescent="0.25">
      <c r="B71" s="4" t="s">
        <v>33</v>
      </c>
      <c r="F71" s="4" t="s">
        <v>33</v>
      </c>
      <c r="G71">
        <v>0</v>
      </c>
      <c r="H71">
        <f>G71+0.25</f>
        <v>0.25</v>
      </c>
      <c r="I71">
        <f t="shared" ref="I71:BT71" si="69">H71+0.25</f>
        <v>0.5</v>
      </c>
      <c r="J71">
        <f t="shared" si="69"/>
        <v>0.75</v>
      </c>
      <c r="K71">
        <f t="shared" si="69"/>
        <v>1</v>
      </c>
      <c r="L71">
        <f t="shared" si="69"/>
        <v>1.25</v>
      </c>
      <c r="M71">
        <f t="shared" si="69"/>
        <v>1.5</v>
      </c>
      <c r="N71">
        <f t="shared" si="69"/>
        <v>1.75</v>
      </c>
      <c r="O71">
        <f t="shared" si="69"/>
        <v>2</v>
      </c>
      <c r="P71">
        <f t="shared" si="69"/>
        <v>2.25</v>
      </c>
      <c r="Q71">
        <f t="shared" si="69"/>
        <v>2.5</v>
      </c>
      <c r="R71">
        <f t="shared" si="69"/>
        <v>2.75</v>
      </c>
      <c r="S71">
        <f t="shared" si="69"/>
        <v>3</v>
      </c>
      <c r="T71">
        <f t="shared" si="69"/>
        <v>3.25</v>
      </c>
      <c r="U71">
        <f t="shared" si="69"/>
        <v>3.5</v>
      </c>
      <c r="V71">
        <f t="shared" si="69"/>
        <v>3.75</v>
      </c>
      <c r="W71">
        <f t="shared" si="69"/>
        <v>4</v>
      </c>
      <c r="X71">
        <f t="shared" si="69"/>
        <v>4.25</v>
      </c>
      <c r="Y71">
        <f t="shared" si="69"/>
        <v>4.5</v>
      </c>
      <c r="Z71">
        <f t="shared" si="69"/>
        <v>4.75</v>
      </c>
      <c r="AA71">
        <f t="shared" si="69"/>
        <v>5</v>
      </c>
      <c r="AB71">
        <f t="shared" si="69"/>
        <v>5.25</v>
      </c>
      <c r="AC71">
        <f t="shared" si="69"/>
        <v>5.5</v>
      </c>
      <c r="AD71">
        <f t="shared" si="69"/>
        <v>5.75</v>
      </c>
      <c r="AE71">
        <f t="shared" si="69"/>
        <v>6</v>
      </c>
      <c r="AF71">
        <f t="shared" si="69"/>
        <v>6.25</v>
      </c>
      <c r="AG71">
        <f t="shared" si="69"/>
        <v>6.5</v>
      </c>
      <c r="AH71">
        <f t="shared" si="69"/>
        <v>6.75</v>
      </c>
      <c r="AI71">
        <f t="shared" si="69"/>
        <v>7</v>
      </c>
      <c r="AJ71">
        <f t="shared" si="69"/>
        <v>7.25</v>
      </c>
      <c r="AK71">
        <f t="shared" si="69"/>
        <v>7.5</v>
      </c>
      <c r="AL71">
        <f t="shared" si="69"/>
        <v>7.75</v>
      </c>
      <c r="AM71">
        <f t="shared" si="69"/>
        <v>8</v>
      </c>
      <c r="AN71">
        <f t="shared" si="69"/>
        <v>8.25</v>
      </c>
      <c r="AO71">
        <f t="shared" si="69"/>
        <v>8.5</v>
      </c>
      <c r="AP71">
        <f t="shared" si="69"/>
        <v>8.75</v>
      </c>
      <c r="AQ71">
        <f t="shared" si="69"/>
        <v>9</v>
      </c>
      <c r="AR71">
        <f t="shared" si="69"/>
        <v>9.25</v>
      </c>
      <c r="AS71">
        <f t="shared" si="69"/>
        <v>9.5</v>
      </c>
      <c r="AT71">
        <f t="shared" si="69"/>
        <v>9.75</v>
      </c>
      <c r="AU71">
        <f t="shared" si="69"/>
        <v>10</v>
      </c>
      <c r="AV71">
        <f t="shared" si="69"/>
        <v>10.25</v>
      </c>
      <c r="AW71">
        <f t="shared" si="69"/>
        <v>10.5</v>
      </c>
      <c r="AX71">
        <f t="shared" si="69"/>
        <v>10.75</v>
      </c>
      <c r="AY71">
        <f t="shared" si="69"/>
        <v>11</v>
      </c>
      <c r="AZ71">
        <f t="shared" si="69"/>
        <v>11.25</v>
      </c>
      <c r="BA71">
        <f t="shared" si="69"/>
        <v>11.5</v>
      </c>
      <c r="BB71">
        <f t="shared" si="69"/>
        <v>11.75</v>
      </c>
      <c r="BC71">
        <f t="shared" si="69"/>
        <v>12</v>
      </c>
      <c r="BD71">
        <f t="shared" si="69"/>
        <v>12.25</v>
      </c>
      <c r="BE71">
        <f t="shared" si="69"/>
        <v>12.5</v>
      </c>
      <c r="BF71">
        <f t="shared" si="69"/>
        <v>12.75</v>
      </c>
      <c r="BG71">
        <f t="shared" si="69"/>
        <v>13</v>
      </c>
      <c r="BH71">
        <f t="shared" si="69"/>
        <v>13.25</v>
      </c>
      <c r="BI71">
        <f t="shared" si="69"/>
        <v>13.5</v>
      </c>
      <c r="BJ71">
        <f t="shared" si="69"/>
        <v>13.75</v>
      </c>
      <c r="BK71">
        <f t="shared" si="69"/>
        <v>14</v>
      </c>
      <c r="BL71">
        <f t="shared" si="69"/>
        <v>14.25</v>
      </c>
      <c r="BM71">
        <f t="shared" si="69"/>
        <v>14.5</v>
      </c>
      <c r="BN71">
        <f t="shared" si="69"/>
        <v>14.75</v>
      </c>
      <c r="BO71">
        <f t="shared" si="69"/>
        <v>15</v>
      </c>
      <c r="BP71">
        <f t="shared" si="69"/>
        <v>15.25</v>
      </c>
      <c r="BQ71">
        <f t="shared" si="69"/>
        <v>15.5</v>
      </c>
      <c r="BR71">
        <f t="shared" si="69"/>
        <v>15.75</v>
      </c>
      <c r="BS71">
        <f t="shared" si="69"/>
        <v>16</v>
      </c>
      <c r="BT71">
        <f t="shared" si="69"/>
        <v>16.25</v>
      </c>
      <c r="BU71">
        <f t="shared" ref="BU71:CX71" si="70">BT71+0.25</f>
        <v>16.5</v>
      </c>
      <c r="BV71">
        <f t="shared" si="70"/>
        <v>16.75</v>
      </c>
      <c r="BW71">
        <f t="shared" si="70"/>
        <v>17</v>
      </c>
      <c r="BX71">
        <f t="shared" si="70"/>
        <v>17.25</v>
      </c>
      <c r="BY71">
        <f t="shared" si="70"/>
        <v>17.5</v>
      </c>
      <c r="BZ71">
        <f t="shared" si="70"/>
        <v>17.75</v>
      </c>
      <c r="CA71">
        <f t="shared" si="70"/>
        <v>18</v>
      </c>
      <c r="CB71">
        <f t="shared" si="70"/>
        <v>18.25</v>
      </c>
      <c r="CC71">
        <f t="shared" si="70"/>
        <v>18.5</v>
      </c>
      <c r="CD71">
        <f t="shared" si="70"/>
        <v>18.75</v>
      </c>
      <c r="CE71">
        <f t="shared" si="70"/>
        <v>19</v>
      </c>
      <c r="CF71">
        <f t="shared" si="70"/>
        <v>19.25</v>
      </c>
      <c r="CG71">
        <f t="shared" si="70"/>
        <v>19.5</v>
      </c>
      <c r="CH71">
        <f t="shared" si="70"/>
        <v>19.75</v>
      </c>
      <c r="CI71">
        <f t="shared" si="70"/>
        <v>20</v>
      </c>
      <c r="CJ71">
        <f t="shared" si="70"/>
        <v>20.25</v>
      </c>
      <c r="CK71">
        <f t="shared" si="70"/>
        <v>20.5</v>
      </c>
      <c r="CL71">
        <f t="shared" si="70"/>
        <v>20.75</v>
      </c>
      <c r="CM71">
        <f t="shared" si="70"/>
        <v>21</v>
      </c>
      <c r="CN71">
        <f t="shared" si="70"/>
        <v>21.25</v>
      </c>
      <c r="CO71">
        <f t="shared" si="70"/>
        <v>21.5</v>
      </c>
      <c r="CP71">
        <f t="shared" si="70"/>
        <v>21.75</v>
      </c>
      <c r="CQ71">
        <f t="shared" si="70"/>
        <v>22</v>
      </c>
      <c r="CR71">
        <f t="shared" si="70"/>
        <v>22.25</v>
      </c>
      <c r="CS71">
        <f t="shared" si="70"/>
        <v>22.5</v>
      </c>
      <c r="CT71">
        <f t="shared" si="70"/>
        <v>22.75</v>
      </c>
      <c r="CU71">
        <f t="shared" si="70"/>
        <v>23</v>
      </c>
      <c r="CV71">
        <f t="shared" si="70"/>
        <v>23.25</v>
      </c>
      <c r="CW71">
        <f t="shared" si="70"/>
        <v>23.5</v>
      </c>
      <c r="CX71">
        <f t="shared" si="70"/>
        <v>23.75</v>
      </c>
    </row>
    <row r="72" spans="2:104" x14ac:dyDescent="0.25">
      <c r="B72" s="4" t="s">
        <v>13</v>
      </c>
      <c r="F72" s="4" t="s">
        <v>89</v>
      </c>
      <c r="G72" s="19">
        <f>-G58+G67</f>
        <v>0</v>
      </c>
      <c r="H72" s="19">
        <f t="shared" ref="H72:AM72" si="71">-H58+H67+G72</f>
        <v>-76.5</v>
      </c>
      <c r="I72" s="19">
        <f t="shared" si="71"/>
        <v>-153</v>
      </c>
      <c r="J72" s="19">
        <f t="shared" si="71"/>
        <v>-153</v>
      </c>
      <c r="K72" s="19">
        <f t="shared" si="71"/>
        <v>-153</v>
      </c>
      <c r="L72" s="19">
        <f t="shared" si="71"/>
        <v>-153</v>
      </c>
      <c r="M72" s="19">
        <f t="shared" si="71"/>
        <v>-229.5</v>
      </c>
      <c r="N72" s="19">
        <f t="shared" si="71"/>
        <v>-306</v>
      </c>
      <c r="O72" s="19">
        <f t="shared" si="71"/>
        <v>-306</v>
      </c>
      <c r="P72" s="19">
        <f t="shared" si="71"/>
        <v>-306</v>
      </c>
      <c r="Q72" s="19">
        <f t="shared" si="71"/>
        <v>-382.5</v>
      </c>
      <c r="R72" s="19">
        <f t="shared" si="71"/>
        <v>-459</v>
      </c>
      <c r="S72" s="19">
        <f t="shared" si="71"/>
        <v>-535.5</v>
      </c>
      <c r="T72" s="19">
        <f t="shared" si="71"/>
        <v>-612</v>
      </c>
      <c r="U72" s="19">
        <f t="shared" si="71"/>
        <v>-688.5</v>
      </c>
      <c r="V72" s="19">
        <f t="shared" si="71"/>
        <v>-688.5</v>
      </c>
      <c r="W72" s="19">
        <f t="shared" si="71"/>
        <v>-833</v>
      </c>
      <c r="X72" s="19">
        <f t="shared" si="71"/>
        <v>-977.5</v>
      </c>
      <c r="Y72" s="19">
        <f t="shared" si="71"/>
        <v>-1122</v>
      </c>
      <c r="Z72" s="19">
        <f t="shared" si="71"/>
        <v>-1266.5</v>
      </c>
      <c r="AA72" s="19">
        <f t="shared" si="71"/>
        <v>-1370</v>
      </c>
      <c r="AB72" s="19">
        <f t="shared" si="71"/>
        <v>-1473.5</v>
      </c>
      <c r="AC72" s="19">
        <f t="shared" si="71"/>
        <v>-1479.0490625</v>
      </c>
      <c r="AD72" s="19">
        <f t="shared" si="71"/>
        <v>-1486.9489475</v>
      </c>
      <c r="AE72" s="19">
        <f t="shared" si="71"/>
        <v>-1408.19229776</v>
      </c>
      <c r="AF72" s="19">
        <f t="shared" si="71"/>
        <v>-1321.02580761376</v>
      </c>
      <c r="AG72" s="19">
        <f t="shared" si="71"/>
        <v>-1144.3883757310296</v>
      </c>
      <c r="AH72" s="19">
        <f t="shared" si="71"/>
        <v>-974.47424221348479</v>
      </c>
      <c r="AI72" s="19">
        <f t="shared" si="71"/>
        <v>-718.17111040036116</v>
      </c>
      <c r="AJ72" s="19">
        <f t="shared" si="71"/>
        <v>-474.62325375075244</v>
      </c>
      <c r="AK72" s="19">
        <f t="shared" si="71"/>
        <v>-132.66960816073441</v>
      </c>
      <c r="AL72" s="19">
        <f t="shared" si="71"/>
        <v>207.59314993512317</v>
      </c>
      <c r="AM72" s="19">
        <f t="shared" si="71"/>
        <v>537.42160183668011</v>
      </c>
      <c r="AN72" s="19">
        <f t="shared" ref="AN72:BS72" si="72">-AN58+AN67+AM72</f>
        <v>857.06617089259976</v>
      </c>
      <c r="AO72" s="19">
        <f t="shared" si="72"/>
        <v>1166.7712702911774</v>
      </c>
      <c r="AP72" s="19">
        <f t="shared" si="72"/>
        <v>1466.7754473041891</v>
      </c>
      <c r="AQ72" s="19">
        <f t="shared" si="72"/>
        <v>1757.3115240688885</v>
      </c>
      <c r="AR72" s="19">
        <f t="shared" si="72"/>
        <v>2038.606734991235</v>
      </c>
      <c r="AS72" s="19">
        <f t="shared" si="72"/>
        <v>2310.8828608514455</v>
      </c>
      <c r="AT72" s="19">
        <f t="shared" si="72"/>
        <v>2574.3563596910108</v>
      </c>
      <c r="AU72" s="19">
        <f t="shared" si="72"/>
        <v>2725.7384945584263</v>
      </c>
      <c r="AV72" s="19">
        <f t="shared" si="72"/>
        <v>2966.6863956890238</v>
      </c>
      <c r="AW72" s="19">
        <f t="shared" si="72"/>
        <v>3197.0995471924871</v>
      </c>
      <c r="AX72" s="19">
        <f t="shared" si="72"/>
        <v>3515.1817205598672</v>
      </c>
      <c r="AY72" s="19">
        <f t="shared" si="72"/>
        <v>3811.8779217664305</v>
      </c>
      <c r="AZ72" s="19">
        <f t="shared" si="72"/>
        <v>4203.4363516440362</v>
      </c>
      <c r="BA72" s="19">
        <f t="shared" si="72"/>
        <v>4580.8453792045793</v>
      </c>
      <c r="BB72" s="19">
        <f t="shared" si="72"/>
        <v>4944.4445901036697</v>
      </c>
      <c r="BC72" s="19">
        <f t="shared" si="72"/>
        <v>5383.5163574411818</v>
      </c>
      <c r="BD72" s="19">
        <f t="shared" si="72"/>
        <v>5811.0824023625937</v>
      </c>
      <c r="BE72" s="19">
        <f t="shared" si="72"/>
        <v>6228.5148622058914</v>
      </c>
      <c r="BF72" s="19">
        <f t="shared" si="72"/>
        <v>6738.1278805129496</v>
      </c>
      <c r="BG72" s="19">
        <f t="shared" si="72"/>
        <v>7248.9741863806385</v>
      </c>
      <c r="BH72" s="19">
        <f t="shared" si="72"/>
        <v>7743.456180907503</v>
      </c>
      <c r="BI72" s="19">
        <f t="shared" si="72"/>
        <v>8221.9666075657224</v>
      </c>
      <c r="BJ72" s="19">
        <f t="shared" si="72"/>
        <v>8684.8887839841445</v>
      </c>
      <c r="BK72" s="19">
        <f t="shared" si="72"/>
        <v>9132.5968281685255</v>
      </c>
      <c r="BL72" s="19">
        <f t="shared" si="72"/>
        <v>9565.4558792924799</v>
      </c>
      <c r="BM72" s="19">
        <f t="shared" si="72"/>
        <v>9983.8223131894592</v>
      </c>
      <c r="BN72" s="19">
        <f t="shared" si="72"/>
        <v>10388.043952672911</v>
      </c>
      <c r="BO72" s="19">
        <f t="shared" si="72"/>
        <v>10778.460272808761</v>
      </c>
      <c r="BP72" s="19">
        <f t="shared" si="72"/>
        <v>11155.40260126135</v>
      </c>
      <c r="BQ72" s="19">
        <f t="shared" si="72"/>
        <v>11519.194313831078</v>
      </c>
      <c r="BR72" s="19">
        <f t="shared" si="72"/>
        <v>11870.151025299132</v>
      </c>
      <c r="BS72" s="19">
        <f t="shared" si="72"/>
        <v>12208.580775691953</v>
      </c>
      <c r="BT72" s="19">
        <f t="shared" ref="BT72:CX72" si="73">-BT58+BT67+BS72</f>
        <v>12534.784212075345</v>
      </c>
      <c r="BU72" s="19">
        <f t="shared" si="73"/>
        <v>12849.054765985537</v>
      </c>
      <c r="BV72" s="19">
        <f t="shared" si="73"/>
        <v>13151.678826601883</v>
      </c>
      <c r="BW72" s="19">
        <f t="shared" si="73"/>
        <v>13442.935909763437</v>
      </c>
      <c r="BX72" s="19">
        <f t="shared" si="73"/>
        <v>13723.098822929114</v>
      </c>
      <c r="BY72" s="19">
        <f t="shared" si="73"/>
        <v>13992.433826178814</v>
      </c>
      <c r="BZ72" s="19">
        <f t="shared" si="73"/>
        <v>14251.200789350522</v>
      </c>
      <c r="CA72" s="19">
        <f t="shared" si="73"/>
        <v>14499.653345406108</v>
      </c>
      <c r="CB72" s="19">
        <f t="shared" si="73"/>
        <v>14738.03904011636</v>
      </c>
      <c r="CC72" s="19">
        <f t="shared" si="73"/>
        <v>14966.599478153566</v>
      </c>
      <c r="CD72" s="19">
        <f t="shared" si="73"/>
        <v>15185.57046567788</v>
      </c>
      <c r="CE72" s="19">
        <f t="shared" si="73"/>
        <v>15395.18214950161</v>
      </c>
      <c r="CF72" s="19">
        <f t="shared" si="73"/>
        <v>15595.659152913571</v>
      </c>
      <c r="CG72" s="19">
        <f t="shared" si="73"/>
        <v>15787.220708243645</v>
      </c>
      <c r="CH72" s="19">
        <f t="shared" si="73"/>
        <v>15970.080786245797</v>
      </c>
      <c r="CI72" s="19">
        <f t="shared" si="73"/>
        <v>16144.448222375897</v>
      </c>
      <c r="CJ72" s="19">
        <f t="shared" si="73"/>
        <v>16310.526840038874</v>
      </c>
      <c r="CK72" s="19">
        <f t="shared" si="73"/>
        <v>16468.515570877942</v>
      </c>
      <c r="CL72" s="19">
        <f t="shared" si="73"/>
        <v>16618.608572176872</v>
      </c>
      <c r="CM72" s="19">
        <f t="shared" si="73"/>
        <v>16760.995341444628</v>
      </c>
      <c r="CN72" s="19">
        <f t="shared" si="73"/>
        <v>16895.860828249955</v>
      </c>
      <c r="CO72" s="19">
        <f t="shared" si="73"/>
        <v>17023.385543371955</v>
      </c>
      <c r="CP72" s="19">
        <f t="shared" si="73"/>
        <v>17143.745665331026</v>
      </c>
      <c r="CQ72" s="19">
        <f t="shared" si="73"/>
        <v>17257.11314436308</v>
      </c>
      <c r="CR72" s="19">
        <f t="shared" si="73"/>
        <v>17363.655803898364</v>
      </c>
      <c r="CS72" s="19">
        <f t="shared" si="73"/>
        <v>17463.537439604803</v>
      </c>
      <c r="CT72" s="19">
        <f t="shared" si="73"/>
        <v>17556.917916054288</v>
      </c>
      <c r="CU72" s="19">
        <f t="shared" si="73"/>
        <v>17643.953261068986</v>
      </c>
      <c r="CV72" s="19">
        <f t="shared" si="73"/>
        <v>17724.795757803331</v>
      </c>
      <c r="CW72" s="19">
        <f t="shared" si="73"/>
        <v>17799.59403461605</v>
      </c>
      <c r="CX72" s="19">
        <f t="shared" si="73"/>
        <v>17868.493152785264</v>
      </c>
    </row>
    <row r="73" spans="2:104" x14ac:dyDescent="0.25">
      <c r="B73" s="4" t="s">
        <v>34</v>
      </c>
      <c r="F73" t="s">
        <v>88</v>
      </c>
      <c r="G73" s="19">
        <f>-G22+G30</f>
        <v>-4</v>
      </c>
      <c r="H73" s="19">
        <f t="shared" ref="H73:AC73" si="74">-H22+H30+G73</f>
        <v>-5</v>
      </c>
      <c r="I73" s="19">
        <f t="shared" si="74"/>
        <v>-6</v>
      </c>
      <c r="J73" s="19">
        <f t="shared" si="74"/>
        <v>-24</v>
      </c>
      <c r="K73" s="19">
        <f t="shared" si="74"/>
        <v>-42</v>
      </c>
      <c r="L73" s="19">
        <f t="shared" si="74"/>
        <v>-78</v>
      </c>
      <c r="M73" s="19">
        <f t="shared" si="74"/>
        <v>-226</v>
      </c>
      <c r="N73" s="19">
        <f t="shared" si="74"/>
        <v>-346</v>
      </c>
      <c r="O73" s="19">
        <f t="shared" si="74"/>
        <v>-466</v>
      </c>
      <c r="P73" s="19">
        <f t="shared" si="74"/>
        <v>-586</v>
      </c>
      <c r="Q73" s="19">
        <f t="shared" si="74"/>
        <v>-706</v>
      </c>
      <c r="R73" s="19">
        <f t="shared" si="74"/>
        <v>-826</v>
      </c>
      <c r="S73" s="19">
        <f t="shared" si="74"/>
        <v>-946</v>
      </c>
      <c r="T73" s="19">
        <f t="shared" si="74"/>
        <v>-1066</v>
      </c>
      <c r="U73" s="19">
        <f t="shared" si="74"/>
        <v>-1186</v>
      </c>
      <c r="V73" s="19">
        <f t="shared" si="74"/>
        <v>-1306</v>
      </c>
      <c r="W73" s="19">
        <f t="shared" si="74"/>
        <v>-1245.5</v>
      </c>
      <c r="X73" s="19">
        <f t="shared" si="74"/>
        <v>-1185</v>
      </c>
      <c r="Y73" s="19">
        <f t="shared" si="74"/>
        <v>-1124.5</v>
      </c>
      <c r="Z73" s="19">
        <f t="shared" si="74"/>
        <v>-1064</v>
      </c>
      <c r="AA73" s="19">
        <f t="shared" si="74"/>
        <v>-978.5</v>
      </c>
      <c r="AB73" s="19">
        <f t="shared" si="74"/>
        <v>-893</v>
      </c>
      <c r="AC73" s="19">
        <f t="shared" si="74"/>
        <v>-802.67375000000004</v>
      </c>
      <c r="AD73" s="19">
        <f t="shared" ref="AD73:CO73" si="75">-AD22+AD30+AC73</f>
        <v>-712.49228750000009</v>
      </c>
      <c r="AE73" s="19">
        <f t="shared" si="75"/>
        <v>-617.62501887500014</v>
      </c>
      <c r="AF73" s="19">
        <f t="shared" si="75"/>
        <v>-551.03876830875015</v>
      </c>
      <c r="AG73" s="19">
        <f t="shared" si="75"/>
        <v>-569.89885525948762</v>
      </c>
      <c r="AH73" s="19">
        <f t="shared" si="75"/>
        <v>-571.16813960170305</v>
      </c>
      <c r="AI73" s="19">
        <f t="shared" si="75"/>
        <v>-572.83434541365193</v>
      </c>
      <c r="AJ73" s="19">
        <f t="shared" si="75"/>
        <v>-570.05931505124238</v>
      </c>
      <c r="AK73" s="19">
        <f t="shared" si="75"/>
        <v>-567.80253559970515</v>
      </c>
      <c r="AL73" s="19">
        <f t="shared" si="75"/>
        <v>-566.048459531714</v>
      </c>
      <c r="AM73" s="19">
        <f t="shared" si="75"/>
        <v>-559.95575574576264</v>
      </c>
      <c r="AN73" s="19">
        <f t="shared" si="75"/>
        <v>-554.48083307338982</v>
      </c>
      <c r="AO73" s="19">
        <f t="shared" si="75"/>
        <v>-549.60515808118816</v>
      </c>
      <c r="AP73" s="19">
        <f t="shared" si="75"/>
        <v>-540.48450333875257</v>
      </c>
      <c r="AQ73" s="19">
        <f t="shared" si="75"/>
        <v>-371.57246823858998</v>
      </c>
      <c r="AR73" s="19">
        <f t="shared" si="75"/>
        <v>-203.34779419143229</v>
      </c>
      <c r="AS73" s="19">
        <f t="shared" si="75"/>
        <v>-30.963610365689334</v>
      </c>
      <c r="AT73" s="19">
        <f t="shared" si="75"/>
        <v>140.62904794528134</v>
      </c>
      <c r="AU73" s="19">
        <f t="shared" si="75"/>
        <v>336.45392650692293</v>
      </c>
      <c r="AV73" s="19">
        <f t="shared" si="75"/>
        <v>536.36030871171522</v>
      </c>
      <c r="AW73" s="19">
        <f t="shared" si="75"/>
        <v>735.39949945036369</v>
      </c>
      <c r="AX73" s="19">
        <f t="shared" si="75"/>
        <v>933.59751446685277</v>
      </c>
      <c r="AY73" s="19">
        <f t="shared" si="75"/>
        <v>1135.8058390328472</v>
      </c>
      <c r="AZ73" s="19">
        <f t="shared" si="75"/>
        <v>1337.0779138618618</v>
      </c>
      <c r="BA73" s="19">
        <f t="shared" si="75"/>
        <v>1537.441826446006</v>
      </c>
      <c r="BB73" s="19">
        <f t="shared" si="75"/>
        <v>1741.7510716526258</v>
      </c>
      <c r="BC73" s="19">
        <f t="shared" si="75"/>
        <v>1945.0610395030469</v>
      </c>
      <c r="BD73" s="19">
        <f t="shared" si="75"/>
        <v>2147.4017083179556</v>
      </c>
      <c r="BE73" s="19">
        <f t="shared" si="75"/>
        <v>2348.8021570684168</v>
      </c>
      <c r="BF73" s="19">
        <f t="shared" si="75"/>
        <v>2549.2905923563644</v>
      </c>
      <c r="BG73" s="19">
        <f t="shared" si="75"/>
        <v>2748.8943745856736</v>
      </c>
      <c r="BH73" s="19">
        <f t="shared" si="75"/>
        <v>2947.6400433481035</v>
      </c>
      <c r="BI73" s="19">
        <f t="shared" si="75"/>
        <v>3145.5533420476604</v>
      </c>
      <c r="BJ73" s="19">
        <f t="shared" si="75"/>
        <v>3342.6592417862307</v>
      </c>
      <c r="BK73" s="19">
        <f t="shared" si="75"/>
        <v>3538.9819645326438</v>
      </c>
      <c r="BL73" s="19">
        <f t="shared" si="75"/>
        <v>3734.5450055966644</v>
      </c>
      <c r="BM73" s="19">
        <f t="shared" si="75"/>
        <v>3929.3711554287643</v>
      </c>
      <c r="BN73" s="19">
        <f t="shared" si="75"/>
        <v>4123.4825207659014</v>
      </c>
      <c r="BO73" s="19">
        <f t="shared" si="75"/>
        <v>4316.9005451429248</v>
      </c>
      <c r="BP73" s="19">
        <f t="shared" si="75"/>
        <v>4509.6460287886366</v>
      </c>
      <c r="BQ73" s="19">
        <f t="shared" si="75"/>
        <v>4701.7391479249773</v>
      </c>
      <c r="BR73" s="19">
        <f t="shared" si="75"/>
        <v>4893.1994734872278</v>
      </c>
      <c r="BS73" s="19">
        <f t="shared" si="75"/>
        <v>5084.0459892826111</v>
      </c>
      <c r="BT73" s="19">
        <f t="shared" si="75"/>
        <v>5274.2971096041329</v>
      </c>
      <c r="BU73" s="19">
        <f t="shared" si="75"/>
        <v>5463.9706963160088</v>
      </c>
      <c r="BV73" s="19">
        <f t="shared" si="75"/>
        <v>5653.0840754265282</v>
      </c>
      <c r="BW73" s="19">
        <f t="shared" si="75"/>
        <v>5841.654053163732</v>
      </c>
      <c r="BX73" s="19">
        <f t="shared" si="75"/>
        <v>6029.6969315688202</v>
      </c>
      <c r="BY73" s="19">
        <f t="shared" si="75"/>
        <v>6217.2285236217558</v>
      </c>
      <c r="BZ73" s="19">
        <f t="shared" si="75"/>
        <v>6404.2641679131029</v>
      </c>
      <c r="CA73" s="19">
        <f t="shared" si="75"/>
        <v>6590.8187428757101</v>
      </c>
      <c r="CB73" s="19">
        <f t="shared" si="75"/>
        <v>6776.906680589439</v>
      </c>
      <c r="CC73" s="19">
        <f t="shared" si="75"/>
        <v>6962.5419801717562</v>
      </c>
      <c r="CD73" s="19">
        <f t="shared" si="75"/>
        <v>7147.7382207666033</v>
      </c>
      <c r="CE73" s="19">
        <f t="shared" si="75"/>
        <v>7332.5085741436051</v>
      </c>
      <c r="CF73" s="19">
        <f t="shared" si="75"/>
        <v>7516.8658169192968</v>
      </c>
      <c r="CG73" s="19">
        <f t="shared" si="75"/>
        <v>7700.8223424117177</v>
      </c>
      <c r="CH73" s="19">
        <f t="shared" si="75"/>
        <v>7884.3901721393659</v>
      </c>
      <c r="CI73" s="19">
        <f t="shared" si="75"/>
        <v>8067.5809669751852</v>
      </c>
      <c r="CJ73" s="19">
        <f t="shared" si="75"/>
        <v>8250.4060379659295</v>
      </c>
      <c r="CK73" s="19">
        <f t="shared" si="75"/>
        <v>8432.8763568269515</v>
      </c>
      <c r="CL73" s="19">
        <f t="shared" si="75"/>
        <v>8615.0025661221425</v>
      </c>
      <c r="CM73" s="19">
        <f t="shared" si="75"/>
        <v>8796.7949891384778</v>
      </c>
      <c r="CN73" s="19">
        <f t="shared" si="75"/>
        <v>8978.2636394643232</v>
      </c>
      <c r="CO73" s="19">
        <f t="shared" si="75"/>
        <v>9159.4182302803929</v>
      </c>
      <c r="CP73" s="19">
        <f t="shared" ref="CP73:CX73" si="76">-CP22+CP30+CO73</f>
        <v>9340.2681833719816</v>
      </c>
      <c r="CQ73" s="19">
        <f t="shared" si="76"/>
        <v>9520.8226378708223</v>
      </c>
      <c r="CR73" s="19">
        <f t="shared" si="76"/>
        <v>9701.0904587346977</v>
      </c>
      <c r="CS73" s="19">
        <f t="shared" si="76"/>
        <v>9881.0802449726561</v>
      </c>
      <c r="CT73" s="19">
        <f t="shared" si="76"/>
        <v>10060.800337623476</v>
      </c>
      <c r="CU73" s="19">
        <f t="shared" si="76"/>
        <v>10240.258827494772</v>
      </c>
      <c r="CV73" s="19">
        <f t="shared" si="76"/>
        <v>10419.463562669929</v>
      </c>
      <c r="CW73" s="19">
        <f t="shared" si="76"/>
        <v>10598.422155789831</v>
      </c>
      <c r="CX73" s="19">
        <f t="shared" si="76"/>
        <v>10777.141991116136</v>
      </c>
    </row>
    <row r="74" spans="2:104" x14ac:dyDescent="0.25">
      <c r="B74" s="4"/>
    </row>
    <row r="75" spans="2:104" x14ac:dyDescent="0.25">
      <c r="B75" s="4" t="s">
        <v>75</v>
      </c>
      <c r="G75">
        <v>100</v>
      </c>
    </row>
    <row r="76" spans="2:104" x14ac:dyDescent="0.25">
      <c r="B76" s="4" t="s">
        <v>35</v>
      </c>
      <c r="G76">
        <f>G75-6</f>
        <v>94</v>
      </c>
    </row>
    <row r="77" spans="2:104" x14ac:dyDescent="0.25">
      <c r="B77" s="4" t="s">
        <v>76</v>
      </c>
      <c r="G77">
        <f>G75-12</f>
        <v>88</v>
      </c>
    </row>
    <row r="78" spans="2:104" x14ac:dyDescent="0.25">
      <c r="B78" s="4" t="s">
        <v>79</v>
      </c>
      <c r="G78" s="69">
        <v>15000</v>
      </c>
    </row>
    <row r="79" spans="2:104" x14ac:dyDescent="0.25">
      <c r="B79" s="4" t="s">
        <v>80</v>
      </c>
      <c r="G79" s="69">
        <v>0</v>
      </c>
    </row>
    <row r="80" spans="2:104" ht="45" x14ac:dyDescent="0.25">
      <c r="B80" s="4" t="s">
        <v>33</v>
      </c>
      <c r="F80" s="4" t="s">
        <v>33</v>
      </c>
      <c r="G80">
        <v>0.25</v>
      </c>
      <c r="H80">
        <f>G80+0.25</f>
        <v>0.5</v>
      </c>
      <c r="I80">
        <f t="shared" ref="I80:BT80" si="77">H80+0.25</f>
        <v>0.75</v>
      </c>
      <c r="J80">
        <f t="shared" si="77"/>
        <v>1</v>
      </c>
      <c r="K80">
        <f t="shared" si="77"/>
        <v>1.25</v>
      </c>
      <c r="L80">
        <f t="shared" si="77"/>
        <v>1.5</v>
      </c>
      <c r="M80">
        <f t="shared" si="77"/>
        <v>1.75</v>
      </c>
      <c r="N80">
        <f t="shared" si="77"/>
        <v>2</v>
      </c>
      <c r="O80">
        <f t="shared" si="77"/>
        <v>2.25</v>
      </c>
      <c r="P80">
        <f t="shared" si="77"/>
        <v>2.5</v>
      </c>
      <c r="Q80">
        <f t="shared" si="77"/>
        <v>2.75</v>
      </c>
      <c r="R80">
        <f t="shared" si="77"/>
        <v>3</v>
      </c>
      <c r="S80">
        <f t="shared" si="77"/>
        <v>3.25</v>
      </c>
      <c r="T80">
        <f t="shared" si="77"/>
        <v>3.5</v>
      </c>
      <c r="U80">
        <f t="shared" si="77"/>
        <v>3.75</v>
      </c>
      <c r="V80">
        <f t="shared" si="77"/>
        <v>4</v>
      </c>
      <c r="W80">
        <f t="shared" si="77"/>
        <v>4.25</v>
      </c>
      <c r="X80">
        <f t="shared" si="77"/>
        <v>4.5</v>
      </c>
      <c r="Y80">
        <f t="shared" si="77"/>
        <v>4.75</v>
      </c>
      <c r="Z80">
        <f t="shared" si="77"/>
        <v>5</v>
      </c>
      <c r="AA80">
        <f t="shared" si="77"/>
        <v>5.25</v>
      </c>
      <c r="AB80">
        <f t="shared" si="77"/>
        <v>5.5</v>
      </c>
      <c r="AC80">
        <f t="shared" si="77"/>
        <v>5.75</v>
      </c>
      <c r="AD80">
        <f t="shared" si="77"/>
        <v>6</v>
      </c>
      <c r="AE80">
        <f t="shared" si="77"/>
        <v>6.25</v>
      </c>
      <c r="AF80">
        <f t="shared" si="77"/>
        <v>6.5</v>
      </c>
      <c r="AG80">
        <f t="shared" si="77"/>
        <v>6.75</v>
      </c>
      <c r="AH80">
        <f t="shared" si="77"/>
        <v>7</v>
      </c>
      <c r="AI80">
        <f t="shared" si="77"/>
        <v>7.25</v>
      </c>
      <c r="AJ80">
        <f t="shared" si="77"/>
        <v>7.5</v>
      </c>
      <c r="AK80">
        <f t="shared" si="77"/>
        <v>7.75</v>
      </c>
      <c r="AL80">
        <f t="shared" si="77"/>
        <v>8</v>
      </c>
      <c r="AM80">
        <f t="shared" si="77"/>
        <v>8.25</v>
      </c>
      <c r="AN80">
        <f t="shared" si="77"/>
        <v>8.5</v>
      </c>
      <c r="AO80">
        <f t="shared" si="77"/>
        <v>8.75</v>
      </c>
      <c r="AP80">
        <f t="shared" si="77"/>
        <v>9</v>
      </c>
      <c r="AQ80">
        <f t="shared" si="77"/>
        <v>9.25</v>
      </c>
      <c r="AR80">
        <f t="shared" si="77"/>
        <v>9.5</v>
      </c>
      <c r="AS80">
        <f t="shared" si="77"/>
        <v>9.75</v>
      </c>
      <c r="AT80">
        <f t="shared" si="77"/>
        <v>10</v>
      </c>
      <c r="AU80">
        <f t="shared" si="77"/>
        <v>10.25</v>
      </c>
      <c r="AV80">
        <f t="shared" si="77"/>
        <v>10.5</v>
      </c>
      <c r="AW80">
        <f t="shared" si="77"/>
        <v>10.75</v>
      </c>
      <c r="AX80">
        <f t="shared" si="77"/>
        <v>11</v>
      </c>
      <c r="AY80">
        <f t="shared" si="77"/>
        <v>11.25</v>
      </c>
      <c r="AZ80">
        <f t="shared" si="77"/>
        <v>11.5</v>
      </c>
      <c r="BA80">
        <f t="shared" si="77"/>
        <v>11.75</v>
      </c>
      <c r="BB80">
        <f t="shared" si="77"/>
        <v>12</v>
      </c>
      <c r="BC80">
        <f t="shared" si="77"/>
        <v>12.25</v>
      </c>
      <c r="BD80">
        <f t="shared" si="77"/>
        <v>12.5</v>
      </c>
      <c r="BE80">
        <f t="shared" si="77"/>
        <v>12.75</v>
      </c>
      <c r="BF80">
        <f t="shared" si="77"/>
        <v>13</v>
      </c>
      <c r="BG80">
        <f t="shared" si="77"/>
        <v>13.25</v>
      </c>
      <c r="BH80">
        <f t="shared" si="77"/>
        <v>13.5</v>
      </c>
      <c r="BI80">
        <f t="shared" si="77"/>
        <v>13.75</v>
      </c>
      <c r="BJ80">
        <f t="shared" si="77"/>
        <v>14</v>
      </c>
      <c r="BK80">
        <f t="shared" si="77"/>
        <v>14.25</v>
      </c>
      <c r="BL80">
        <f t="shared" si="77"/>
        <v>14.5</v>
      </c>
      <c r="BM80">
        <f t="shared" si="77"/>
        <v>14.75</v>
      </c>
      <c r="BN80">
        <f t="shared" si="77"/>
        <v>15</v>
      </c>
      <c r="BO80">
        <f t="shared" si="77"/>
        <v>15.25</v>
      </c>
      <c r="BP80">
        <f t="shared" si="77"/>
        <v>15.5</v>
      </c>
      <c r="BQ80">
        <f t="shared" si="77"/>
        <v>15.75</v>
      </c>
      <c r="BR80">
        <f t="shared" si="77"/>
        <v>16</v>
      </c>
      <c r="BS80">
        <f t="shared" si="77"/>
        <v>16.25</v>
      </c>
      <c r="BT80">
        <f t="shared" si="77"/>
        <v>16.5</v>
      </c>
      <c r="BU80">
        <f t="shared" ref="BU80:CX80" si="78">BT80+0.25</f>
        <v>16.75</v>
      </c>
      <c r="BV80">
        <f t="shared" si="78"/>
        <v>17</v>
      </c>
      <c r="BW80">
        <f t="shared" si="78"/>
        <v>17.25</v>
      </c>
      <c r="BX80">
        <f t="shared" si="78"/>
        <v>17.5</v>
      </c>
      <c r="BY80">
        <f t="shared" si="78"/>
        <v>17.75</v>
      </c>
      <c r="BZ80">
        <f t="shared" si="78"/>
        <v>18</v>
      </c>
      <c r="CA80">
        <f t="shared" si="78"/>
        <v>18.25</v>
      </c>
      <c r="CB80">
        <f t="shared" si="78"/>
        <v>18.5</v>
      </c>
      <c r="CC80">
        <f t="shared" si="78"/>
        <v>18.75</v>
      </c>
      <c r="CD80">
        <f t="shared" si="78"/>
        <v>19</v>
      </c>
      <c r="CE80">
        <f t="shared" si="78"/>
        <v>19.25</v>
      </c>
      <c r="CF80">
        <f t="shared" si="78"/>
        <v>19.5</v>
      </c>
      <c r="CG80">
        <f t="shared" si="78"/>
        <v>19.75</v>
      </c>
      <c r="CH80">
        <f t="shared" si="78"/>
        <v>20</v>
      </c>
      <c r="CI80">
        <f t="shared" si="78"/>
        <v>20.25</v>
      </c>
      <c r="CJ80">
        <f t="shared" si="78"/>
        <v>20.5</v>
      </c>
      <c r="CK80">
        <f t="shared" si="78"/>
        <v>20.75</v>
      </c>
      <c r="CL80">
        <f t="shared" si="78"/>
        <v>21</v>
      </c>
      <c r="CM80">
        <f t="shared" si="78"/>
        <v>21.25</v>
      </c>
      <c r="CN80">
        <f t="shared" si="78"/>
        <v>21.5</v>
      </c>
      <c r="CO80">
        <f t="shared" si="78"/>
        <v>21.75</v>
      </c>
      <c r="CP80">
        <f t="shared" si="78"/>
        <v>22</v>
      </c>
      <c r="CQ80">
        <f t="shared" si="78"/>
        <v>22.25</v>
      </c>
      <c r="CR80">
        <f t="shared" si="78"/>
        <v>22.5</v>
      </c>
      <c r="CS80">
        <f t="shared" si="78"/>
        <v>22.75</v>
      </c>
      <c r="CT80">
        <f t="shared" si="78"/>
        <v>23</v>
      </c>
      <c r="CU80">
        <f t="shared" si="78"/>
        <v>23.25</v>
      </c>
      <c r="CV80">
        <f t="shared" si="78"/>
        <v>23.5</v>
      </c>
      <c r="CW80">
        <f t="shared" si="78"/>
        <v>23.75</v>
      </c>
      <c r="CX80">
        <f t="shared" si="78"/>
        <v>24</v>
      </c>
    </row>
    <row r="81" spans="2:104" x14ac:dyDescent="0.25">
      <c r="B81" s="4" t="s">
        <v>13</v>
      </c>
      <c r="AD81" s="74">
        <f t="shared" ref="AD81:BI81" si="79">SUM(AC61:AC65)</f>
        <v>14250</v>
      </c>
      <c r="AE81" s="74">
        <f t="shared" si="79"/>
        <v>13908</v>
      </c>
      <c r="AF81" s="74">
        <f t="shared" si="79"/>
        <v>27824.207999999999</v>
      </c>
      <c r="AG81" s="74">
        <f t="shared" si="79"/>
        <v>27156.427007999999</v>
      </c>
      <c r="AH81" s="74">
        <f t="shared" si="79"/>
        <v>40754.672759808003</v>
      </c>
      <c r="AI81" s="74">
        <f t="shared" si="79"/>
        <v>39776.560613572612</v>
      </c>
      <c r="AJ81" s="74">
        <f t="shared" si="79"/>
        <v>53071.923158846868</v>
      </c>
      <c r="AK81" s="74">
        <f t="shared" si="79"/>
        <v>51798.19700303454</v>
      </c>
      <c r="AL81" s="74">
        <f t="shared" si="79"/>
        <v>64805.040274961706</v>
      </c>
      <c r="AM81" s="74">
        <f t="shared" si="79"/>
        <v>63249.719308362626</v>
      </c>
      <c r="AN81" s="74">
        <f t="shared" si="79"/>
        <v>61731.726044961921</v>
      </c>
      <c r="AO81" s="74">
        <f t="shared" si="79"/>
        <v>60250.164619882831</v>
      </c>
      <c r="AP81" s="74">
        <f t="shared" si="79"/>
        <v>58804.160669005651</v>
      </c>
      <c r="AQ81" s="74">
        <f t="shared" si="79"/>
        <v>57392.860812949504</v>
      </c>
      <c r="AR81" s="74">
        <f t="shared" si="79"/>
        <v>56015.43215343872</v>
      </c>
      <c r="AS81" s="74">
        <f t="shared" si="79"/>
        <v>54671.061781756187</v>
      </c>
      <c r="AT81" s="74">
        <f t="shared" si="79"/>
        <v>53358.956298994039</v>
      </c>
      <c r="AU81" s="74">
        <f t="shared" si="79"/>
        <v>52078.341347818176</v>
      </c>
      <c r="AV81" s="74">
        <f t="shared" si="79"/>
        <v>50828.461155470541</v>
      </c>
      <c r="AW81" s="74">
        <f t="shared" si="79"/>
        <v>63858.578087739246</v>
      </c>
      <c r="AX81" s="74">
        <f t="shared" si="79"/>
        <v>62325.972213633504</v>
      </c>
      <c r="AY81" s="74">
        <f t="shared" si="79"/>
        <v>75080.148880506313</v>
      </c>
      <c r="AZ81" s="74">
        <f t="shared" si="79"/>
        <v>73278.225307374145</v>
      </c>
      <c r="BA81" s="74">
        <f t="shared" si="79"/>
        <v>85769.547899997182</v>
      </c>
      <c r="BB81" s="74">
        <f t="shared" si="79"/>
        <v>83711.078750397239</v>
      </c>
      <c r="BC81" s="74">
        <f t="shared" si="79"/>
        <v>81702.012860387709</v>
      </c>
      <c r="BD81" s="74">
        <f t="shared" si="79"/>
        <v>93991.164551738417</v>
      </c>
      <c r="BE81" s="74">
        <f t="shared" si="79"/>
        <v>91735.376602496675</v>
      </c>
      <c r="BF81" s="74">
        <f t="shared" si="79"/>
        <v>89533.727564036744</v>
      </c>
      <c r="BG81" s="74">
        <f t="shared" si="79"/>
        <v>101634.91810249985</v>
      </c>
      <c r="BH81" s="74">
        <f t="shared" si="79"/>
        <v>99195.680068039859</v>
      </c>
      <c r="BI81" s="74">
        <f t="shared" si="79"/>
        <v>96814.983746406913</v>
      </c>
      <c r="BJ81" s="74">
        <f t="shared" ref="BJ81:CX81" si="80">SUM(BI61:BI65)</f>
        <v>94491.424136493137</v>
      </c>
      <c r="BK81" s="74">
        <f t="shared" si="80"/>
        <v>92223.629957217301</v>
      </c>
      <c r="BL81" s="74">
        <f t="shared" si="80"/>
        <v>90010.262838244074</v>
      </c>
      <c r="BM81" s="74">
        <f t="shared" si="80"/>
        <v>87850.016530126217</v>
      </c>
      <c r="BN81" s="74">
        <f t="shared" si="80"/>
        <v>85741.616133403193</v>
      </c>
      <c r="BO81" s="74">
        <f t="shared" si="80"/>
        <v>83683.817346201511</v>
      </c>
      <c r="BP81" s="74">
        <f t="shared" si="80"/>
        <v>81675.405729892664</v>
      </c>
      <c r="BQ81" s="74">
        <f t="shared" si="80"/>
        <v>79715.195992375244</v>
      </c>
      <c r="BR81" s="74">
        <f t="shared" si="80"/>
        <v>77802.031288558239</v>
      </c>
      <c r="BS81" s="74">
        <f t="shared" si="80"/>
        <v>75934.78253763284</v>
      </c>
      <c r="BT81" s="74">
        <f t="shared" si="80"/>
        <v>74112.34775672965</v>
      </c>
      <c r="BU81" s="74">
        <f t="shared" si="80"/>
        <v>72333.651410568127</v>
      </c>
      <c r="BV81" s="74">
        <f t="shared" si="80"/>
        <v>70597.643776714496</v>
      </c>
      <c r="BW81" s="74">
        <f t="shared" si="80"/>
        <v>68903.300326073353</v>
      </c>
      <c r="BX81" s="74">
        <f t="shared" si="80"/>
        <v>67249.621118247582</v>
      </c>
      <c r="BY81" s="74">
        <f t="shared" si="80"/>
        <v>65635.630211409647</v>
      </c>
      <c r="BZ81" s="74">
        <f t="shared" si="80"/>
        <v>64060.375086335807</v>
      </c>
      <c r="CA81" s="74">
        <f t="shared" si="80"/>
        <v>62522.926084263752</v>
      </c>
      <c r="CB81" s="74">
        <f t="shared" si="80"/>
        <v>61022.375858241423</v>
      </c>
      <c r="CC81" s="74">
        <f t="shared" si="80"/>
        <v>59557.838837643634</v>
      </c>
      <c r="CD81" s="74">
        <f t="shared" si="80"/>
        <v>58128.450705540185</v>
      </c>
      <c r="CE81" s="74">
        <f t="shared" si="80"/>
        <v>56733.367888607208</v>
      </c>
      <c r="CF81" s="74">
        <f t="shared" si="80"/>
        <v>55371.767059280639</v>
      </c>
      <c r="CG81" s="74">
        <f t="shared" si="80"/>
        <v>54042.844649857907</v>
      </c>
      <c r="CH81" s="74">
        <f t="shared" si="80"/>
        <v>52745.816378261312</v>
      </c>
      <c r="CI81" s="74">
        <f t="shared" si="80"/>
        <v>51479.916785183035</v>
      </c>
      <c r="CJ81" s="74">
        <f t="shared" si="80"/>
        <v>50244.398782338641</v>
      </c>
      <c r="CK81" s="74">
        <f t="shared" si="80"/>
        <v>49038.533211562506</v>
      </c>
      <c r="CL81" s="74">
        <f t="shared" si="80"/>
        <v>47861.60841448501</v>
      </c>
      <c r="CM81" s="74">
        <f t="shared" si="80"/>
        <v>46712.929812537368</v>
      </c>
      <c r="CN81" s="74">
        <f t="shared" si="80"/>
        <v>45591.819497036471</v>
      </c>
      <c r="CO81" s="74">
        <f t="shared" si="80"/>
        <v>44497.615829107592</v>
      </c>
      <c r="CP81" s="74">
        <f t="shared" si="80"/>
        <v>43429.673049209006</v>
      </c>
      <c r="CQ81" s="74">
        <f t="shared" si="80"/>
        <v>42387.360896027996</v>
      </c>
      <c r="CR81" s="74">
        <f t="shared" si="80"/>
        <v>41370.064234523321</v>
      </c>
      <c r="CS81" s="74">
        <f t="shared" si="80"/>
        <v>40377.182692894756</v>
      </c>
      <c r="CT81" s="74">
        <f t="shared" si="80"/>
        <v>39408.130308265274</v>
      </c>
      <c r="CU81" s="74">
        <f t="shared" si="80"/>
        <v>38462.335180866918</v>
      </c>
      <c r="CV81" s="74">
        <f t="shared" si="80"/>
        <v>37539.239136526106</v>
      </c>
      <c r="CW81" s="74">
        <f t="shared" si="80"/>
        <v>36638.29739724948</v>
      </c>
      <c r="CX81" s="74">
        <f t="shared" si="80"/>
        <v>35758.978259715499</v>
      </c>
    </row>
    <row r="82" spans="2:104" x14ac:dyDescent="0.25">
      <c r="B82" s="4" t="s">
        <v>34</v>
      </c>
      <c r="AO82" s="73">
        <f t="shared" ref="AO82:BT82" si="81">SUM(AC24:AC28)</f>
        <v>750</v>
      </c>
      <c r="AP82" s="73">
        <f t="shared" si="81"/>
        <v>727.5</v>
      </c>
      <c r="AQ82" s="73">
        <f t="shared" si="81"/>
        <v>1455.675</v>
      </c>
      <c r="AR82" s="73">
        <f t="shared" si="81"/>
        <v>1412.0047500000001</v>
      </c>
      <c r="AS82" s="73">
        <f t="shared" si="81"/>
        <v>2119.6446074999999</v>
      </c>
      <c r="AT82" s="73">
        <f t="shared" si="81"/>
        <v>2056.0552692749998</v>
      </c>
      <c r="AU82" s="73">
        <f t="shared" si="81"/>
        <v>1994.3736111967498</v>
      </c>
      <c r="AV82" s="73">
        <f t="shared" si="81"/>
        <v>2684.5424028608472</v>
      </c>
      <c r="AW82" s="73">
        <f t="shared" si="81"/>
        <v>2604.006130775022</v>
      </c>
      <c r="AX82" s="73">
        <f t="shared" si="81"/>
        <v>2525.8859468517712</v>
      </c>
      <c r="AY82" s="73">
        <f t="shared" si="81"/>
        <v>3200.109368446218</v>
      </c>
      <c r="AZ82" s="73">
        <f t="shared" si="81"/>
        <v>3104.1060873928318</v>
      </c>
      <c r="BA82" s="73">
        <f t="shared" si="81"/>
        <v>3010.9829047710464</v>
      </c>
      <c r="BB82" s="73">
        <f t="shared" si="81"/>
        <v>3670.6534176279147</v>
      </c>
      <c r="BC82" s="73">
        <f t="shared" si="81"/>
        <v>3560.5338150990774</v>
      </c>
      <c r="BD82" s="73">
        <f t="shared" si="81"/>
        <v>3453.7178006461054</v>
      </c>
      <c r="BE82" s="73">
        <f t="shared" si="81"/>
        <v>4100.1062666267217</v>
      </c>
      <c r="BF82" s="73">
        <f t="shared" si="81"/>
        <v>3977.1030786279198</v>
      </c>
      <c r="BG82" s="73">
        <f t="shared" si="81"/>
        <v>3857.7899862690824</v>
      </c>
      <c r="BH82" s="73">
        <f t="shared" si="81"/>
        <v>4492.0562866810096</v>
      </c>
      <c r="BI82" s="73">
        <f t="shared" si="81"/>
        <v>4357.2945980805798</v>
      </c>
      <c r="BJ82" s="73">
        <f t="shared" si="81"/>
        <v>4226.5757601381611</v>
      </c>
      <c r="BK82" s="73">
        <f t="shared" si="81"/>
        <v>4849.778487334017</v>
      </c>
      <c r="BL82" s="73">
        <f t="shared" si="81"/>
        <v>4704.2851327139961</v>
      </c>
      <c r="BM82" s="73">
        <f t="shared" si="81"/>
        <v>4563.1565787325762</v>
      </c>
      <c r="BN82" s="73">
        <f t="shared" si="81"/>
        <v>5176.2618813705985</v>
      </c>
      <c r="BO82" s="73">
        <f t="shared" si="81"/>
        <v>5020.9740249294809</v>
      </c>
      <c r="BP82" s="73">
        <f t="shared" si="81"/>
        <v>4870.3448041815955</v>
      </c>
      <c r="BQ82" s="73">
        <f t="shared" si="81"/>
        <v>4724.2344600561482</v>
      </c>
      <c r="BR82" s="73">
        <f t="shared" si="81"/>
        <v>4582.507426254464</v>
      </c>
      <c r="BS82" s="73">
        <f t="shared" si="81"/>
        <v>4445.0322034668297</v>
      </c>
      <c r="BT82" s="73">
        <f t="shared" si="81"/>
        <v>4311.6812373628245</v>
      </c>
      <c r="BU82" s="73">
        <f t="shared" ref="BU82:CX82" si="82">SUM(BI24:BI28)</f>
        <v>4182.3308002419399</v>
      </c>
      <c r="BV82" s="73">
        <f t="shared" si="82"/>
        <v>4056.8608762346817</v>
      </c>
      <c r="BW82" s="73">
        <f t="shared" si="82"/>
        <v>3935.1550499476416</v>
      </c>
      <c r="BX82" s="73">
        <f t="shared" si="82"/>
        <v>3817.1003984492118</v>
      </c>
      <c r="BY82" s="73">
        <f t="shared" si="82"/>
        <v>3702.5873864957357</v>
      </c>
      <c r="BZ82" s="73">
        <f t="shared" si="82"/>
        <v>3591.509764900863</v>
      </c>
      <c r="CA82" s="73">
        <f t="shared" si="82"/>
        <v>3483.7644719538371</v>
      </c>
      <c r="CB82" s="73">
        <f t="shared" si="82"/>
        <v>3379.2515377952218</v>
      </c>
      <c r="CC82" s="73">
        <f t="shared" si="82"/>
        <v>3277.8739916613649</v>
      </c>
      <c r="CD82" s="73">
        <f t="shared" si="82"/>
        <v>3179.537771911524</v>
      </c>
      <c r="CE82" s="73">
        <f t="shared" si="82"/>
        <v>3084.1516387541783</v>
      </c>
      <c r="CF82" s="73">
        <f t="shared" si="82"/>
        <v>2991.6270895915527</v>
      </c>
      <c r="CG82" s="73">
        <f t="shared" si="82"/>
        <v>2901.8782769038062</v>
      </c>
      <c r="CH82" s="73">
        <f t="shared" si="82"/>
        <v>2814.8219285966916</v>
      </c>
      <c r="CI82" s="73">
        <f t="shared" si="82"/>
        <v>2730.3772707387907</v>
      </c>
      <c r="CJ82" s="73">
        <f t="shared" si="82"/>
        <v>2648.4659526166274</v>
      </c>
      <c r="CK82" s="73">
        <f t="shared" si="82"/>
        <v>2569.0119740381278</v>
      </c>
      <c r="CL82" s="73">
        <f t="shared" si="82"/>
        <v>2491.9416148169839</v>
      </c>
      <c r="CM82" s="73">
        <f t="shared" si="82"/>
        <v>2417.1833663724747</v>
      </c>
      <c r="CN82" s="73">
        <f t="shared" si="82"/>
        <v>2344.6678653813005</v>
      </c>
      <c r="CO82" s="73">
        <f t="shared" si="82"/>
        <v>2274.3278294198612</v>
      </c>
      <c r="CP82" s="73">
        <f t="shared" si="82"/>
        <v>2206.0979945372651</v>
      </c>
      <c r="CQ82" s="73">
        <f t="shared" si="82"/>
        <v>2139.9150547011473</v>
      </c>
      <c r="CR82" s="73">
        <f t="shared" si="82"/>
        <v>2075.7176030601127</v>
      </c>
      <c r="CS82" s="73">
        <f t="shared" si="82"/>
        <v>2013.4460749683094</v>
      </c>
      <c r="CT82" s="73">
        <f t="shared" si="82"/>
        <v>1953.0426927192598</v>
      </c>
      <c r="CU82" s="73">
        <f t="shared" si="82"/>
        <v>1894.4514119376822</v>
      </c>
      <c r="CV82" s="73">
        <f t="shared" si="82"/>
        <v>1837.6178695795516</v>
      </c>
      <c r="CW82" s="73">
        <f t="shared" si="82"/>
        <v>1782.4893334921649</v>
      </c>
      <c r="CX82" s="73">
        <f t="shared" si="82"/>
        <v>1729.0146534874002</v>
      </c>
    </row>
    <row r="83" spans="2:104" x14ac:dyDescent="0.25">
      <c r="B83" s="4"/>
      <c r="AC83" s="69">
        <v>67</v>
      </c>
      <c r="AD83" s="69">
        <v>67</v>
      </c>
      <c r="AE83" s="69">
        <v>72</v>
      </c>
      <c r="AF83" s="69">
        <v>72</v>
      </c>
      <c r="AG83" s="69">
        <v>72</v>
      </c>
      <c r="AH83" s="69">
        <v>72</v>
      </c>
      <c r="AI83" s="69">
        <v>77</v>
      </c>
      <c r="AJ83" s="69">
        <v>77</v>
      </c>
      <c r="AK83" s="69">
        <v>77</v>
      </c>
      <c r="AL83" s="69">
        <v>77</v>
      </c>
      <c r="AM83" s="69">
        <v>82</v>
      </c>
      <c r="AN83" s="69">
        <v>82</v>
      </c>
      <c r="AO83" s="69">
        <v>82</v>
      </c>
      <c r="AP83" s="69">
        <v>82</v>
      </c>
      <c r="AQ83" s="69">
        <v>87</v>
      </c>
      <c r="AR83" s="69">
        <v>87</v>
      </c>
      <c r="AS83" s="69">
        <v>87</v>
      </c>
      <c r="AT83" s="69">
        <v>87</v>
      </c>
      <c r="AU83" s="69">
        <v>92</v>
      </c>
      <c r="AV83" s="69">
        <v>92</v>
      </c>
      <c r="AW83" s="69">
        <v>92</v>
      </c>
      <c r="AX83" s="69">
        <v>92</v>
      </c>
      <c r="AY83" s="69">
        <v>92</v>
      </c>
      <c r="AZ83" s="69">
        <v>92</v>
      </c>
      <c r="BA83" s="69">
        <v>92</v>
      </c>
      <c r="BB83" s="69">
        <v>92</v>
      </c>
      <c r="BC83" s="69">
        <v>92</v>
      </c>
      <c r="BD83" s="69">
        <v>92</v>
      </c>
      <c r="BE83" s="69">
        <v>92</v>
      </c>
      <c r="BF83" s="69">
        <v>92</v>
      </c>
      <c r="BG83" s="69">
        <v>92</v>
      </c>
      <c r="BH83" s="69">
        <v>92</v>
      </c>
      <c r="BI83" s="69">
        <v>92</v>
      </c>
      <c r="BJ83" s="69">
        <v>92</v>
      </c>
      <c r="BK83" s="69">
        <v>92</v>
      </c>
      <c r="BL83" s="69">
        <v>92</v>
      </c>
      <c r="BM83" s="69">
        <v>92</v>
      </c>
      <c r="BN83" s="69">
        <v>92</v>
      </c>
      <c r="BO83" s="69">
        <v>92</v>
      </c>
      <c r="BP83" s="69">
        <v>92</v>
      </c>
      <c r="BQ83" s="69">
        <v>92</v>
      </c>
      <c r="BR83" s="69">
        <v>92</v>
      </c>
      <c r="BS83" s="69">
        <v>92</v>
      </c>
      <c r="BT83" s="69">
        <v>92</v>
      </c>
      <c r="BU83" s="69">
        <v>92</v>
      </c>
      <c r="BV83" s="69">
        <v>92</v>
      </c>
      <c r="BW83" s="69">
        <v>92</v>
      </c>
      <c r="BX83" s="69">
        <v>92</v>
      </c>
      <c r="BY83" s="69">
        <v>92</v>
      </c>
      <c r="BZ83" s="69">
        <v>92</v>
      </c>
      <c r="CA83" s="69">
        <v>92</v>
      </c>
      <c r="CB83" s="69">
        <v>92</v>
      </c>
      <c r="CC83" s="69">
        <v>92</v>
      </c>
      <c r="CD83" s="69">
        <v>92</v>
      </c>
      <c r="CE83" s="69">
        <v>92</v>
      </c>
      <c r="CF83" s="69">
        <v>92</v>
      </c>
      <c r="CG83" s="69">
        <v>92</v>
      </c>
      <c r="CH83" s="69">
        <v>92</v>
      </c>
      <c r="CI83" s="69">
        <v>92</v>
      </c>
      <c r="CJ83" s="69">
        <v>92</v>
      </c>
      <c r="CK83" s="69">
        <v>92</v>
      </c>
      <c r="CL83" s="69">
        <v>92</v>
      </c>
      <c r="CM83" s="69">
        <v>92</v>
      </c>
      <c r="CN83" s="69">
        <v>92</v>
      </c>
      <c r="CO83" s="69">
        <v>92</v>
      </c>
      <c r="CP83" s="69">
        <v>92</v>
      </c>
      <c r="CQ83" s="69">
        <v>92</v>
      </c>
      <c r="CR83" s="69">
        <v>92</v>
      </c>
      <c r="CS83" s="69">
        <v>92</v>
      </c>
      <c r="CT83" s="69">
        <v>92</v>
      </c>
      <c r="CU83" s="69">
        <v>92</v>
      </c>
      <c r="CV83" s="69">
        <v>92</v>
      </c>
      <c r="CW83" s="69">
        <v>92</v>
      </c>
      <c r="CX83" s="69">
        <v>92</v>
      </c>
      <c r="CY83" s="69">
        <v>92</v>
      </c>
      <c r="CZ83" s="69">
        <v>92</v>
      </c>
    </row>
    <row r="84" spans="2:104" x14ac:dyDescent="0.25">
      <c r="B84" s="4"/>
    </row>
    <row r="85" spans="2:104" x14ac:dyDescent="0.25">
      <c r="B85" s="4"/>
    </row>
    <row r="86" spans="2:104" x14ac:dyDescent="0.25">
      <c r="B86" s="4"/>
    </row>
    <row r="87" spans="2:104" x14ac:dyDescent="0.25">
      <c r="B87" s="4"/>
    </row>
    <row r="88" spans="2:104" x14ac:dyDescent="0.25">
      <c r="B88" s="4"/>
      <c r="F88" s="4" t="s">
        <v>89</v>
      </c>
      <c r="G88" s="75">
        <f>NPV(0.05,G133:AD133)</f>
        <v>8417.6913833620656</v>
      </c>
      <c r="H88" t="s">
        <v>78</v>
      </c>
      <c r="J88" s="76">
        <f>IRR(G133:AD133)</f>
        <v>0.33635114501935215</v>
      </c>
      <c r="K88" t="s">
        <v>77</v>
      </c>
    </row>
    <row r="89" spans="2:104" x14ac:dyDescent="0.25">
      <c r="B89" s="4"/>
      <c r="F89" t="s">
        <v>88</v>
      </c>
      <c r="G89" s="75">
        <f>NPV(0.05,G134:AD134)</f>
        <v>4568.9600474888603</v>
      </c>
      <c r="H89" t="s">
        <v>78</v>
      </c>
      <c r="J89" s="76">
        <f>IRR(G134:AD134)</f>
        <v>0.23937081522469383</v>
      </c>
      <c r="K89" t="s">
        <v>77</v>
      </c>
    </row>
    <row r="90" spans="2:104" x14ac:dyDescent="0.25">
      <c r="B90" s="4"/>
    </row>
    <row r="91" spans="2:104" x14ac:dyDescent="0.25">
      <c r="B91" s="4"/>
    </row>
    <row r="92" spans="2:104" x14ac:dyDescent="0.25">
      <c r="B92" s="4"/>
    </row>
    <row r="93" spans="2:104" x14ac:dyDescent="0.25">
      <c r="B93" s="4"/>
    </row>
    <row r="94" spans="2:104" x14ac:dyDescent="0.25">
      <c r="B94" s="4"/>
    </row>
    <row r="95" spans="2:104" x14ac:dyDescent="0.25">
      <c r="B95" s="4"/>
    </row>
    <row r="96" spans="2:104" x14ac:dyDescent="0.25">
      <c r="B96" s="4"/>
    </row>
    <row r="97" spans="2:104" x14ac:dyDescent="0.25">
      <c r="B97" s="4"/>
    </row>
    <row r="98" spans="2:104" x14ac:dyDescent="0.25">
      <c r="B98" s="4"/>
    </row>
    <row r="99" spans="2:104" x14ac:dyDescent="0.25">
      <c r="B99" s="4"/>
    </row>
    <row r="100" spans="2:104" x14ac:dyDescent="0.25">
      <c r="B100" s="4"/>
    </row>
    <row r="101" spans="2:104" x14ac:dyDescent="0.25">
      <c r="B101" s="4"/>
    </row>
    <row r="102" spans="2:104" x14ac:dyDescent="0.25">
      <c r="B102" s="4"/>
    </row>
    <row r="103" spans="2:104" x14ac:dyDescent="0.25">
      <c r="B103" s="4"/>
    </row>
    <row r="104" spans="2:104" x14ac:dyDescent="0.25">
      <c r="B104" s="4"/>
      <c r="BX104" s="1"/>
      <c r="BY104" s="58"/>
      <c r="BZ104" s="58"/>
    </row>
    <row r="105" spans="2:104" x14ac:dyDescent="0.25">
      <c r="B105" s="4"/>
      <c r="BX105" s="1"/>
      <c r="BY105" s="16"/>
      <c r="BZ105" s="16"/>
    </row>
    <row r="106" spans="2:104" x14ac:dyDescent="0.25">
      <c r="B106" s="4"/>
      <c r="BX106" s="1"/>
      <c r="BY106" s="16"/>
      <c r="BZ106" s="16"/>
    </row>
    <row r="107" spans="2:104" x14ac:dyDescent="0.25">
      <c r="B107" s="4"/>
      <c r="BX107" s="1"/>
      <c r="BY107" s="1"/>
      <c r="BZ107" s="1"/>
    </row>
    <row r="108" spans="2:104" x14ac:dyDescent="0.25">
      <c r="B108" s="4"/>
      <c r="BX108" s="1"/>
      <c r="BY108" s="53"/>
      <c r="BZ108" s="53"/>
    </row>
    <row r="109" spans="2:104" x14ac:dyDescent="0.25">
      <c r="B109" s="4"/>
    </row>
    <row r="110" spans="2:104" x14ac:dyDescent="0.25">
      <c r="B110" s="4"/>
    </row>
    <row r="111" spans="2:104" x14ac:dyDescent="0.25">
      <c r="B111" s="4"/>
      <c r="G111" t="s">
        <v>81</v>
      </c>
      <c r="H111">
        <v>0</v>
      </c>
      <c r="I111">
        <v>0.25</v>
      </c>
      <c r="J111">
        <f>I111+0.25</f>
        <v>0.5</v>
      </c>
      <c r="K111">
        <f t="shared" ref="K111:BV111" si="83">J111+0.25</f>
        <v>0.75</v>
      </c>
      <c r="L111">
        <f t="shared" si="83"/>
        <v>1</v>
      </c>
      <c r="M111">
        <f t="shared" si="83"/>
        <v>1.25</v>
      </c>
      <c r="N111">
        <f t="shared" si="83"/>
        <v>1.5</v>
      </c>
      <c r="O111">
        <f t="shared" si="83"/>
        <v>1.75</v>
      </c>
      <c r="P111">
        <f t="shared" si="83"/>
        <v>2</v>
      </c>
      <c r="Q111">
        <f t="shared" si="83"/>
        <v>2.25</v>
      </c>
      <c r="R111">
        <f t="shared" si="83"/>
        <v>2.5</v>
      </c>
      <c r="S111">
        <f t="shared" si="83"/>
        <v>2.75</v>
      </c>
      <c r="T111">
        <f t="shared" si="83"/>
        <v>3</v>
      </c>
      <c r="U111">
        <f t="shared" si="83"/>
        <v>3.25</v>
      </c>
      <c r="V111">
        <f t="shared" si="83"/>
        <v>3.5</v>
      </c>
      <c r="W111">
        <f t="shared" si="83"/>
        <v>3.75</v>
      </c>
      <c r="X111">
        <f t="shared" si="83"/>
        <v>4</v>
      </c>
      <c r="Y111">
        <f t="shared" si="83"/>
        <v>4.25</v>
      </c>
      <c r="Z111">
        <f t="shared" si="83"/>
        <v>4.5</v>
      </c>
      <c r="AA111">
        <f t="shared" si="83"/>
        <v>4.75</v>
      </c>
      <c r="AB111">
        <f t="shared" si="83"/>
        <v>5</v>
      </c>
      <c r="AC111">
        <f t="shared" si="83"/>
        <v>5.25</v>
      </c>
      <c r="AD111">
        <f t="shared" si="83"/>
        <v>5.5</v>
      </c>
      <c r="AE111">
        <f t="shared" si="83"/>
        <v>5.75</v>
      </c>
      <c r="AF111">
        <f t="shared" si="83"/>
        <v>6</v>
      </c>
      <c r="AG111">
        <f t="shared" si="83"/>
        <v>6.25</v>
      </c>
      <c r="AH111">
        <f t="shared" si="83"/>
        <v>6.5</v>
      </c>
      <c r="AI111">
        <f t="shared" si="83"/>
        <v>6.75</v>
      </c>
      <c r="AJ111">
        <f t="shared" si="83"/>
        <v>7</v>
      </c>
      <c r="AK111">
        <f t="shared" si="83"/>
        <v>7.25</v>
      </c>
      <c r="AL111">
        <f t="shared" si="83"/>
        <v>7.5</v>
      </c>
      <c r="AM111">
        <f t="shared" si="83"/>
        <v>7.75</v>
      </c>
      <c r="AN111">
        <f t="shared" si="83"/>
        <v>8</v>
      </c>
      <c r="AO111">
        <f t="shared" si="83"/>
        <v>8.25</v>
      </c>
      <c r="AP111">
        <f t="shared" si="83"/>
        <v>8.5</v>
      </c>
      <c r="AQ111">
        <f t="shared" si="83"/>
        <v>8.75</v>
      </c>
      <c r="AR111">
        <f t="shared" si="83"/>
        <v>9</v>
      </c>
      <c r="AS111">
        <f t="shared" si="83"/>
        <v>9.25</v>
      </c>
      <c r="AT111">
        <f t="shared" si="83"/>
        <v>9.5</v>
      </c>
      <c r="AU111">
        <f t="shared" si="83"/>
        <v>9.75</v>
      </c>
      <c r="AV111">
        <f t="shared" si="83"/>
        <v>10</v>
      </c>
      <c r="AW111">
        <f t="shared" si="83"/>
        <v>10.25</v>
      </c>
      <c r="AX111">
        <f t="shared" si="83"/>
        <v>10.5</v>
      </c>
      <c r="AY111">
        <f t="shared" si="83"/>
        <v>10.75</v>
      </c>
      <c r="AZ111">
        <f t="shared" si="83"/>
        <v>11</v>
      </c>
      <c r="BA111">
        <f t="shared" si="83"/>
        <v>11.25</v>
      </c>
      <c r="BB111">
        <f t="shared" si="83"/>
        <v>11.5</v>
      </c>
      <c r="BC111">
        <f t="shared" si="83"/>
        <v>11.75</v>
      </c>
      <c r="BD111">
        <f t="shared" si="83"/>
        <v>12</v>
      </c>
      <c r="BE111">
        <f t="shared" si="83"/>
        <v>12.25</v>
      </c>
      <c r="BF111">
        <f t="shared" si="83"/>
        <v>12.5</v>
      </c>
      <c r="BG111">
        <f t="shared" si="83"/>
        <v>12.75</v>
      </c>
      <c r="BH111">
        <f t="shared" si="83"/>
        <v>13</v>
      </c>
      <c r="BI111">
        <f t="shared" si="83"/>
        <v>13.25</v>
      </c>
      <c r="BJ111">
        <f t="shared" si="83"/>
        <v>13.5</v>
      </c>
      <c r="BK111">
        <f t="shared" si="83"/>
        <v>13.75</v>
      </c>
      <c r="BL111">
        <f t="shared" si="83"/>
        <v>14</v>
      </c>
      <c r="BM111">
        <f t="shared" si="83"/>
        <v>14.25</v>
      </c>
      <c r="BN111">
        <f t="shared" si="83"/>
        <v>14.5</v>
      </c>
      <c r="BO111">
        <f t="shared" si="83"/>
        <v>14.75</v>
      </c>
      <c r="BP111">
        <f t="shared" si="83"/>
        <v>15</v>
      </c>
      <c r="BQ111">
        <f t="shared" si="83"/>
        <v>15.25</v>
      </c>
      <c r="BR111">
        <f t="shared" si="83"/>
        <v>15.5</v>
      </c>
      <c r="BS111">
        <f t="shared" si="83"/>
        <v>15.75</v>
      </c>
      <c r="BT111">
        <f t="shared" si="83"/>
        <v>16</v>
      </c>
      <c r="BU111">
        <f t="shared" si="83"/>
        <v>16.25</v>
      </c>
      <c r="BV111">
        <f t="shared" si="83"/>
        <v>16.5</v>
      </c>
      <c r="BW111">
        <f t="shared" ref="BW111:CZ111" si="84">BV111+0.25</f>
        <v>16.75</v>
      </c>
      <c r="BX111">
        <f t="shared" si="84"/>
        <v>17</v>
      </c>
      <c r="BY111">
        <f t="shared" si="84"/>
        <v>17.25</v>
      </c>
      <c r="BZ111">
        <f t="shared" si="84"/>
        <v>17.5</v>
      </c>
      <c r="CA111">
        <f t="shared" si="84"/>
        <v>17.75</v>
      </c>
      <c r="CB111">
        <f t="shared" si="84"/>
        <v>18</v>
      </c>
      <c r="CC111">
        <f t="shared" si="84"/>
        <v>18.25</v>
      </c>
      <c r="CD111">
        <f t="shared" si="84"/>
        <v>18.5</v>
      </c>
      <c r="CE111">
        <f t="shared" si="84"/>
        <v>18.75</v>
      </c>
      <c r="CF111">
        <f t="shared" si="84"/>
        <v>19</v>
      </c>
      <c r="CG111">
        <f t="shared" si="84"/>
        <v>19.25</v>
      </c>
      <c r="CH111">
        <f t="shared" si="84"/>
        <v>19.5</v>
      </c>
      <c r="CI111">
        <f t="shared" si="84"/>
        <v>19.75</v>
      </c>
      <c r="CJ111">
        <f t="shared" si="84"/>
        <v>20</v>
      </c>
      <c r="CK111">
        <f t="shared" si="84"/>
        <v>20.25</v>
      </c>
      <c r="CL111">
        <f t="shared" si="84"/>
        <v>20.5</v>
      </c>
      <c r="CM111">
        <f t="shared" si="84"/>
        <v>20.75</v>
      </c>
      <c r="CN111">
        <f t="shared" si="84"/>
        <v>21</v>
      </c>
      <c r="CO111">
        <f t="shared" si="84"/>
        <v>21.25</v>
      </c>
      <c r="CP111">
        <f t="shared" si="84"/>
        <v>21.5</v>
      </c>
      <c r="CQ111">
        <f t="shared" si="84"/>
        <v>21.75</v>
      </c>
      <c r="CR111">
        <f t="shared" si="84"/>
        <v>22</v>
      </c>
      <c r="CS111">
        <f t="shared" si="84"/>
        <v>22.25</v>
      </c>
      <c r="CT111">
        <f t="shared" si="84"/>
        <v>22.5</v>
      </c>
      <c r="CU111">
        <f t="shared" si="84"/>
        <v>22.75</v>
      </c>
      <c r="CV111">
        <f t="shared" si="84"/>
        <v>23</v>
      </c>
      <c r="CW111">
        <f t="shared" si="84"/>
        <v>23.25</v>
      </c>
      <c r="CX111">
        <f t="shared" si="84"/>
        <v>23.5</v>
      </c>
      <c r="CY111">
        <f t="shared" si="84"/>
        <v>23.75</v>
      </c>
      <c r="CZ111">
        <f t="shared" si="84"/>
        <v>24</v>
      </c>
    </row>
    <row r="112" spans="2:104" x14ac:dyDescent="0.25">
      <c r="B112" s="4"/>
      <c r="G112" t="s">
        <v>82</v>
      </c>
      <c r="H112">
        <v>0</v>
      </c>
      <c r="I112" s="69">
        <f>+G78</f>
        <v>15000</v>
      </c>
      <c r="J112" s="69">
        <f>I112*0.97</f>
        <v>14550</v>
      </c>
      <c r="K112" s="69">
        <f t="shared" ref="K112:BV112" si="85">J112*0.97</f>
        <v>14113.5</v>
      </c>
      <c r="L112" s="69">
        <f t="shared" si="85"/>
        <v>13690.094999999999</v>
      </c>
      <c r="M112" s="69">
        <f t="shared" si="85"/>
        <v>13279.39215</v>
      </c>
      <c r="N112" s="69">
        <f t="shared" si="85"/>
        <v>12881.0103855</v>
      </c>
      <c r="O112" s="69">
        <f t="shared" si="85"/>
        <v>12494.580073935</v>
      </c>
      <c r="P112" s="69">
        <f t="shared" si="85"/>
        <v>12119.742671716949</v>
      </c>
      <c r="Q112" s="69">
        <f t="shared" si="85"/>
        <v>11756.150391565441</v>
      </c>
      <c r="R112" s="69">
        <f t="shared" si="85"/>
        <v>11403.465879818477</v>
      </c>
      <c r="S112" s="69">
        <f t="shared" si="85"/>
        <v>11061.361903423922</v>
      </c>
      <c r="T112" s="69">
        <f t="shared" si="85"/>
        <v>10729.521046321204</v>
      </c>
      <c r="U112" s="69">
        <f t="shared" si="85"/>
        <v>10407.635414931568</v>
      </c>
      <c r="V112" s="69">
        <f t="shared" si="85"/>
        <v>10095.406352483622</v>
      </c>
      <c r="W112" s="69">
        <f t="shared" si="85"/>
        <v>9792.5441619091125</v>
      </c>
      <c r="X112" s="69">
        <f t="shared" si="85"/>
        <v>9498.7678370518388</v>
      </c>
      <c r="Y112" s="69">
        <f t="shared" si="85"/>
        <v>9213.8048019402831</v>
      </c>
      <c r="Z112" s="69">
        <f t="shared" si="85"/>
        <v>8937.3906578820752</v>
      </c>
      <c r="AA112" s="69">
        <f t="shared" si="85"/>
        <v>8669.268938145613</v>
      </c>
      <c r="AB112" s="69">
        <f t="shared" si="85"/>
        <v>8409.1908700012445</v>
      </c>
      <c r="AC112" s="69">
        <f t="shared" si="85"/>
        <v>8156.9151439012066</v>
      </c>
      <c r="AD112" s="69">
        <f t="shared" si="85"/>
        <v>7912.2076895841701</v>
      </c>
      <c r="AE112" s="69">
        <f t="shared" si="85"/>
        <v>7674.8414588966452</v>
      </c>
      <c r="AF112" s="69">
        <f t="shared" si="85"/>
        <v>7444.5962151297454</v>
      </c>
      <c r="AG112" s="69">
        <f t="shared" si="85"/>
        <v>7221.2583286758527</v>
      </c>
      <c r="AH112" s="69">
        <f t="shared" si="85"/>
        <v>7004.6205788155767</v>
      </c>
      <c r="AI112" s="69">
        <f t="shared" si="85"/>
        <v>6794.4819614511089</v>
      </c>
      <c r="AJ112" s="69">
        <f t="shared" si="85"/>
        <v>6590.647502607575</v>
      </c>
      <c r="AK112" s="69">
        <f t="shared" si="85"/>
        <v>6392.9280775293473</v>
      </c>
      <c r="AL112" s="69">
        <f t="shared" si="85"/>
        <v>6201.1402352034665</v>
      </c>
      <c r="AM112" s="69">
        <f t="shared" si="85"/>
        <v>6015.1060281473619</v>
      </c>
      <c r="AN112" s="69">
        <f t="shared" si="85"/>
        <v>5834.6528473029412</v>
      </c>
      <c r="AO112" s="69">
        <f t="shared" si="85"/>
        <v>5659.6132618838528</v>
      </c>
      <c r="AP112" s="69">
        <f t="shared" si="85"/>
        <v>5489.8248640273368</v>
      </c>
      <c r="AQ112" s="69">
        <f t="shared" si="85"/>
        <v>5325.1301181065164</v>
      </c>
      <c r="AR112" s="69">
        <f t="shared" si="85"/>
        <v>5165.3762145633209</v>
      </c>
      <c r="AS112" s="69">
        <f t="shared" si="85"/>
        <v>5010.4149281264208</v>
      </c>
      <c r="AT112" s="69">
        <f t="shared" si="85"/>
        <v>4860.1024802826278</v>
      </c>
      <c r="AU112" s="69">
        <f t="shared" si="85"/>
        <v>4714.2994058741488</v>
      </c>
      <c r="AV112" s="69">
        <f t="shared" si="85"/>
        <v>4572.8704236979238</v>
      </c>
      <c r="AW112" s="69">
        <f t="shared" si="85"/>
        <v>4435.684310986986</v>
      </c>
      <c r="AX112" s="69">
        <f t="shared" si="85"/>
        <v>4302.6137816573764</v>
      </c>
      <c r="AY112" s="69">
        <f t="shared" si="85"/>
        <v>4173.5353682076548</v>
      </c>
      <c r="AZ112" s="69">
        <f t="shared" si="85"/>
        <v>4048.3293071614248</v>
      </c>
      <c r="BA112" s="69">
        <f t="shared" si="85"/>
        <v>3926.8794279465819</v>
      </c>
      <c r="BB112" s="69">
        <f t="shared" si="85"/>
        <v>3809.0730451081845</v>
      </c>
      <c r="BC112" s="69">
        <f t="shared" si="85"/>
        <v>3694.800853754939</v>
      </c>
      <c r="BD112" s="69">
        <f t="shared" si="85"/>
        <v>3583.9568281422908</v>
      </c>
      <c r="BE112" s="69">
        <f t="shared" si="85"/>
        <v>3476.4381232980218</v>
      </c>
      <c r="BF112" s="69">
        <f t="shared" si="85"/>
        <v>3372.1449795990811</v>
      </c>
      <c r="BG112" s="69">
        <f t="shared" si="85"/>
        <v>3270.9806302111087</v>
      </c>
      <c r="BH112" s="69">
        <f t="shared" si="85"/>
        <v>3172.8512113047755</v>
      </c>
      <c r="BI112" s="69">
        <f t="shared" si="85"/>
        <v>3077.6656749656322</v>
      </c>
      <c r="BJ112" s="69">
        <f t="shared" si="85"/>
        <v>2985.3357047166633</v>
      </c>
      <c r="BK112" s="69">
        <f t="shared" si="85"/>
        <v>2895.7756335751633</v>
      </c>
      <c r="BL112" s="69">
        <f t="shared" si="85"/>
        <v>2808.9023645679085</v>
      </c>
      <c r="BM112" s="69">
        <f t="shared" si="85"/>
        <v>2724.6352936308713</v>
      </c>
      <c r="BN112" s="69">
        <f t="shared" si="85"/>
        <v>2642.8962348219452</v>
      </c>
      <c r="BO112" s="69">
        <f t="shared" si="85"/>
        <v>2563.609347777287</v>
      </c>
      <c r="BP112" s="69">
        <f t="shared" si="85"/>
        <v>2486.7010673439681</v>
      </c>
      <c r="BQ112" s="69">
        <f t="shared" si="85"/>
        <v>2412.1000353236491</v>
      </c>
      <c r="BR112" s="69">
        <f t="shared" si="85"/>
        <v>2339.7370342639397</v>
      </c>
      <c r="BS112" s="69">
        <f t="shared" si="85"/>
        <v>2269.5449232360215</v>
      </c>
      <c r="BT112" s="69">
        <f t="shared" si="85"/>
        <v>2201.4585755389407</v>
      </c>
      <c r="BU112" s="69">
        <f t="shared" si="85"/>
        <v>2135.4148182727727</v>
      </c>
      <c r="BV112" s="69">
        <f t="shared" si="85"/>
        <v>2071.3523737245896</v>
      </c>
      <c r="BW112" s="69">
        <f t="shared" ref="BW112:CZ112" si="86">BV112*0.97</f>
        <v>2009.2118025128518</v>
      </c>
      <c r="BX112" s="69">
        <f t="shared" si="86"/>
        <v>1948.9354484374662</v>
      </c>
      <c r="BY112" s="69">
        <f t="shared" si="86"/>
        <v>1890.4673849843423</v>
      </c>
      <c r="BZ112" s="69">
        <f t="shared" si="86"/>
        <v>1833.7533634348119</v>
      </c>
      <c r="CA112" s="69">
        <f t="shared" si="86"/>
        <v>1778.7407625317676</v>
      </c>
      <c r="CB112" s="69">
        <f t="shared" si="86"/>
        <v>1725.3785396558146</v>
      </c>
      <c r="CC112" s="69">
        <f t="shared" si="86"/>
        <v>1673.6171834661402</v>
      </c>
      <c r="CD112" s="69">
        <f t="shared" si="86"/>
        <v>1623.408667962156</v>
      </c>
      <c r="CE112" s="69">
        <f t="shared" si="86"/>
        <v>1574.7064079232912</v>
      </c>
      <c r="CF112" s="69">
        <f t="shared" si="86"/>
        <v>1527.4652156855925</v>
      </c>
      <c r="CG112" s="69">
        <f t="shared" si="86"/>
        <v>1481.6412592150248</v>
      </c>
      <c r="CH112" s="69">
        <f t="shared" si="86"/>
        <v>1437.1920214385741</v>
      </c>
      <c r="CI112" s="69">
        <f t="shared" si="86"/>
        <v>1394.0762607954168</v>
      </c>
      <c r="CJ112" s="69">
        <f t="shared" si="86"/>
        <v>1352.2539729715543</v>
      </c>
      <c r="CK112" s="69">
        <f t="shared" si="86"/>
        <v>1311.6863537824077</v>
      </c>
      <c r="CL112" s="69">
        <f t="shared" si="86"/>
        <v>1272.3357631689353</v>
      </c>
      <c r="CM112" s="69">
        <f t="shared" si="86"/>
        <v>1234.1656902738671</v>
      </c>
      <c r="CN112" s="69">
        <f t="shared" si="86"/>
        <v>1197.1407195656511</v>
      </c>
      <c r="CO112" s="69">
        <f t="shared" si="86"/>
        <v>1161.2264979786817</v>
      </c>
      <c r="CP112" s="69">
        <f t="shared" si="86"/>
        <v>1126.3897030393211</v>
      </c>
      <c r="CQ112" s="69">
        <f t="shared" si="86"/>
        <v>1092.5980119481414</v>
      </c>
      <c r="CR112" s="69">
        <f t="shared" si="86"/>
        <v>1059.8200715896971</v>
      </c>
      <c r="CS112" s="69">
        <f t="shared" si="86"/>
        <v>1028.0254694420062</v>
      </c>
      <c r="CT112" s="69">
        <f t="shared" si="86"/>
        <v>997.18470535874599</v>
      </c>
      <c r="CU112" s="69">
        <f t="shared" si="86"/>
        <v>967.26916419798363</v>
      </c>
      <c r="CV112" s="69">
        <f t="shared" si="86"/>
        <v>938.25108927204406</v>
      </c>
      <c r="CW112" s="69">
        <f t="shared" si="86"/>
        <v>910.10355659388267</v>
      </c>
      <c r="CX112" s="69">
        <f t="shared" si="86"/>
        <v>882.8004498960662</v>
      </c>
      <c r="CY112" s="69">
        <f t="shared" si="86"/>
        <v>856.31643639918423</v>
      </c>
      <c r="CZ112" s="69">
        <f t="shared" si="86"/>
        <v>830.62694330720865</v>
      </c>
    </row>
    <row r="113" spans="2:91" x14ac:dyDescent="0.25">
      <c r="B113" s="4"/>
    </row>
    <row r="114" spans="2:91" x14ac:dyDescent="0.25">
      <c r="B114" s="4"/>
    </row>
    <row r="115" spans="2:91" x14ac:dyDescent="0.25">
      <c r="B115" s="4"/>
    </row>
    <row r="116" spans="2:91" x14ac:dyDescent="0.25">
      <c r="B116" s="4"/>
    </row>
    <row r="117" spans="2:91" x14ac:dyDescent="0.25">
      <c r="B117" s="4"/>
    </row>
    <row r="118" spans="2:91" x14ac:dyDescent="0.25">
      <c r="B118" s="4"/>
    </row>
    <row r="119" spans="2:91" x14ac:dyDescent="0.25">
      <c r="B119" s="4"/>
    </row>
    <row r="120" spans="2:91" x14ac:dyDescent="0.25">
      <c r="B120" s="4"/>
    </row>
    <row r="121" spans="2:91" x14ac:dyDescent="0.25">
      <c r="B121" s="4"/>
    </row>
    <row r="122" spans="2:91" x14ac:dyDescent="0.25">
      <c r="B122" s="4"/>
    </row>
    <row r="123" spans="2:91" x14ac:dyDescent="0.25">
      <c r="B123" s="4"/>
    </row>
    <row r="124" spans="2:91" x14ac:dyDescent="0.25">
      <c r="B124" s="4"/>
    </row>
    <row r="125" spans="2:91" x14ac:dyDescent="0.25">
      <c r="B125" s="4"/>
    </row>
    <row r="126" spans="2:91" x14ac:dyDescent="0.25">
      <c r="B126" s="4"/>
    </row>
    <row r="127" spans="2:91" x14ac:dyDescent="0.25">
      <c r="B127" s="4"/>
      <c r="BT127">
        <v>1</v>
      </c>
      <c r="BU127">
        <f>BT127+1</f>
        <v>2</v>
      </c>
      <c r="BV127">
        <f t="shared" ref="BV127:CM127" si="87">BU127+1</f>
        <v>3</v>
      </c>
      <c r="BW127">
        <f t="shared" si="87"/>
        <v>4</v>
      </c>
      <c r="BX127">
        <f t="shared" si="87"/>
        <v>5</v>
      </c>
      <c r="BY127">
        <f t="shared" si="87"/>
        <v>6</v>
      </c>
      <c r="BZ127">
        <f t="shared" si="87"/>
        <v>7</v>
      </c>
      <c r="CA127">
        <f t="shared" si="87"/>
        <v>8</v>
      </c>
      <c r="CB127">
        <f t="shared" si="87"/>
        <v>9</v>
      </c>
      <c r="CC127">
        <f t="shared" si="87"/>
        <v>10</v>
      </c>
      <c r="CD127">
        <f t="shared" si="87"/>
        <v>11</v>
      </c>
      <c r="CE127">
        <f t="shared" si="87"/>
        <v>12</v>
      </c>
      <c r="CF127">
        <f t="shared" si="87"/>
        <v>13</v>
      </c>
      <c r="CG127">
        <f t="shared" si="87"/>
        <v>14</v>
      </c>
      <c r="CH127">
        <f t="shared" si="87"/>
        <v>15</v>
      </c>
      <c r="CI127">
        <f t="shared" si="87"/>
        <v>16</v>
      </c>
      <c r="CJ127">
        <f t="shared" si="87"/>
        <v>17</v>
      </c>
      <c r="CK127">
        <f t="shared" si="87"/>
        <v>18</v>
      </c>
      <c r="CL127">
        <f t="shared" si="87"/>
        <v>19</v>
      </c>
      <c r="CM127">
        <f t="shared" si="87"/>
        <v>20</v>
      </c>
    </row>
    <row r="128" spans="2:91" x14ac:dyDescent="0.25">
      <c r="B128" s="4"/>
      <c r="BU128" s="19">
        <f>N72</f>
        <v>-306</v>
      </c>
      <c r="BV128" s="19">
        <f>R72</f>
        <v>-459</v>
      </c>
      <c r="BW128" s="19">
        <f>V72</f>
        <v>-688.5</v>
      </c>
      <c r="CA128" s="19">
        <f>Z72</f>
        <v>-1266.5</v>
      </c>
    </row>
    <row r="129" spans="2:102" x14ac:dyDescent="0.25">
      <c r="B129" s="4"/>
    </row>
    <row r="130" spans="2:102" x14ac:dyDescent="0.25">
      <c r="B130" s="4"/>
      <c r="F130" t="s">
        <v>92</v>
      </c>
      <c r="G130" s="19">
        <f t="shared" ref="G130:AD130" si="88">-G58+G67</f>
        <v>0</v>
      </c>
      <c r="H130" s="19">
        <f t="shared" si="88"/>
        <v>-76.5</v>
      </c>
      <c r="I130" s="19">
        <f t="shared" si="88"/>
        <v>-76.5</v>
      </c>
      <c r="J130" s="19">
        <f t="shared" si="88"/>
        <v>0</v>
      </c>
      <c r="K130" s="19">
        <f t="shared" si="88"/>
        <v>0</v>
      </c>
      <c r="L130" s="19">
        <f t="shared" si="88"/>
        <v>0</v>
      </c>
      <c r="M130" s="19">
        <f t="shared" si="88"/>
        <v>-76.5</v>
      </c>
      <c r="N130" s="19">
        <f t="shared" si="88"/>
        <v>-76.5</v>
      </c>
      <c r="O130" s="19">
        <f t="shared" si="88"/>
        <v>0</v>
      </c>
      <c r="P130" s="19">
        <f t="shared" si="88"/>
        <v>0</v>
      </c>
      <c r="Q130" s="19">
        <f t="shared" si="88"/>
        <v>-76.5</v>
      </c>
      <c r="R130" s="19">
        <f t="shared" si="88"/>
        <v>-76.5</v>
      </c>
      <c r="S130" s="19">
        <f t="shared" si="88"/>
        <v>-76.5</v>
      </c>
      <c r="T130" s="19">
        <f t="shared" si="88"/>
        <v>-76.5</v>
      </c>
      <c r="U130" s="19">
        <f t="shared" si="88"/>
        <v>-76.5</v>
      </c>
      <c r="V130" s="19">
        <f t="shared" si="88"/>
        <v>0</v>
      </c>
      <c r="W130" s="19">
        <f t="shared" si="88"/>
        <v>-144.5</v>
      </c>
      <c r="X130" s="19">
        <f t="shared" si="88"/>
        <v>-144.5</v>
      </c>
      <c r="Y130" s="19">
        <f t="shared" si="88"/>
        <v>-144.5</v>
      </c>
      <c r="Z130" s="19">
        <f t="shared" si="88"/>
        <v>-144.5</v>
      </c>
      <c r="AA130" s="19">
        <f t="shared" si="88"/>
        <v>-103.5</v>
      </c>
      <c r="AB130" s="19">
        <f t="shared" si="88"/>
        <v>-103.5</v>
      </c>
      <c r="AC130" s="19">
        <f t="shared" si="88"/>
        <v>-5.5490624999999909</v>
      </c>
      <c r="AD130" s="19">
        <f t="shared" si="88"/>
        <v>-7.8998849999999976</v>
      </c>
      <c r="AE130" s="19">
        <f t="shared" ref="AE130:BI130" si="89">-AE58+AE67</f>
        <v>78.756649739999972</v>
      </c>
      <c r="AF130" s="19">
        <f t="shared" si="89"/>
        <v>87.166490146239994</v>
      </c>
      <c r="AG130" s="19">
        <f t="shared" si="89"/>
        <v>176.63743188273031</v>
      </c>
      <c r="AH130" s="19">
        <f t="shared" si="89"/>
        <v>169.91413351754471</v>
      </c>
      <c r="AI130" s="19">
        <f t="shared" si="89"/>
        <v>256.30313181312363</v>
      </c>
      <c r="AJ130" s="19">
        <f t="shared" si="89"/>
        <v>243.54785664960872</v>
      </c>
      <c r="AK130" s="19">
        <f t="shared" si="89"/>
        <v>341.95364559001803</v>
      </c>
      <c r="AL130" s="19">
        <f t="shared" si="89"/>
        <v>340.26275809585758</v>
      </c>
      <c r="AM130" s="19">
        <f t="shared" si="89"/>
        <v>329.828451901557</v>
      </c>
      <c r="AN130" s="19">
        <f t="shared" si="89"/>
        <v>319.64456905591959</v>
      </c>
      <c r="AO130" s="19">
        <f t="shared" si="89"/>
        <v>309.7050993985776</v>
      </c>
      <c r="AP130" s="19">
        <f t="shared" si="89"/>
        <v>300.00417701301166</v>
      </c>
      <c r="AQ130" s="19">
        <f t="shared" si="89"/>
        <v>290.53607676469943</v>
      </c>
      <c r="AR130" s="19">
        <f t="shared" si="89"/>
        <v>281.2952109223466</v>
      </c>
      <c r="AS130" s="19">
        <f t="shared" si="89"/>
        <v>272.27612586021024</v>
      </c>
      <c r="AT130" s="19">
        <f t="shared" si="89"/>
        <v>263.4734988395652</v>
      </c>
      <c r="AU130" s="19">
        <f t="shared" si="89"/>
        <v>151.38213486741569</v>
      </c>
      <c r="AV130" s="19">
        <f t="shared" si="89"/>
        <v>240.9479011305977</v>
      </c>
      <c r="AW130" s="19">
        <f t="shared" si="89"/>
        <v>230.41315150346333</v>
      </c>
      <c r="AX130" s="19">
        <f t="shared" si="89"/>
        <v>318.08217336738039</v>
      </c>
      <c r="AY130" s="19">
        <f t="shared" si="89"/>
        <v>296.69620120656305</v>
      </c>
      <c r="AZ130" s="19">
        <f t="shared" si="89"/>
        <v>391.55842987760559</v>
      </c>
      <c r="BA130" s="19">
        <f t="shared" si="89"/>
        <v>377.409027560543</v>
      </c>
      <c r="BB130" s="19">
        <f t="shared" si="89"/>
        <v>363.59921089909005</v>
      </c>
      <c r="BC130" s="19">
        <f t="shared" si="89"/>
        <v>439.07176733751191</v>
      </c>
      <c r="BD130" s="19">
        <f t="shared" si="89"/>
        <v>427.56604492141162</v>
      </c>
      <c r="BE130" s="19">
        <f t="shared" si="89"/>
        <v>417.43245984329758</v>
      </c>
      <c r="BF130" s="19">
        <f t="shared" si="89"/>
        <v>509.6130183070585</v>
      </c>
      <c r="BG130" s="19">
        <f t="shared" si="89"/>
        <v>510.8463058676889</v>
      </c>
      <c r="BH130" s="19">
        <f t="shared" si="89"/>
        <v>494.48199452686447</v>
      </c>
      <c r="BI130" s="19">
        <f t="shared" si="89"/>
        <v>478.51042665821967</v>
      </c>
      <c r="BJ130" s="19">
        <f t="shared" ref="BJ130:CX130" si="90">-BJ58+BJ67</f>
        <v>462.9221764184224</v>
      </c>
      <c r="BK130" s="19">
        <f t="shared" si="90"/>
        <v>447.70804418438024</v>
      </c>
      <c r="BL130" s="19">
        <f t="shared" si="90"/>
        <v>432.85905112395517</v>
      </c>
      <c r="BM130" s="19">
        <f t="shared" si="90"/>
        <v>418.3664338969802</v>
      </c>
      <c r="BN130" s="19">
        <f t="shared" si="90"/>
        <v>404.22163948345258</v>
      </c>
      <c r="BO130" s="19">
        <f t="shared" si="90"/>
        <v>390.41632013584967</v>
      </c>
      <c r="BP130" s="19">
        <f t="shared" si="90"/>
        <v>376.94232845258932</v>
      </c>
      <c r="BQ130" s="19">
        <f t="shared" si="90"/>
        <v>363.79171256972711</v>
      </c>
      <c r="BR130" s="19">
        <f t="shared" si="90"/>
        <v>350.95671146805375</v>
      </c>
      <c r="BS130" s="19">
        <f t="shared" si="90"/>
        <v>338.42975039282038</v>
      </c>
      <c r="BT130" s="19">
        <f t="shared" si="90"/>
        <v>326.20343638339261</v>
      </c>
      <c r="BU130" s="19">
        <f t="shared" si="90"/>
        <v>314.27055391019127</v>
      </c>
      <c r="BV130" s="19">
        <f t="shared" si="90"/>
        <v>302.6240606163467</v>
      </c>
      <c r="BW130" s="19">
        <f t="shared" si="90"/>
        <v>291.25708316155431</v>
      </c>
      <c r="BX130" s="19">
        <f t="shared" si="90"/>
        <v>280.16291316567714</v>
      </c>
      <c r="BY130" s="19">
        <f t="shared" si="90"/>
        <v>269.33500324970078</v>
      </c>
      <c r="BZ130" s="19">
        <f t="shared" si="90"/>
        <v>258.76696317170803</v>
      </c>
      <c r="CA130" s="19">
        <f t="shared" si="90"/>
        <v>248.45255605558702</v>
      </c>
      <c r="CB130" s="19">
        <f t="shared" si="90"/>
        <v>238.38569471025289</v>
      </c>
      <c r="CC130" s="19">
        <f t="shared" si="90"/>
        <v>228.56043803720678</v>
      </c>
      <c r="CD130" s="19">
        <f t="shared" si="90"/>
        <v>218.97098752431378</v>
      </c>
      <c r="CE130" s="19">
        <f t="shared" si="90"/>
        <v>209.61168382373035</v>
      </c>
      <c r="CF130" s="19">
        <f t="shared" si="90"/>
        <v>200.47700341196077</v>
      </c>
      <c r="CG130" s="19">
        <f t="shared" si="90"/>
        <v>191.5615553300737</v>
      </c>
      <c r="CH130" s="19">
        <f t="shared" si="90"/>
        <v>182.86007800215191</v>
      </c>
      <c r="CI130" s="19">
        <f t="shared" si="90"/>
        <v>174.3674361301002</v>
      </c>
      <c r="CJ130" s="19">
        <f t="shared" si="90"/>
        <v>166.07861766297776</v>
      </c>
      <c r="CK130" s="19">
        <f t="shared" si="90"/>
        <v>157.98873083906631</v>
      </c>
      <c r="CL130" s="19">
        <f t="shared" si="90"/>
        <v>150.09300129892875</v>
      </c>
      <c r="CM130" s="19">
        <f t="shared" si="90"/>
        <v>142.38676926775446</v>
      </c>
      <c r="CN130" s="19">
        <f t="shared" si="90"/>
        <v>134.86548680532826</v>
      </c>
      <c r="CO130" s="19">
        <f t="shared" si="90"/>
        <v>127.52471512200037</v>
      </c>
      <c r="CP130" s="19">
        <f t="shared" si="90"/>
        <v>120.36012195907244</v>
      </c>
      <c r="CQ130" s="19">
        <f t="shared" si="90"/>
        <v>113.36747903205463</v>
      </c>
      <c r="CR130" s="19">
        <f t="shared" si="90"/>
        <v>106.54265953528534</v>
      </c>
      <c r="CS130" s="19">
        <f t="shared" si="90"/>
        <v>99.881635706438431</v>
      </c>
      <c r="CT130" s="19">
        <f t="shared" si="90"/>
        <v>93.380476449484036</v>
      </c>
      <c r="CU130" s="19">
        <f t="shared" si="90"/>
        <v>87.035345014696304</v>
      </c>
      <c r="CV130" s="19">
        <f t="shared" si="90"/>
        <v>80.842496734343598</v>
      </c>
      <c r="CW130" s="19">
        <f t="shared" si="90"/>
        <v>74.798276812719422</v>
      </c>
      <c r="CX130" s="19">
        <f t="shared" si="90"/>
        <v>68.89911816921412</v>
      </c>
    </row>
    <row r="131" spans="2:102" x14ac:dyDescent="0.25">
      <c r="B131" s="4"/>
      <c r="G131" s="19">
        <f>-G22+G30</f>
        <v>-4</v>
      </c>
      <c r="H131" s="19">
        <f t="shared" ref="H131:BS131" si="91">-H22+H30</f>
        <v>-1</v>
      </c>
      <c r="I131" s="19">
        <f t="shared" si="91"/>
        <v>-1</v>
      </c>
      <c r="J131" s="19">
        <f t="shared" si="91"/>
        <v>-18</v>
      </c>
      <c r="K131" s="19">
        <f t="shared" si="91"/>
        <v>-18</v>
      </c>
      <c r="L131" s="19">
        <f t="shared" si="91"/>
        <v>-36</v>
      </c>
      <c r="M131" s="19">
        <f t="shared" si="91"/>
        <v>-148</v>
      </c>
      <c r="N131" s="19">
        <f t="shared" si="91"/>
        <v>-120</v>
      </c>
      <c r="O131" s="19">
        <f t="shared" si="91"/>
        <v>-120</v>
      </c>
      <c r="P131" s="19">
        <f t="shared" si="91"/>
        <v>-120</v>
      </c>
      <c r="Q131" s="19">
        <f t="shared" si="91"/>
        <v>-120</v>
      </c>
      <c r="R131" s="19">
        <f t="shared" si="91"/>
        <v>-120</v>
      </c>
      <c r="S131" s="19">
        <f t="shared" si="91"/>
        <v>-120</v>
      </c>
      <c r="T131" s="19">
        <f t="shared" si="91"/>
        <v>-120</v>
      </c>
      <c r="U131" s="19">
        <f t="shared" si="91"/>
        <v>-120</v>
      </c>
      <c r="V131" s="19">
        <f t="shared" si="91"/>
        <v>-120</v>
      </c>
      <c r="W131" s="19">
        <f t="shared" si="91"/>
        <v>60.5</v>
      </c>
      <c r="X131" s="19">
        <f t="shared" si="91"/>
        <v>60.5</v>
      </c>
      <c r="Y131" s="19">
        <f t="shared" si="91"/>
        <v>60.5</v>
      </c>
      <c r="Z131" s="19">
        <f t="shared" si="91"/>
        <v>60.5</v>
      </c>
      <c r="AA131" s="19">
        <f t="shared" si="91"/>
        <v>85.5</v>
      </c>
      <c r="AB131" s="19">
        <f t="shared" si="91"/>
        <v>85.5</v>
      </c>
      <c r="AC131" s="19">
        <f t="shared" si="91"/>
        <v>90.326250000000002</v>
      </c>
      <c r="AD131" s="19">
        <f t="shared" si="91"/>
        <v>90.181462499999995</v>
      </c>
      <c r="AE131" s="19">
        <f t="shared" ref="AE131:BI131" si="92">-AE22+AE30</f>
        <v>94.867268624999994</v>
      </c>
      <c r="AF131" s="19">
        <f t="shared" si="92"/>
        <v>66.586250566250001</v>
      </c>
      <c r="AG131" s="19">
        <f t="shared" si="92"/>
        <v>-18.8600869507375</v>
      </c>
      <c r="AH131" s="19">
        <f t="shared" si="92"/>
        <v>-1.2692843422153786</v>
      </c>
      <c r="AI131" s="19">
        <f t="shared" si="92"/>
        <v>-1.6662058119489167</v>
      </c>
      <c r="AJ131" s="19">
        <f t="shared" si="92"/>
        <v>2.7750303624095523</v>
      </c>
      <c r="AK131" s="19">
        <f t="shared" si="92"/>
        <v>2.2567794515372697</v>
      </c>
      <c r="AL131" s="19">
        <f t="shared" si="92"/>
        <v>1.75407606799115</v>
      </c>
      <c r="AM131" s="19">
        <f t="shared" si="92"/>
        <v>6.0927037859514108</v>
      </c>
      <c r="AN131" s="19">
        <f t="shared" si="92"/>
        <v>5.4749226723728732</v>
      </c>
      <c r="AO131" s="19">
        <f t="shared" si="92"/>
        <v>4.8756749922016844</v>
      </c>
      <c r="AP131" s="19">
        <f t="shared" si="92"/>
        <v>9.1206547424356259</v>
      </c>
      <c r="AQ131" s="19">
        <f t="shared" si="92"/>
        <v>168.91203510016257</v>
      </c>
      <c r="AR131" s="19">
        <f t="shared" si="92"/>
        <v>168.22467404715769</v>
      </c>
      <c r="AS131" s="19">
        <f t="shared" si="92"/>
        <v>172.38418382574295</v>
      </c>
      <c r="AT131" s="19">
        <f t="shared" si="92"/>
        <v>171.59265831097068</v>
      </c>
      <c r="AU131" s="19">
        <f t="shared" si="92"/>
        <v>195.82487856164155</v>
      </c>
      <c r="AV131" s="19">
        <f t="shared" si="92"/>
        <v>199.90638220479229</v>
      </c>
      <c r="AW131" s="19">
        <f t="shared" si="92"/>
        <v>199.03919073864853</v>
      </c>
      <c r="AX131" s="19">
        <f t="shared" si="92"/>
        <v>198.19801501648908</v>
      </c>
      <c r="AY131" s="19">
        <f t="shared" si="92"/>
        <v>202.20832456599439</v>
      </c>
      <c r="AZ131" s="19">
        <f t="shared" si="92"/>
        <v>201.27207482901457</v>
      </c>
      <c r="BA131" s="19">
        <f t="shared" si="92"/>
        <v>200.36391258414412</v>
      </c>
      <c r="BB131" s="19">
        <f t="shared" si="92"/>
        <v>204.30924520661981</v>
      </c>
      <c r="BC131" s="19">
        <f t="shared" si="92"/>
        <v>203.3099678504212</v>
      </c>
      <c r="BD131" s="19">
        <f t="shared" si="92"/>
        <v>202.34066881490858</v>
      </c>
      <c r="BE131" s="19">
        <f t="shared" si="92"/>
        <v>201.40044875046132</v>
      </c>
      <c r="BF131" s="19">
        <f t="shared" si="92"/>
        <v>200.48843528794748</v>
      </c>
      <c r="BG131" s="19">
        <f t="shared" si="92"/>
        <v>199.60378222930905</v>
      </c>
      <c r="BH131" s="19">
        <f t="shared" si="92"/>
        <v>198.74566876242977</v>
      </c>
      <c r="BI131" s="19">
        <f t="shared" si="92"/>
        <v>197.91329869955689</v>
      </c>
      <c r="BJ131" s="19">
        <f t="shared" si="91"/>
        <v>197.10589973857017</v>
      </c>
      <c r="BK131" s="19">
        <f t="shared" si="91"/>
        <v>196.32272274641306</v>
      </c>
      <c r="BL131" s="19">
        <f t="shared" si="91"/>
        <v>195.56304106402067</v>
      </c>
      <c r="BM131" s="19">
        <f t="shared" si="91"/>
        <v>194.82614983210007</v>
      </c>
      <c r="BN131" s="19">
        <f t="shared" si="91"/>
        <v>194.11136533713704</v>
      </c>
      <c r="BO131" s="19">
        <f t="shared" si="91"/>
        <v>193.41802437702293</v>
      </c>
      <c r="BP131" s="19">
        <f t="shared" si="91"/>
        <v>192.74548364571226</v>
      </c>
      <c r="BQ131" s="19">
        <f t="shared" si="91"/>
        <v>192.09311913634087</v>
      </c>
      <c r="BR131" s="19">
        <f t="shared" si="91"/>
        <v>191.46032556225066</v>
      </c>
      <c r="BS131" s="19">
        <f t="shared" si="91"/>
        <v>190.84651579538314</v>
      </c>
      <c r="BT131" s="19">
        <f t="shared" ref="BT131:CX131" si="93">-BT22+BT30</f>
        <v>190.25112032152163</v>
      </c>
      <c r="BU131" s="19">
        <f t="shared" si="93"/>
        <v>189.673586711876</v>
      </c>
      <c r="BV131" s="19">
        <f t="shared" si="93"/>
        <v>189.1133791105197</v>
      </c>
      <c r="BW131" s="19">
        <f t="shared" si="93"/>
        <v>188.56997773720411</v>
      </c>
      <c r="BX131" s="19">
        <f t="shared" si="93"/>
        <v>188.042878405088</v>
      </c>
      <c r="BY131" s="19">
        <f t="shared" si="93"/>
        <v>187.53159205293537</v>
      </c>
      <c r="BZ131" s="19">
        <f t="shared" si="93"/>
        <v>187.0356442913473</v>
      </c>
      <c r="CA131" s="19">
        <f t="shared" si="93"/>
        <v>186.55457496260686</v>
      </c>
      <c r="CB131" s="19">
        <f t="shared" si="93"/>
        <v>186.08793771372868</v>
      </c>
      <c r="CC131" s="19">
        <f t="shared" si="93"/>
        <v>185.6352995823168</v>
      </c>
      <c r="CD131" s="19">
        <f t="shared" si="93"/>
        <v>185.1962405948473</v>
      </c>
      <c r="CE131" s="19">
        <f t="shared" si="93"/>
        <v>184.7703533770019</v>
      </c>
      <c r="CF131" s="19">
        <f t="shared" si="93"/>
        <v>184.35724277569182</v>
      </c>
      <c r="CG131" s="19">
        <f t="shared" si="93"/>
        <v>183.95652549242106</v>
      </c>
      <c r="CH131" s="19">
        <f t="shared" si="93"/>
        <v>183.56782972764844</v>
      </c>
      <c r="CI131" s="19">
        <f t="shared" si="93"/>
        <v>183.19079483581899</v>
      </c>
      <c r="CJ131" s="19">
        <f t="shared" si="93"/>
        <v>182.82507099074442</v>
      </c>
      <c r="CK131" s="19">
        <f t="shared" si="93"/>
        <v>182.47031886102209</v>
      </c>
      <c r="CL131" s="19">
        <f t="shared" si="93"/>
        <v>182.12620929519142</v>
      </c>
      <c r="CM131" s="19">
        <f t="shared" si="93"/>
        <v>181.79242301633568</v>
      </c>
      <c r="CN131" s="19">
        <f t="shared" si="93"/>
        <v>181.4686503258456</v>
      </c>
      <c r="CO131" s="19">
        <f t="shared" si="93"/>
        <v>181.15459081607025</v>
      </c>
      <c r="CP131" s="19">
        <f t="shared" si="93"/>
        <v>180.84995309158813</v>
      </c>
      <c r="CQ131" s="19">
        <f t="shared" si="93"/>
        <v>180.55445449884047</v>
      </c>
      <c r="CR131" s="19">
        <f t="shared" si="93"/>
        <v>180.26782086387527</v>
      </c>
      <c r="CS131" s="19">
        <f t="shared" si="93"/>
        <v>179.98978623795901</v>
      </c>
      <c r="CT131" s="19">
        <f t="shared" si="93"/>
        <v>179.72009265082025</v>
      </c>
      <c r="CU131" s="19">
        <f t="shared" si="93"/>
        <v>179.45848987129563</v>
      </c>
      <c r="CV131" s="19">
        <f t="shared" si="93"/>
        <v>179.20473517515677</v>
      </c>
      <c r="CW131" s="19">
        <f t="shared" si="93"/>
        <v>178.95859311990205</v>
      </c>
      <c r="CX131" s="19">
        <f t="shared" si="93"/>
        <v>178.719835326305</v>
      </c>
    </row>
    <row r="132" spans="2:102" x14ac:dyDescent="0.25">
      <c r="B132" s="4"/>
      <c r="G132">
        <v>2017</v>
      </c>
      <c r="H132">
        <f>G132+1</f>
        <v>2018</v>
      </c>
      <c r="I132">
        <f t="shared" ref="I132:AD132" si="94">H132+1</f>
        <v>2019</v>
      </c>
      <c r="J132">
        <f t="shared" si="94"/>
        <v>2020</v>
      </c>
      <c r="K132">
        <f t="shared" si="94"/>
        <v>2021</v>
      </c>
      <c r="L132">
        <f t="shared" si="94"/>
        <v>2022</v>
      </c>
      <c r="M132">
        <f t="shared" si="94"/>
        <v>2023</v>
      </c>
      <c r="N132">
        <f t="shared" si="94"/>
        <v>2024</v>
      </c>
      <c r="O132">
        <f t="shared" si="94"/>
        <v>2025</v>
      </c>
      <c r="P132">
        <f t="shared" si="94"/>
        <v>2026</v>
      </c>
      <c r="Q132">
        <f t="shared" si="94"/>
        <v>2027</v>
      </c>
      <c r="R132">
        <f t="shared" si="94"/>
        <v>2028</v>
      </c>
      <c r="S132">
        <f t="shared" si="94"/>
        <v>2029</v>
      </c>
      <c r="T132">
        <f t="shared" si="94"/>
        <v>2030</v>
      </c>
      <c r="U132">
        <f t="shared" si="94"/>
        <v>2031</v>
      </c>
      <c r="V132">
        <f t="shared" si="94"/>
        <v>2032</v>
      </c>
      <c r="W132">
        <f t="shared" si="94"/>
        <v>2033</v>
      </c>
      <c r="X132">
        <f t="shared" si="94"/>
        <v>2034</v>
      </c>
      <c r="Y132">
        <f t="shared" si="94"/>
        <v>2035</v>
      </c>
      <c r="Z132">
        <f t="shared" si="94"/>
        <v>2036</v>
      </c>
      <c r="AA132">
        <f t="shared" si="94"/>
        <v>2037</v>
      </c>
      <c r="AB132">
        <f t="shared" si="94"/>
        <v>2038</v>
      </c>
      <c r="AC132">
        <f t="shared" si="94"/>
        <v>2039</v>
      </c>
      <c r="AD132">
        <f t="shared" si="94"/>
        <v>2040</v>
      </c>
    </row>
    <row r="133" spans="2:102" x14ac:dyDescent="0.25">
      <c r="B133" s="4"/>
      <c r="F133" t="s">
        <v>89</v>
      </c>
      <c r="G133" s="19">
        <f>SUM(G130:J130)</f>
        <v>-153</v>
      </c>
      <c r="H133" s="19">
        <f>SUM(K130:N130)</f>
        <v>-153</v>
      </c>
      <c r="I133" s="19">
        <f>SUM(O130:R130)</f>
        <v>-153</v>
      </c>
      <c r="J133" s="19">
        <f>SUM(S130:W130)</f>
        <v>-374</v>
      </c>
      <c r="K133" s="19">
        <f>SUM(W130:Z130)</f>
        <v>-578</v>
      </c>
      <c r="L133" s="19">
        <f>SUM(AA130:AD130)</f>
        <v>-220.44894749999997</v>
      </c>
      <c r="M133" s="19">
        <f>SUM(AE130:AH130)</f>
        <v>512.47470528651502</v>
      </c>
      <c r="N133" s="19">
        <f>SUM(AI130:AL130)</f>
        <v>1182.067392148608</v>
      </c>
      <c r="O133" s="19">
        <f>SUM(AM130:AP130)</f>
        <v>1259.182297369066</v>
      </c>
      <c r="P133" s="19">
        <f>SUM(AQ130:AT130)</f>
        <v>1107.5809123868216</v>
      </c>
      <c r="Q133" s="19">
        <f>SUM(AU130:AX130)</f>
        <v>940.82536086885716</v>
      </c>
      <c r="R133" s="19">
        <f>SUM(AY130:BB130)</f>
        <v>1429.2628695438016</v>
      </c>
      <c r="S133" s="19">
        <f>SUM(BC130:BF130)</f>
        <v>1793.6832904092798</v>
      </c>
      <c r="T133" s="19">
        <f>SUM(BG130:BJ130)</f>
        <v>1946.7609034711954</v>
      </c>
      <c r="U133" s="19">
        <f>SUM(BK130:BN130)</f>
        <v>1703.1551686887683</v>
      </c>
      <c r="V133" s="19">
        <f>SUM(BO130:BR130)</f>
        <v>1482.1070726262199</v>
      </c>
      <c r="W133" s="19">
        <f>SUM(BS130:BV130)</f>
        <v>1281.527801302751</v>
      </c>
      <c r="X133" s="19">
        <f>SUM(BW130:BZ130)</f>
        <v>1099.5219627486404</v>
      </c>
      <c r="Y133" s="19">
        <f>SUM(CA130:CD130)</f>
        <v>934.36967632736059</v>
      </c>
      <c r="Z133" s="19">
        <f>SUM(CE130:CH130)</f>
        <v>784.51032056791666</v>
      </c>
      <c r="AA133" s="19">
        <f>SUM(CI130:CL130)</f>
        <v>648.52778593107303</v>
      </c>
      <c r="AB133" s="19">
        <f>SUM(CM130:CP130)</f>
        <v>525.13709315415554</v>
      </c>
      <c r="AC133" s="19">
        <f>SUM(CQ130:CT130)</f>
        <v>413.17225072326244</v>
      </c>
      <c r="AD133" s="19">
        <f>SUM(CU130:CX130)</f>
        <v>311.57523673097342</v>
      </c>
    </row>
    <row r="134" spans="2:102" x14ac:dyDescent="0.25">
      <c r="B134" s="4"/>
      <c r="F134" t="s">
        <v>88</v>
      </c>
      <c r="G134" s="19">
        <f>SUM(G131:J131)</f>
        <v>-24</v>
      </c>
      <c r="H134" s="19">
        <f>SUM(K131:N131)</f>
        <v>-322</v>
      </c>
      <c r="I134" s="19">
        <f>SUM(O131:R131)</f>
        <v>-480</v>
      </c>
      <c r="J134" s="19">
        <f>SUM(S131:W131)</f>
        <v>-419.5</v>
      </c>
      <c r="K134" s="19">
        <f>SUM(W131:Z131)</f>
        <v>242</v>
      </c>
      <c r="L134" s="19">
        <f>SUM(AA131:AD131)</f>
        <v>351.50771250000003</v>
      </c>
      <c r="M134" s="19">
        <f>SUM(AE131:AH131)</f>
        <v>141.32414789829713</v>
      </c>
      <c r="N134" s="19">
        <f>SUM(AI131:AL131)</f>
        <v>5.1196800699890552</v>
      </c>
      <c r="O134" s="19">
        <f>SUM(AM131:AP131)</f>
        <v>25.563956192961594</v>
      </c>
      <c r="P134" s="19">
        <f>SUM(AQ131:AT131)</f>
        <v>681.11355128403397</v>
      </c>
      <c r="Q134" s="19">
        <f>SUM(AU131:AX131)</f>
        <v>792.96846652157137</v>
      </c>
      <c r="R134" s="19">
        <f>SUM(AY131:BB131)</f>
        <v>808.15355718577291</v>
      </c>
      <c r="S134" s="19">
        <f>SUM(BC131:BF131)</f>
        <v>807.53952070373862</v>
      </c>
      <c r="T134" s="19">
        <f>SUM(BG131:BJ131)</f>
        <v>793.36864942986597</v>
      </c>
      <c r="U134" s="19">
        <f>SUM(BK131:BN131)</f>
        <v>780.82327897967082</v>
      </c>
      <c r="V134" s="19">
        <f>SUM(BO131:BR131)</f>
        <v>769.71695272132672</v>
      </c>
      <c r="W134" s="19">
        <f>SUM(BS131:BV131)</f>
        <v>759.88460193930041</v>
      </c>
      <c r="X134" s="19">
        <f>SUM(BW131:BZ131)</f>
        <v>751.18009248657472</v>
      </c>
      <c r="Y134" s="19">
        <f>SUM(CA131:CD131)</f>
        <v>743.47405285349964</v>
      </c>
      <c r="Z134" s="19">
        <f>SUM(CE131:CH131)</f>
        <v>736.65195137276328</v>
      </c>
      <c r="AA134" s="19">
        <f>SUM(CI131:CL131)</f>
        <v>730.61239398277689</v>
      </c>
      <c r="AB134" s="19">
        <f>SUM(CM131:CP131)</f>
        <v>725.26561724983958</v>
      </c>
      <c r="AC134" s="19">
        <f>SUM(CQ131:CT131)</f>
        <v>720.53215425149494</v>
      </c>
      <c r="AD134" s="19">
        <f>SUM(CU131:CX131)</f>
        <v>716.34165349265936</v>
      </c>
    </row>
    <row r="135" spans="2:102" x14ac:dyDescent="0.25">
      <c r="B135" s="4"/>
    </row>
    <row r="136" spans="2:102" x14ac:dyDescent="0.25">
      <c r="B136" s="4"/>
    </row>
    <row r="137" spans="2:102" x14ac:dyDescent="0.25">
      <c r="B137" s="4"/>
    </row>
    <row r="138" spans="2:102" x14ac:dyDescent="0.25">
      <c r="B138" s="4"/>
    </row>
    <row r="139" spans="2:102" x14ac:dyDescent="0.25">
      <c r="B139" s="4"/>
    </row>
    <row r="140" spans="2:102" x14ac:dyDescent="0.25">
      <c r="B140" s="4"/>
    </row>
    <row r="141" spans="2:102" x14ac:dyDescent="0.25">
      <c r="B141" s="4"/>
    </row>
    <row r="142" spans="2:102" x14ac:dyDescent="0.25">
      <c r="B142" s="4"/>
    </row>
    <row r="143" spans="2:102" x14ac:dyDescent="0.25">
      <c r="B143" s="4"/>
    </row>
    <row r="144" spans="2:10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</sheetData>
  <mergeCells count="50">
    <mergeCell ref="CI34:CL34"/>
    <mergeCell ref="CM34:CP34"/>
    <mergeCell ref="CQ34:CT34"/>
    <mergeCell ref="CU34:CX34"/>
    <mergeCell ref="BK34:BN34"/>
    <mergeCell ref="BO34:BR34"/>
    <mergeCell ref="BS34:BV34"/>
    <mergeCell ref="BW34:BZ34"/>
    <mergeCell ref="CA34:CD34"/>
    <mergeCell ref="CE34:CH34"/>
    <mergeCell ref="AM34:AP34"/>
    <mergeCell ref="AQ34:AT34"/>
    <mergeCell ref="AU34:AX34"/>
    <mergeCell ref="AY34:BB34"/>
    <mergeCell ref="BC34:BF34"/>
    <mergeCell ref="BG34:BJ34"/>
    <mergeCell ref="CU1:CX1"/>
    <mergeCell ref="C34:F34"/>
    <mergeCell ref="G34:J34"/>
    <mergeCell ref="K34:N34"/>
    <mergeCell ref="O34:R34"/>
    <mergeCell ref="S34:V34"/>
    <mergeCell ref="W34:Z34"/>
    <mergeCell ref="AA34:AD34"/>
    <mergeCell ref="AE34:AH34"/>
    <mergeCell ref="AI34:AL34"/>
    <mergeCell ref="BW1:BZ1"/>
    <mergeCell ref="CA1:CD1"/>
    <mergeCell ref="CE1:CH1"/>
    <mergeCell ref="CI1:CL1"/>
    <mergeCell ref="CM1:CP1"/>
    <mergeCell ref="CQ1:CT1"/>
    <mergeCell ref="AY1:BB1"/>
    <mergeCell ref="BC1:BF1"/>
    <mergeCell ref="BG1:BJ1"/>
    <mergeCell ref="BK1:BN1"/>
    <mergeCell ref="BO1:BR1"/>
    <mergeCell ref="BS1:BV1"/>
    <mergeCell ref="AU1:AX1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34F5-D77A-47CC-A472-2CE8C293E401}">
  <dimension ref="A3:O16"/>
  <sheetViews>
    <sheetView workbookViewId="0">
      <selection activeCell="A4" sqref="A4:O16"/>
    </sheetView>
  </sheetViews>
  <sheetFormatPr defaultRowHeight="15" x14ac:dyDescent="0.25"/>
  <cols>
    <col min="1" max="1" width="38.5703125" customWidth="1"/>
  </cols>
  <sheetData>
    <row r="3" spans="1:15" ht="15.75" thickBot="1" x14ac:dyDescent="0.3"/>
    <row r="4" spans="1:15" ht="15.75" thickBot="1" x14ac:dyDescent="0.3">
      <c r="A4" s="103"/>
      <c r="B4" s="130">
        <v>1</v>
      </c>
      <c r="C4" s="130"/>
      <c r="D4" s="130">
        <v>2</v>
      </c>
      <c r="E4" s="130"/>
      <c r="F4" s="130">
        <v>3</v>
      </c>
      <c r="G4" s="130"/>
      <c r="H4" s="130">
        <v>4</v>
      </c>
      <c r="I4" s="130"/>
      <c r="J4" s="130">
        <v>5</v>
      </c>
      <c r="K4" s="130"/>
      <c r="L4" s="130">
        <v>6</v>
      </c>
      <c r="M4" s="130"/>
      <c r="N4" s="128">
        <v>7</v>
      </c>
      <c r="O4" s="129"/>
    </row>
    <row r="5" spans="1:15" ht="21" x14ac:dyDescent="0.35">
      <c r="A5" s="121" t="s">
        <v>98</v>
      </c>
      <c r="B5" s="104"/>
      <c r="C5" s="70"/>
      <c r="D5" s="104"/>
      <c r="E5" s="70"/>
      <c r="F5" s="104"/>
      <c r="G5" s="70"/>
      <c r="H5" s="104"/>
      <c r="I5" s="70"/>
      <c r="J5" s="104"/>
      <c r="K5" s="70"/>
      <c r="L5" s="104"/>
      <c r="M5" s="70"/>
      <c r="N5" s="104"/>
      <c r="O5" s="91"/>
    </row>
    <row r="6" spans="1:15" x14ac:dyDescent="0.25">
      <c r="A6" s="114" t="s">
        <v>95</v>
      </c>
      <c r="B6" s="113"/>
      <c r="C6" s="92"/>
      <c r="D6" s="105"/>
      <c r="E6" s="10"/>
      <c r="F6" s="105"/>
      <c r="G6" s="10"/>
      <c r="H6" s="105"/>
      <c r="I6" s="10"/>
      <c r="J6" s="105"/>
      <c r="K6" s="10"/>
      <c r="L6" s="105"/>
      <c r="M6" s="10"/>
      <c r="N6" s="105"/>
      <c r="O6" s="93"/>
    </row>
    <row r="7" spans="1:15" x14ac:dyDescent="0.25">
      <c r="A7" s="115" t="s">
        <v>96</v>
      </c>
      <c r="B7" s="105"/>
      <c r="C7" s="94"/>
      <c r="D7" s="110"/>
      <c r="E7" s="94"/>
      <c r="F7" s="105"/>
      <c r="G7" s="10"/>
      <c r="H7" s="105"/>
      <c r="I7" s="10"/>
      <c r="J7" s="105"/>
      <c r="K7" s="10"/>
      <c r="L7" s="105"/>
      <c r="M7" s="10"/>
      <c r="N7" s="105"/>
      <c r="O7" s="93"/>
    </row>
    <row r="8" spans="1:15" x14ac:dyDescent="0.25">
      <c r="A8" s="116" t="s">
        <v>97</v>
      </c>
      <c r="B8" s="105"/>
      <c r="C8" s="10"/>
      <c r="D8" s="105"/>
      <c r="E8" s="95"/>
      <c r="F8" s="106"/>
      <c r="G8" s="95"/>
      <c r="H8" s="106"/>
      <c r="I8" s="10"/>
      <c r="J8" s="105"/>
      <c r="K8" s="10"/>
      <c r="L8" s="105"/>
      <c r="M8" s="10"/>
      <c r="N8" s="105"/>
      <c r="O8" s="93"/>
    </row>
    <row r="9" spans="1:15" x14ac:dyDescent="0.25">
      <c r="A9" s="117" t="s">
        <v>6</v>
      </c>
      <c r="B9" s="105"/>
      <c r="C9" s="10"/>
      <c r="D9" s="105"/>
      <c r="E9" s="10"/>
      <c r="F9" s="105"/>
      <c r="G9" s="10"/>
      <c r="H9" s="109"/>
      <c r="I9" s="96"/>
      <c r="J9" s="105"/>
      <c r="K9" s="10"/>
      <c r="L9" s="105"/>
      <c r="M9" s="10"/>
      <c r="N9" s="105"/>
      <c r="O9" s="93"/>
    </row>
    <row r="10" spans="1:15" x14ac:dyDescent="0.25">
      <c r="A10" s="97"/>
      <c r="B10" s="105"/>
      <c r="C10" s="10"/>
      <c r="D10" s="105"/>
      <c r="E10" s="10"/>
      <c r="F10" s="105"/>
      <c r="G10" s="10"/>
      <c r="H10" s="105"/>
      <c r="I10" s="10"/>
      <c r="J10" s="105"/>
      <c r="K10" s="10"/>
      <c r="L10" s="105"/>
      <c r="M10" s="10"/>
      <c r="N10" s="105"/>
      <c r="O10" s="93"/>
    </row>
    <row r="11" spans="1:15" x14ac:dyDescent="0.25">
      <c r="A11" s="97"/>
      <c r="B11" s="105"/>
      <c r="C11" s="10"/>
      <c r="D11" s="105"/>
      <c r="E11" s="10"/>
      <c r="F11" s="105"/>
      <c r="G11" s="10"/>
      <c r="H11" s="105"/>
      <c r="I11" s="10"/>
      <c r="J11" s="105"/>
      <c r="K11" s="10"/>
      <c r="L11" s="105"/>
      <c r="M11" s="10"/>
      <c r="N11" s="105"/>
      <c r="O11" s="93"/>
    </row>
    <row r="12" spans="1:15" ht="18.75" x14ac:dyDescent="0.3">
      <c r="A12" s="120" t="s">
        <v>99</v>
      </c>
      <c r="B12" s="105"/>
      <c r="C12" s="10"/>
      <c r="D12" s="105"/>
      <c r="E12" s="10"/>
      <c r="F12" s="105"/>
      <c r="G12" s="10"/>
      <c r="H12" s="105"/>
      <c r="I12" s="10"/>
      <c r="J12" s="105"/>
      <c r="K12" s="10"/>
      <c r="L12" s="105"/>
      <c r="M12" s="10"/>
      <c r="N12" s="105"/>
      <c r="O12" s="93"/>
    </row>
    <row r="13" spans="1:15" x14ac:dyDescent="0.25">
      <c r="A13" s="114" t="s">
        <v>95</v>
      </c>
      <c r="B13" s="113"/>
      <c r="C13" s="92"/>
      <c r="D13" s="113"/>
      <c r="E13" s="92"/>
      <c r="F13" s="105"/>
      <c r="G13" s="10"/>
      <c r="H13" s="105"/>
      <c r="I13" s="10"/>
      <c r="J13" s="105"/>
      <c r="K13" s="10"/>
      <c r="L13" s="105"/>
      <c r="M13" s="10"/>
      <c r="N13" s="105"/>
      <c r="O13" s="93"/>
    </row>
    <row r="14" spans="1:15" x14ac:dyDescent="0.25">
      <c r="A14" s="115" t="s">
        <v>96</v>
      </c>
      <c r="B14" s="105"/>
      <c r="C14" s="10"/>
      <c r="D14" s="111"/>
      <c r="E14" s="94"/>
      <c r="F14" s="110"/>
      <c r="G14" s="94"/>
      <c r="H14" s="110"/>
      <c r="I14" s="94"/>
      <c r="J14" s="105"/>
      <c r="K14" s="10"/>
      <c r="L14" s="105"/>
      <c r="M14" s="10"/>
      <c r="N14" s="105"/>
      <c r="O14" s="93"/>
    </row>
    <row r="15" spans="1:15" x14ac:dyDescent="0.25">
      <c r="A15" s="116" t="s">
        <v>97</v>
      </c>
      <c r="B15" s="105"/>
      <c r="C15" s="10"/>
      <c r="D15" s="105"/>
      <c r="E15" s="98"/>
      <c r="F15" s="111"/>
      <c r="G15" s="98"/>
      <c r="H15" s="111"/>
      <c r="I15" s="95"/>
      <c r="J15" s="108"/>
      <c r="K15" s="95"/>
      <c r="L15" s="106"/>
      <c r="M15" s="95"/>
      <c r="N15" s="105"/>
      <c r="O15" s="93"/>
    </row>
    <row r="16" spans="1:15" ht="15.75" thickBot="1" x14ac:dyDescent="0.3">
      <c r="A16" s="118" t="s">
        <v>6</v>
      </c>
      <c r="B16" s="107"/>
      <c r="C16" s="99"/>
      <c r="D16" s="107"/>
      <c r="E16" s="99"/>
      <c r="F16" s="107"/>
      <c r="G16" s="99"/>
      <c r="H16" s="112"/>
      <c r="I16" s="100"/>
      <c r="J16" s="107"/>
      <c r="K16" s="99"/>
      <c r="L16" s="107"/>
      <c r="M16" s="101"/>
      <c r="N16" s="119"/>
      <c r="O16" s="102"/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Gantt Charts</vt:lpstr>
      <vt:lpstr>Sheet3</vt:lpstr>
      <vt:lpstr>Sheet2</vt:lpstr>
      <vt:lpstr>Cost Breakdown</vt:lpstr>
      <vt:lpstr>Figures</vt:lpstr>
      <vt:lpstr>SLB Business Model</vt:lpstr>
      <vt:lpstr>Sheet1</vt:lpstr>
      <vt:lpstr>'Gantt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cp:lastPrinted>2017-07-21T17:27:16Z</cp:lastPrinted>
  <dcterms:created xsi:type="dcterms:W3CDTF">2016-08-10T20:04:14Z</dcterms:created>
  <dcterms:modified xsi:type="dcterms:W3CDTF">2020-05-09T21:18:20Z</dcterms:modified>
</cp:coreProperties>
</file>