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f9c9cfd5dcd705/FDAS/Mktg/World Oil/Follow up Article/"/>
    </mc:Choice>
  </mc:AlternateContent>
  <xr:revisionPtr revIDLastSave="43" documentId="8_{BB2B4C49-349D-4291-9B89-73B115E0003B}" xr6:coauthVersionLast="45" xr6:coauthVersionMax="45" xr10:uidLastSave="{8BF8E711-61D5-462D-A29F-6992ACB1A273}"/>
  <bookViews>
    <workbookView xWindow="540" yWindow="0" windowWidth="23910" windowHeight="14910" xr2:uid="{6758A21C-C893-4EB4-B3C3-85064632CC3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1" l="1"/>
  <c r="G19" i="1"/>
  <c r="G18" i="1"/>
  <c r="G17" i="1"/>
  <c r="G30" i="1"/>
  <c r="G29" i="1"/>
  <c r="G28" i="1"/>
  <c r="G27" i="1"/>
  <c r="K10" i="1" l="1"/>
  <c r="G32" i="1" l="1"/>
  <c r="H18" i="1"/>
  <c r="I18" i="1" s="1"/>
  <c r="H28" i="1"/>
  <c r="I28" i="1" s="1"/>
  <c r="H17" i="1"/>
  <c r="H19" i="1"/>
  <c r="I19" i="1" s="1"/>
  <c r="H29" i="1"/>
  <c r="I29" i="1" s="1"/>
  <c r="H20" i="1"/>
  <c r="I20" i="1" s="1"/>
  <c r="H30" i="1"/>
  <c r="I30" i="1" s="1"/>
  <c r="H27" i="1"/>
  <c r="G22" i="1"/>
  <c r="O30" i="1"/>
  <c r="H22" i="1" l="1"/>
  <c r="I17" i="1"/>
  <c r="I22" i="1" s="1"/>
  <c r="H32" i="1"/>
  <c r="I27" i="1"/>
  <c r="I32" i="1" s="1"/>
  <c r="Q30" i="1"/>
  <c r="F32" i="1" l="1"/>
  <c r="M32" i="1"/>
  <c r="J32" i="1"/>
  <c r="E32" i="1"/>
  <c r="D32" i="1"/>
  <c r="C32" i="1"/>
  <c r="Q29" i="1" l="1"/>
  <c r="N32" i="1" l="1"/>
  <c r="E101" i="1" l="1"/>
  <c r="D101" i="1"/>
  <c r="B107" i="1"/>
  <c r="C107" i="1"/>
  <c r="B101" i="1"/>
  <c r="B105" i="1" s="1"/>
  <c r="C101" i="1"/>
  <c r="C105" i="1" s="1"/>
  <c r="D106" i="1"/>
  <c r="D105" i="1"/>
  <c r="E106" i="1"/>
  <c r="E105" i="1"/>
  <c r="AE341" i="1" l="1"/>
  <c r="AE342" i="1" s="1"/>
  <c r="AD341" i="1"/>
  <c r="AD342" i="1" s="1"/>
  <c r="AB37" i="1" l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AB113" i="1" s="1"/>
  <c r="AB114" i="1" s="1"/>
  <c r="AB115" i="1" s="1"/>
  <c r="AB116" i="1" s="1"/>
  <c r="AB117" i="1" s="1"/>
  <c r="AB118" i="1" s="1"/>
  <c r="AB119" i="1" s="1"/>
  <c r="AB120" i="1" s="1"/>
  <c r="AB121" i="1" s="1"/>
  <c r="AB122" i="1" s="1"/>
  <c r="AB123" i="1" s="1"/>
  <c r="AB124" i="1" s="1"/>
  <c r="AB125" i="1" s="1"/>
  <c r="AB126" i="1" s="1"/>
  <c r="AB127" i="1" s="1"/>
  <c r="AB128" i="1" s="1"/>
  <c r="AB129" i="1" s="1"/>
  <c r="AB130" i="1" s="1"/>
  <c r="AB131" i="1" s="1"/>
  <c r="AB132" i="1" s="1"/>
  <c r="AB133" i="1" s="1"/>
  <c r="AB134" i="1" s="1"/>
  <c r="AB135" i="1" s="1"/>
  <c r="AB136" i="1" s="1"/>
  <c r="AB137" i="1" s="1"/>
  <c r="AB138" i="1" s="1"/>
  <c r="AB139" i="1" s="1"/>
  <c r="AB140" i="1" s="1"/>
  <c r="AB141" i="1" s="1"/>
  <c r="AB142" i="1" s="1"/>
  <c r="AB143" i="1" s="1"/>
  <c r="AB144" i="1" s="1"/>
  <c r="AB145" i="1" s="1"/>
  <c r="AB146" i="1" s="1"/>
  <c r="AB147" i="1" s="1"/>
  <c r="AB148" i="1" s="1"/>
  <c r="AB149" i="1" s="1"/>
  <c r="AB150" i="1" s="1"/>
  <c r="AB151" i="1" s="1"/>
  <c r="AB152" i="1" s="1"/>
  <c r="AB153" i="1" s="1"/>
  <c r="AB154" i="1" s="1"/>
  <c r="AB155" i="1" s="1"/>
  <c r="AB156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B170" i="1" s="1"/>
  <c r="AB171" i="1" s="1"/>
  <c r="AB172" i="1" s="1"/>
  <c r="AB173" i="1" s="1"/>
  <c r="AB174" i="1" s="1"/>
  <c r="AB175" i="1" s="1"/>
  <c r="AB176" i="1" s="1"/>
  <c r="AB177" i="1" s="1"/>
  <c r="AB178" i="1" s="1"/>
  <c r="AB179" i="1" s="1"/>
  <c r="AB180" i="1" s="1"/>
  <c r="AB181" i="1" s="1"/>
  <c r="AB182" i="1" s="1"/>
  <c r="AB183" i="1" s="1"/>
  <c r="AB184" i="1" s="1"/>
  <c r="AB185" i="1" s="1"/>
  <c r="AB186" i="1" s="1"/>
  <c r="AB187" i="1" s="1"/>
  <c r="AB188" i="1" s="1"/>
  <c r="AB189" i="1" s="1"/>
  <c r="AB190" i="1" s="1"/>
  <c r="AB191" i="1" s="1"/>
  <c r="AB192" i="1" s="1"/>
  <c r="AB193" i="1" s="1"/>
  <c r="AB194" i="1" s="1"/>
  <c r="AB195" i="1" s="1"/>
  <c r="AB196" i="1" s="1"/>
  <c r="AB197" i="1" s="1"/>
  <c r="AB198" i="1" s="1"/>
  <c r="AB199" i="1" s="1"/>
  <c r="AB200" i="1" s="1"/>
  <c r="AB201" i="1" s="1"/>
  <c r="AB202" i="1" s="1"/>
  <c r="AB203" i="1" s="1"/>
  <c r="AB204" i="1" s="1"/>
  <c r="AB205" i="1" s="1"/>
  <c r="AB206" i="1" s="1"/>
  <c r="AB207" i="1" s="1"/>
  <c r="AB208" i="1" s="1"/>
  <c r="AB209" i="1" s="1"/>
  <c r="AB210" i="1" s="1"/>
  <c r="AB211" i="1" s="1"/>
  <c r="AB212" i="1" s="1"/>
  <c r="AB213" i="1" s="1"/>
  <c r="AB214" i="1" s="1"/>
  <c r="AB215" i="1" s="1"/>
  <c r="AB216" i="1" s="1"/>
  <c r="AB217" i="1" s="1"/>
  <c r="AB218" i="1" s="1"/>
  <c r="AB219" i="1" s="1"/>
  <c r="AB220" i="1" s="1"/>
  <c r="AB221" i="1" s="1"/>
  <c r="AB222" i="1" s="1"/>
  <c r="AB223" i="1" s="1"/>
  <c r="AB224" i="1" s="1"/>
  <c r="AB225" i="1" s="1"/>
  <c r="AB226" i="1" s="1"/>
  <c r="AB227" i="1" s="1"/>
  <c r="AB228" i="1" s="1"/>
  <c r="AB229" i="1" s="1"/>
  <c r="AB230" i="1" s="1"/>
  <c r="AB231" i="1" s="1"/>
  <c r="AB232" i="1" s="1"/>
  <c r="AB233" i="1" s="1"/>
  <c r="AB234" i="1" s="1"/>
  <c r="AB235" i="1" s="1"/>
  <c r="AB236" i="1" s="1"/>
  <c r="AB237" i="1" s="1"/>
  <c r="AB238" i="1" s="1"/>
  <c r="AB239" i="1" s="1"/>
  <c r="AB240" i="1" s="1"/>
  <c r="AB241" i="1" s="1"/>
  <c r="AB242" i="1" s="1"/>
  <c r="AB243" i="1" s="1"/>
  <c r="AB244" i="1" s="1"/>
  <c r="AB245" i="1" s="1"/>
  <c r="AB246" i="1" s="1"/>
  <c r="AB247" i="1" s="1"/>
  <c r="AB248" i="1" s="1"/>
  <c r="AB249" i="1" s="1"/>
  <c r="AB250" i="1" s="1"/>
  <c r="AB251" i="1" s="1"/>
  <c r="AB252" i="1" s="1"/>
  <c r="AB253" i="1" s="1"/>
  <c r="AB254" i="1" s="1"/>
  <c r="AB255" i="1" s="1"/>
  <c r="AB256" i="1" s="1"/>
  <c r="AB257" i="1" s="1"/>
  <c r="AB258" i="1" s="1"/>
  <c r="AB259" i="1" s="1"/>
  <c r="AB260" i="1" s="1"/>
  <c r="AB261" i="1" s="1"/>
  <c r="AB262" i="1" s="1"/>
  <c r="AB263" i="1" s="1"/>
  <c r="AB264" i="1" s="1"/>
  <c r="AB265" i="1" s="1"/>
  <c r="AB266" i="1" s="1"/>
  <c r="AB267" i="1" s="1"/>
  <c r="AB268" i="1" s="1"/>
  <c r="AB269" i="1" s="1"/>
  <c r="AB270" i="1" s="1"/>
  <c r="AB271" i="1" s="1"/>
  <c r="AB272" i="1" s="1"/>
  <c r="AB273" i="1" s="1"/>
  <c r="AB274" i="1" s="1"/>
  <c r="AB275" i="1" s="1"/>
  <c r="AB276" i="1" s="1"/>
  <c r="AB277" i="1" s="1"/>
  <c r="AB278" i="1" s="1"/>
  <c r="AB279" i="1" s="1"/>
  <c r="AB280" i="1" s="1"/>
  <c r="AB281" i="1" s="1"/>
  <c r="AB282" i="1" s="1"/>
  <c r="AB283" i="1" s="1"/>
  <c r="AB284" i="1" s="1"/>
  <c r="AB285" i="1" s="1"/>
  <c r="AB286" i="1" s="1"/>
  <c r="AB287" i="1" s="1"/>
  <c r="AB288" i="1" s="1"/>
  <c r="AB289" i="1" s="1"/>
  <c r="AB290" i="1" s="1"/>
  <c r="AB291" i="1" s="1"/>
  <c r="AB292" i="1" s="1"/>
  <c r="AB293" i="1" s="1"/>
  <c r="AB294" i="1" s="1"/>
  <c r="AB295" i="1" s="1"/>
  <c r="AB296" i="1" s="1"/>
  <c r="AB297" i="1" s="1"/>
  <c r="AB298" i="1" s="1"/>
  <c r="AB299" i="1" s="1"/>
  <c r="AB300" i="1" s="1"/>
  <c r="AB301" i="1" s="1"/>
  <c r="AB302" i="1" s="1"/>
  <c r="AB303" i="1" s="1"/>
  <c r="AB304" i="1" s="1"/>
  <c r="AB305" i="1" s="1"/>
  <c r="AB306" i="1" s="1"/>
  <c r="AB307" i="1" s="1"/>
  <c r="AB308" i="1" s="1"/>
  <c r="AB309" i="1" s="1"/>
  <c r="AB310" i="1" s="1"/>
  <c r="AB311" i="1" s="1"/>
  <c r="AB312" i="1" s="1"/>
  <c r="AB313" i="1" s="1"/>
  <c r="AB314" i="1" s="1"/>
  <c r="AB315" i="1" s="1"/>
  <c r="AB316" i="1" s="1"/>
  <c r="AB317" i="1" s="1"/>
  <c r="AB318" i="1" s="1"/>
  <c r="AB319" i="1" s="1"/>
  <c r="AB320" i="1" s="1"/>
  <c r="AB321" i="1" s="1"/>
  <c r="AB322" i="1" s="1"/>
  <c r="AB323" i="1" s="1"/>
  <c r="AB324" i="1" s="1"/>
  <c r="AB325" i="1" s="1"/>
  <c r="AB326" i="1" s="1"/>
  <c r="AB327" i="1" s="1"/>
  <c r="AB328" i="1" s="1"/>
  <c r="AB329" i="1" s="1"/>
  <c r="AB330" i="1" s="1"/>
  <c r="AB331" i="1" s="1"/>
  <c r="AB332" i="1" s="1"/>
  <c r="AB333" i="1" s="1"/>
  <c r="AB334" i="1" s="1"/>
  <c r="AB335" i="1" s="1"/>
  <c r="AB336" i="1" s="1"/>
  <c r="AB337" i="1" s="1"/>
  <c r="AB338" i="1" s="1"/>
  <c r="AB339" i="1" s="1"/>
  <c r="AB340" i="1" s="1"/>
  <c r="AB341" i="1" s="1"/>
  <c r="AB342" i="1" s="1"/>
  <c r="AB343" i="1" s="1"/>
  <c r="AB344" i="1" s="1"/>
  <c r="AB345" i="1" s="1"/>
  <c r="AB346" i="1" s="1"/>
  <c r="AB347" i="1" s="1"/>
  <c r="AB348" i="1" s="1"/>
  <c r="AB349" i="1" s="1"/>
  <c r="AB350" i="1" s="1"/>
  <c r="AB351" i="1" s="1"/>
  <c r="AB352" i="1" s="1"/>
  <c r="AB353" i="1" s="1"/>
  <c r="AB354" i="1" s="1"/>
  <c r="AB355" i="1" s="1"/>
  <c r="AB356" i="1" s="1"/>
  <c r="AB357" i="1" s="1"/>
  <c r="AB358" i="1" s="1"/>
  <c r="AB359" i="1" s="1"/>
  <c r="L37" i="1"/>
  <c r="X37" i="1" s="1"/>
  <c r="AA37" i="1" s="1"/>
  <c r="K37" i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X36" i="1"/>
  <c r="AA36" i="1" l="1"/>
  <c r="L38" i="1"/>
  <c r="X38" i="1" l="1"/>
  <c r="L39" i="1"/>
  <c r="AA38" i="1" l="1"/>
  <c r="X39" i="1"/>
  <c r="AA39" i="1" s="1"/>
  <c r="L40" i="1"/>
  <c r="X40" i="1" l="1"/>
  <c r="L41" i="1"/>
  <c r="AA40" i="1" l="1"/>
  <c r="X41" i="1"/>
  <c r="L42" i="1"/>
  <c r="AA41" i="1" l="1"/>
  <c r="X42" i="1"/>
  <c r="L43" i="1"/>
  <c r="AA42" i="1" l="1"/>
  <c r="X43" i="1"/>
  <c r="AA43" i="1" s="1"/>
  <c r="L44" i="1"/>
  <c r="X44" i="1" l="1"/>
  <c r="L45" i="1"/>
  <c r="AA44" i="1" l="1"/>
  <c r="X45" i="1"/>
  <c r="AA45" i="1" s="1"/>
  <c r="L46" i="1"/>
  <c r="X46" i="1" l="1"/>
  <c r="AA46" i="1" s="1"/>
  <c r="L47" i="1"/>
  <c r="X47" i="1" l="1"/>
  <c r="AA47" i="1" s="1"/>
  <c r="L48" i="1"/>
  <c r="X48" i="1" l="1"/>
  <c r="AA48" i="1" s="1"/>
  <c r="L49" i="1"/>
  <c r="X49" i="1" l="1"/>
  <c r="AA49" i="1" s="1"/>
  <c r="L50" i="1"/>
  <c r="X50" i="1" l="1"/>
  <c r="AA50" i="1" s="1"/>
  <c r="L51" i="1"/>
  <c r="L52" i="1" l="1"/>
  <c r="X51" i="1"/>
  <c r="AA51" i="1" s="1"/>
  <c r="X52" i="1" l="1"/>
  <c r="AA52" i="1" s="1"/>
  <c r="L53" i="1"/>
  <c r="X53" i="1" l="1"/>
  <c r="AA53" i="1" s="1"/>
  <c r="L54" i="1"/>
  <c r="X54" i="1" l="1"/>
  <c r="AA54" i="1" s="1"/>
  <c r="L55" i="1"/>
  <c r="X55" i="1" l="1"/>
  <c r="AA55" i="1" s="1"/>
  <c r="L56" i="1"/>
  <c r="X56" i="1" l="1"/>
  <c r="AA56" i="1" s="1"/>
  <c r="L57" i="1"/>
  <c r="X57" i="1" l="1"/>
  <c r="AA57" i="1" s="1"/>
  <c r="L58" i="1"/>
  <c r="X58" i="1" l="1"/>
  <c r="AA58" i="1" s="1"/>
  <c r="L59" i="1"/>
  <c r="X59" i="1" l="1"/>
  <c r="AA59" i="1" s="1"/>
  <c r="L60" i="1"/>
  <c r="X60" i="1" l="1"/>
  <c r="AA60" i="1" s="1"/>
  <c r="L61" i="1"/>
  <c r="X61" i="1" l="1"/>
  <c r="AA61" i="1" s="1"/>
  <c r="L62" i="1"/>
  <c r="X62" i="1" l="1"/>
  <c r="AA62" i="1" s="1"/>
  <c r="L63" i="1"/>
  <c r="X63" i="1" l="1"/>
  <c r="AA63" i="1" s="1"/>
  <c r="L64" i="1"/>
  <c r="X64" i="1" l="1"/>
  <c r="AA64" i="1" s="1"/>
  <c r="L65" i="1"/>
  <c r="X65" i="1" l="1"/>
  <c r="AA65" i="1" s="1"/>
  <c r="L66" i="1"/>
  <c r="X66" i="1" l="1"/>
  <c r="AA66" i="1" s="1"/>
  <c r="L67" i="1"/>
  <c r="X67" i="1" l="1"/>
  <c r="AA67" i="1" s="1"/>
  <c r="L68" i="1"/>
  <c r="X68" i="1" l="1"/>
  <c r="AA68" i="1" s="1"/>
  <c r="L69" i="1"/>
  <c r="X69" i="1" l="1"/>
  <c r="AA69" i="1" s="1"/>
  <c r="L70" i="1"/>
  <c r="X70" i="1" l="1"/>
  <c r="AA70" i="1" s="1"/>
  <c r="L71" i="1"/>
  <c r="X71" i="1" l="1"/>
  <c r="AA71" i="1" s="1"/>
  <c r="L72" i="1"/>
  <c r="X72" i="1" l="1"/>
  <c r="AA72" i="1" s="1"/>
  <c r="L73" i="1"/>
  <c r="X73" i="1" l="1"/>
  <c r="AA73" i="1" s="1"/>
  <c r="L74" i="1"/>
  <c r="X74" i="1" l="1"/>
  <c r="AA74" i="1" s="1"/>
  <c r="L75" i="1"/>
  <c r="X75" i="1" l="1"/>
  <c r="AA75" i="1" s="1"/>
  <c r="L76" i="1"/>
  <c r="X76" i="1" l="1"/>
  <c r="AA76" i="1" s="1"/>
  <c r="L77" i="1"/>
  <c r="X77" i="1" l="1"/>
  <c r="AA77" i="1" s="1"/>
  <c r="L78" i="1"/>
  <c r="X78" i="1" l="1"/>
  <c r="AA78" i="1" s="1"/>
  <c r="L79" i="1"/>
  <c r="X79" i="1" l="1"/>
  <c r="AA79" i="1" s="1"/>
  <c r="L80" i="1"/>
  <c r="X80" i="1" l="1"/>
  <c r="AA80" i="1" s="1"/>
  <c r="L81" i="1"/>
  <c r="X81" i="1" l="1"/>
  <c r="AA81" i="1" s="1"/>
  <c r="L82" i="1"/>
  <c r="X82" i="1" l="1"/>
  <c r="AA82" i="1" s="1"/>
  <c r="L83" i="1"/>
  <c r="X83" i="1" l="1"/>
  <c r="AA83" i="1" s="1"/>
  <c r="L84" i="1"/>
  <c r="X84" i="1" l="1"/>
  <c r="AA84" i="1" s="1"/>
  <c r="L85" i="1"/>
  <c r="X85" i="1" l="1"/>
  <c r="AA85" i="1" s="1"/>
  <c r="L86" i="1"/>
  <c r="X86" i="1" l="1"/>
  <c r="AA86" i="1" s="1"/>
  <c r="L87" i="1"/>
  <c r="X87" i="1" l="1"/>
  <c r="AA87" i="1" s="1"/>
  <c r="L88" i="1"/>
  <c r="X88" i="1" l="1"/>
  <c r="AA88" i="1" s="1"/>
  <c r="L89" i="1"/>
  <c r="X89" i="1" l="1"/>
  <c r="AA89" i="1" s="1"/>
  <c r="L90" i="1"/>
  <c r="X90" i="1" l="1"/>
  <c r="AA90" i="1" s="1"/>
  <c r="L91" i="1"/>
  <c r="X91" i="1" l="1"/>
  <c r="AA91" i="1" s="1"/>
  <c r="L92" i="1"/>
  <c r="X92" i="1" l="1"/>
  <c r="AA92" i="1" s="1"/>
  <c r="L93" i="1"/>
  <c r="X93" i="1" l="1"/>
  <c r="AA93" i="1" s="1"/>
  <c r="L94" i="1"/>
  <c r="X94" i="1" l="1"/>
  <c r="AA94" i="1" s="1"/>
  <c r="L95" i="1"/>
  <c r="X95" i="1" l="1"/>
  <c r="AA95" i="1" s="1"/>
  <c r="L96" i="1"/>
  <c r="X96" i="1" l="1"/>
  <c r="AA96" i="1" s="1"/>
  <c r="L97" i="1"/>
  <c r="X97" i="1" l="1"/>
  <c r="AA97" i="1" s="1"/>
  <c r="L98" i="1"/>
  <c r="X98" i="1" l="1"/>
  <c r="AA98" i="1" s="1"/>
  <c r="L99" i="1"/>
  <c r="X99" i="1" l="1"/>
  <c r="AA99" i="1" s="1"/>
  <c r="L100" i="1"/>
  <c r="X100" i="1" l="1"/>
  <c r="AA100" i="1" s="1"/>
  <c r="L101" i="1"/>
  <c r="X101" i="1" l="1"/>
  <c r="AA101" i="1" s="1"/>
  <c r="L102" i="1"/>
  <c r="X102" i="1" l="1"/>
  <c r="AA102" i="1" s="1"/>
  <c r="L103" i="1"/>
  <c r="X103" i="1" l="1"/>
  <c r="AA103" i="1" s="1"/>
  <c r="L104" i="1"/>
  <c r="X104" i="1" l="1"/>
  <c r="AA104" i="1" s="1"/>
  <c r="L105" i="1"/>
  <c r="X105" i="1" l="1"/>
  <c r="AA105" i="1" s="1"/>
  <c r="L106" i="1"/>
  <c r="X106" i="1" l="1"/>
  <c r="AA106" i="1" s="1"/>
  <c r="L107" i="1"/>
  <c r="X107" i="1" l="1"/>
  <c r="AA107" i="1" s="1"/>
  <c r="L108" i="1"/>
  <c r="X108" i="1" l="1"/>
  <c r="AA108" i="1" s="1"/>
  <c r="L109" i="1"/>
  <c r="X109" i="1" l="1"/>
  <c r="AA109" i="1" s="1"/>
  <c r="L110" i="1"/>
  <c r="B50" i="1"/>
  <c r="B40" i="1"/>
  <c r="X110" i="1" l="1"/>
  <c r="AA110" i="1" s="1"/>
  <c r="L111" i="1"/>
  <c r="P32" i="1"/>
  <c r="L32" i="1"/>
  <c r="B32" i="1"/>
  <c r="F22" i="1"/>
  <c r="X111" i="1" l="1"/>
  <c r="AA111" i="1" s="1"/>
  <c r="L112" i="1"/>
  <c r="Q28" i="1"/>
  <c r="L113" i="1" l="1"/>
  <c r="X112" i="1"/>
  <c r="AA112" i="1" s="1"/>
  <c r="Q27" i="1"/>
  <c r="Q32" i="1" s="1"/>
  <c r="O27" i="1"/>
  <c r="O29" i="1"/>
  <c r="X113" i="1" l="1"/>
  <c r="AA113" i="1" s="1"/>
  <c r="L114" i="1"/>
  <c r="O28" i="1"/>
  <c r="AB32" i="1" s="1"/>
  <c r="K29" i="1"/>
  <c r="K27" i="1"/>
  <c r="K28" i="1"/>
  <c r="K20" i="1"/>
  <c r="B22" i="1"/>
  <c r="L22" i="1"/>
  <c r="J22" i="1"/>
  <c r="E22" i="1"/>
  <c r="D22" i="1"/>
  <c r="K19" i="1"/>
  <c r="K32" i="1" l="1"/>
  <c r="O32" i="1"/>
  <c r="Y32" i="1" s="1"/>
  <c r="Z32" i="1" s="1"/>
  <c r="B37" i="1"/>
  <c r="B39" i="1" s="1"/>
  <c r="B42" i="1" s="1"/>
  <c r="B44" i="1" s="1"/>
  <c r="X114" i="1"/>
  <c r="AA114" i="1" s="1"/>
  <c r="L115" i="1"/>
  <c r="K18" i="1"/>
  <c r="B45" i="1" l="1"/>
  <c r="B46" i="1" s="1"/>
  <c r="B51" i="1" s="1"/>
  <c r="B52" i="1" s="1"/>
  <c r="X115" i="1"/>
  <c r="AA115" i="1" s="1"/>
  <c r="L116" i="1"/>
  <c r="K17" i="1"/>
  <c r="K22" i="1" s="1"/>
  <c r="X116" i="1" l="1"/>
  <c r="AA116" i="1" s="1"/>
  <c r="L117" i="1"/>
  <c r="Q20" i="1"/>
  <c r="U20" i="1" s="1"/>
  <c r="V20" i="1" s="1"/>
  <c r="P20" i="1"/>
  <c r="O20" i="1"/>
  <c r="M19" i="1"/>
  <c r="Q19" i="1" s="1"/>
  <c r="R19" i="1" s="1"/>
  <c r="T19" i="1" s="1"/>
  <c r="S19" i="1" s="1"/>
  <c r="O19" i="1"/>
  <c r="M18" i="1"/>
  <c r="N18" i="1"/>
  <c r="N22" i="1" s="1"/>
  <c r="M17" i="1"/>
  <c r="Q17" i="1" s="1"/>
  <c r="C17" i="1"/>
  <c r="C22" i="1" s="1"/>
  <c r="X117" i="1" l="1"/>
  <c r="AA117" i="1" s="1"/>
  <c r="L118" i="1"/>
  <c r="U16" i="1"/>
  <c r="V17" i="1" s="1"/>
  <c r="M22" i="1"/>
  <c r="O18" i="1"/>
  <c r="P19" i="1"/>
  <c r="P17" i="1"/>
  <c r="Q18" i="1"/>
  <c r="O17" i="1"/>
  <c r="R17" i="1"/>
  <c r="P18" i="1"/>
  <c r="U19" i="1"/>
  <c r="V19" i="1" s="1"/>
  <c r="R20" i="1"/>
  <c r="T20" i="1" s="1"/>
  <c r="S20" i="1" s="1"/>
  <c r="P22" i="1" l="1"/>
  <c r="R18" i="1"/>
  <c r="T18" i="1" s="1"/>
  <c r="S18" i="1" s="1"/>
  <c r="U18" i="1"/>
  <c r="V18" i="1" s="1"/>
  <c r="V22" i="1" s="1"/>
  <c r="X118" i="1"/>
  <c r="AA118" i="1" s="1"/>
  <c r="L119" i="1"/>
  <c r="Q22" i="1"/>
  <c r="O22" i="1"/>
  <c r="T16" i="1"/>
  <c r="R22" i="1" l="1"/>
  <c r="U22" i="1"/>
  <c r="X119" i="1"/>
  <c r="AA119" i="1" s="1"/>
  <c r="L120" i="1"/>
  <c r="T22" i="1"/>
  <c r="S16" i="1"/>
  <c r="S22" i="1" s="1"/>
  <c r="X120" i="1" l="1"/>
  <c r="AA120" i="1" s="1"/>
  <c r="L121" i="1"/>
  <c r="X121" i="1" l="1"/>
  <c r="AA121" i="1" s="1"/>
  <c r="L122" i="1"/>
  <c r="X122" i="1" l="1"/>
  <c r="AA122" i="1" s="1"/>
  <c r="L123" i="1"/>
  <c r="X123" i="1" l="1"/>
  <c r="AA123" i="1" s="1"/>
  <c r="L124" i="1"/>
  <c r="X124" i="1" l="1"/>
  <c r="AA124" i="1" s="1"/>
  <c r="L125" i="1"/>
  <c r="X125" i="1" l="1"/>
  <c r="AA125" i="1" s="1"/>
  <c r="L126" i="1"/>
  <c r="X126" i="1" l="1"/>
  <c r="AA126" i="1" s="1"/>
  <c r="L127" i="1"/>
  <c r="X127" i="1" l="1"/>
  <c r="AA127" i="1" s="1"/>
  <c r="L128" i="1"/>
  <c r="X128" i="1" l="1"/>
  <c r="AA128" i="1" s="1"/>
  <c r="L129" i="1"/>
  <c r="X129" i="1" l="1"/>
  <c r="AA129" i="1" s="1"/>
  <c r="L130" i="1"/>
  <c r="X130" i="1" l="1"/>
  <c r="AA130" i="1" s="1"/>
  <c r="L131" i="1"/>
  <c r="X131" i="1" l="1"/>
  <c r="AA131" i="1" s="1"/>
  <c r="L132" i="1"/>
  <c r="X132" i="1" l="1"/>
  <c r="AA132" i="1" s="1"/>
  <c r="L133" i="1"/>
  <c r="X133" i="1" l="1"/>
  <c r="AA133" i="1" s="1"/>
  <c r="L134" i="1"/>
  <c r="X134" i="1" l="1"/>
  <c r="AA134" i="1" s="1"/>
  <c r="L135" i="1"/>
  <c r="X135" i="1" l="1"/>
  <c r="AA135" i="1" s="1"/>
  <c r="L136" i="1"/>
  <c r="X136" i="1" l="1"/>
  <c r="AA136" i="1" s="1"/>
  <c r="L137" i="1"/>
  <c r="X137" i="1" l="1"/>
  <c r="AA137" i="1" s="1"/>
  <c r="L138" i="1"/>
  <c r="X138" i="1" l="1"/>
  <c r="AA138" i="1" s="1"/>
  <c r="L139" i="1"/>
  <c r="X139" i="1" l="1"/>
  <c r="AA139" i="1" s="1"/>
  <c r="L140" i="1"/>
  <c r="X140" i="1" l="1"/>
  <c r="AA140" i="1" s="1"/>
  <c r="L141" i="1"/>
  <c r="X141" i="1" l="1"/>
  <c r="AA141" i="1" s="1"/>
  <c r="L142" i="1"/>
  <c r="X142" i="1" l="1"/>
  <c r="AA142" i="1" s="1"/>
  <c r="L143" i="1"/>
  <c r="X143" i="1" l="1"/>
  <c r="AA143" i="1" s="1"/>
  <c r="L144" i="1"/>
  <c r="X144" i="1" l="1"/>
  <c r="AA144" i="1" s="1"/>
  <c r="L145" i="1"/>
  <c r="X145" i="1" l="1"/>
  <c r="AA145" i="1" s="1"/>
  <c r="L146" i="1"/>
  <c r="X146" i="1" l="1"/>
  <c r="AA146" i="1" s="1"/>
  <c r="L147" i="1"/>
  <c r="X147" i="1" l="1"/>
  <c r="AA147" i="1" s="1"/>
  <c r="L148" i="1"/>
  <c r="X148" i="1" l="1"/>
  <c r="AA148" i="1" s="1"/>
  <c r="L149" i="1"/>
  <c r="X149" i="1" l="1"/>
  <c r="AA149" i="1" s="1"/>
  <c r="L150" i="1"/>
  <c r="X150" i="1" l="1"/>
  <c r="AA150" i="1" s="1"/>
  <c r="L151" i="1"/>
  <c r="X151" i="1" l="1"/>
  <c r="AA151" i="1" s="1"/>
  <c r="L152" i="1"/>
  <c r="X152" i="1" l="1"/>
  <c r="AA152" i="1" s="1"/>
  <c r="L153" i="1"/>
  <c r="X153" i="1" l="1"/>
  <c r="AA153" i="1" s="1"/>
  <c r="L154" i="1"/>
  <c r="X154" i="1" l="1"/>
  <c r="AA154" i="1" s="1"/>
  <c r="L155" i="1"/>
  <c r="X155" i="1" l="1"/>
  <c r="AA155" i="1" s="1"/>
  <c r="L156" i="1"/>
  <c r="X156" i="1" l="1"/>
  <c r="AA156" i="1" s="1"/>
  <c r="L157" i="1"/>
  <c r="X157" i="1" l="1"/>
  <c r="AA157" i="1" s="1"/>
  <c r="L158" i="1"/>
  <c r="X158" i="1" l="1"/>
  <c r="AA158" i="1" s="1"/>
  <c r="L159" i="1"/>
  <c r="X159" i="1" l="1"/>
  <c r="AA159" i="1" s="1"/>
  <c r="L160" i="1"/>
  <c r="X160" i="1" l="1"/>
  <c r="AA160" i="1" s="1"/>
  <c r="L161" i="1"/>
  <c r="X161" i="1" l="1"/>
  <c r="AA161" i="1" s="1"/>
  <c r="L162" i="1"/>
  <c r="X162" i="1" l="1"/>
  <c r="AA162" i="1" s="1"/>
  <c r="L163" i="1"/>
  <c r="X163" i="1" l="1"/>
  <c r="AA163" i="1" l="1"/>
  <c r="AC163" i="1"/>
  <c r="X164" i="1"/>
  <c r="AA164" i="1" s="1"/>
  <c r="L165" i="1"/>
  <c r="X165" i="1" l="1"/>
  <c r="AA165" i="1" s="1"/>
  <c r="L166" i="1"/>
  <c r="X166" i="1" l="1"/>
  <c r="AA166" i="1" s="1"/>
  <c r="L167" i="1"/>
  <c r="X167" i="1" l="1"/>
  <c r="AA167" i="1" s="1"/>
  <c r="L168" i="1"/>
  <c r="X168" i="1" l="1"/>
  <c r="AA168" i="1" s="1"/>
  <c r="L169" i="1"/>
  <c r="X169" i="1" l="1"/>
  <c r="AA169" i="1" s="1"/>
  <c r="L170" i="1"/>
  <c r="X170" i="1" l="1"/>
  <c r="AA170" i="1" s="1"/>
  <c r="L171" i="1"/>
  <c r="X171" i="1" l="1"/>
  <c r="AA171" i="1" s="1"/>
  <c r="L172" i="1"/>
  <c r="X172" i="1" l="1"/>
  <c r="AA172" i="1" s="1"/>
  <c r="L173" i="1"/>
  <c r="X173" i="1" l="1"/>
  <c r="AA173" i="1" s="1"/>
  <c r="L174" i="1"/>
  <c r="X174" i="1" l="1"/>
  <c r="AA174" i="1" s="1"/>
  <c r="L175" i="1"/>
  <c r="X175" i="1" l="1"/>
  <c r="AA175" i="1" s="1"/>
  <c r="L176" i="1"/>
  <c r="X176" i="1" l="1"/>
  <c r="AA176" i="1" s="1"/>
  <c r="L177" i="1"/>
  <c r="X177" i="1" l="1"/>
  <c r="AA177" i="1" s="1"/>
  <c r="L178" i="1"/>
  <c r="X178" i="1" l="1"/>
  <c r="AA178" i="1" s="1"/>
  <c r="L179" i="1"/>
  <c r="X179" i="1" l="1"/>
  <c r="AA179" i="1" s="1"/>
  <c r="L180" i="1"/>
  <c r="X180" i="1" l="1"/>
  <c r="AA180" i="1" s="1"/>
  <c r="L181" i="1"/>
  <c r="X181" i="1" l="1"/>
  <c r="AA181" i="1" s="1"/>
  <c r="L182" i="1"/>
  <c r="X182" i="1" l="1"/>
  <c r="AA182" i="1" s="1"/>
  <c r="L183" i="1"/>
  <c r="X183" i="1" l="1"/>
  <c r="AA183" i="1" s="1"/>
  <c r="L184" i="1"/>
  <c r="X184" i="1" l="1"/>
  <c r="AA184" i="1" s="1"/>
  <c r="L185" i="1"/>
  <c r="X185" i="1" l="1"/>
  <c r="AA185" i="1" s="1"/>
  <c r="L186" i="1"/>
  <c r="X186" i="1" l="1"/>
  <c r="AA186" i="1" s="1"/>
  <c r="L187" i="1"/>
  <c r="X187" i="1" l="1"/>
  <c r="AA187" i="1" s="1"/>
  <c r="L188" i="1"/>
  <c r="X188" i="1" l="1"/>
  <c r="AA188" i="1" s="1"/>
  <c r="L189" i="1"/>
  <c r="X189" i="1" l="1"/>
  <c r="AA189" i="1" s="1"/>
  <c r="L190" i="1"/>
  <c r="X190" i="1" l="1"/>
  <c r="AA190" i="1" s="1"/>
  <c r="L191" i="1"/>
  <c r="X191" i="1" l="1"/>
  <c r="AA191" i="1" s="1"/>
  <c r="L192" i="1"/>
  <c r="X192" i="1" l="1"/>
  <c r="AA192" i="1" s="1"/>
  <c r="L193" i="1"/>
  <c r="X193" i="1" l="1"/>
  <c r="AA193" i="1" s="1"/>
  <c r="L194" i="1"/>
  <c r="X194" i="1" l="1"/>
  <c r="AA194" i="1" s="1"/>
  <c r="L195" i="1"/>
  <c r="X195" i="1" l="1"/>
  <c r="AA195" i="1" s="1"/>
  <c r="L196" i="1"/>
  <c r="X196" i="1" l="1"/>
  <c r="AA196" i="1" s="1"/>
  <c r="L197" i="1"/>
  <c r="X197" i="1" l="1"/>
  <c r="AA197" i="1" s="1"/>
  <c r="L198" i="1"/>
  <c r="L199" i="1" l="1"/>
  <c r="X198" i="1"/>
  <c r="AA198" i="1" s="1"/>
  <c r="L200" i="1" l="1"/>
  <c r="X199" i="1"/>
  <c r="AA199" i="1" s="1"/>
  <c r="L201" i="1" l="1"/>
  <c r="X200" i="1"/>
  <c r="AA200" i="1" s="1"/>
  <c r="L202" i="1" l="1"/>
  <c r="X201" i="1"/>
  <c r="AA201" i="1" s="1"/>
  <c r="L203" i="1" l="1"/>
  <c r="X202" i="1"/>
  <c r="AA202" i="1" s="1"/>
  <c r="L204" i="1" l="1"/>
  <c r="X203" i="1"/>
  <c r="AA203" i="1" s="1"/>
  <c r="X204" i="1" l="1"/>
  <c r="AA204" i="1" s="1"/>
  <c r="L205" i="1"/>
  <c r="X205" i="1" l="1"/>
  <c r="AA205" i="1" s="1"/>
  <c r="L206" i="1"/>
  <c r="L207" i="1" l="1"/>
  <c r="X206" i="1"/>
  <c r="AA206" i="1" s="1"/>
  <c r="X207" i="1" l="1"/>
  <c r="AA207" i="1" s="1"/>
  <c r="L208" i="1"/>
  <c r="L209" i="1" l="1"/>
  <c r="X208" i="1"/>
  <c r="AA208" i="1" s="1"/>
  <c r="L210" i="1" l="1"/>
  <c r="X209" i="1"/>
  <c r="AA209" i="1" s="1"/>
  <c r="X210" i="1" l="1"/>
  <c r="AA210" i="1" s="1"/>
  <c r="L211" i="1"/>
  <c r="X211" i="1" l="1"/>
  <c r="AA211" i="1" s="1"/>
  <c r="L212" i="1"/>
  <c r="X212" i="1" l="1"/>
  <c r="AA212" i="1" s="1"/>
  <c r="L213" i="1"/>
  <c r="L214" i="1" l="1"/>
  <c r="X213" i="1"/>
  <c r="AA213" i="1" s="1"/>
  <c r="X214" i="1" l="1"/>
  <c r="AA214" i="1" s="1"/>
  <c r="L215" i="1"/>
  <c r="L216" i="1" l="1"/>
  <c r="X215" i="1"/>
  <c r="AA215" i="1" s="1"/>
  <c r="X216" i="1" l="1"/>
  <c r="AA216" i="1" s="1"/>
  <c r="L217" i="1"/>
  <c r="L218" i="1" l="1"/>
  <c r="X217" i="1"/>
  <c r="AA217" i="1" s="1"/>
  <c r="L219" i="1" l="1"/>
  <c r="X218" i="1"/>
  <c r="AA218" i="1" s="1"/>
  <c r="L220" i="1" l="1"/>
  <c r="X219" i="1"/>
  <c r="AA219" i="1" s="1"/>
  <c r="L221" i="1" l="1"/>
  <c r="X220" i="1"/>
  <c r="AA220" i="1" s="1"/>
  <c r="X221" i="1" l="1"/>
  <c r="AA221" i="1" s="1"/>
  <c r="L222" i="1"/>
  <c r="X222" i="1" l="1"/>
  <c r="AA222" i="1" s="1"/>
  <c r="L223" i="1"/>
  <c r="L224" i="1" l="1"/>
  <c r="X223" i="1"/>
  <c r="AA223" i="1" s="1"/>
  <c r="X224" i="1" l="1"/>
  <c r="AA224" i="1" s="1"/>
  <c r="L225" i="1"/>
  <c r="L226" i="1" l="1"/>
  <c r="X225" i="1"/>
  <c r="AA225" i="1" s="1"/>
  <c r="X226" i="1" l="1"/>
  <c r="AA226" i="1" s="1"/>
  <c r="L227" i="1"/>
  <c r="L228" i="1" l="1"/>
  <c r="X227" i="1"/>
  <c r="AA227" i="1" s="1"/>
  <c r="L229" i="1" l="1"/>
  <c r="X228" i="1"/>
  <c r="AA228" i="1" s="1"/>
  <c r="L230" i="1" l="1"/>
  <c r="X229" i="1"/>
  <c r="AA229" i="1" s="1"/>
  <c r="L231" i="1" l="1"/>
  <c r="X230" i="1"/>
  <c r="AA230" i="1" s="1"/>
  <c r="X231" i="1" l="1"/>
  <c r="AA231" i="1" s="1"/>
  <c r="L232" i="1"/>
  <c r="L233" i="1" l="1"/>
  <c r="X232" i="1"/>
  <c r="AA232" i="1" s="1"/>
  <c r="L234" i="1" l="1"/>
  <c r="X233" i="1"/>
  <c r="AA233" i="1" s="1"/>
  <c r="L235" i="1" l="1"/>
  <c r="X234" i="1"/>
  <c r="AA234" i="1" s="1"/>
  <c r="L236" i="1" l="1"/>
  <c r="X235" i="1"/>
  <c r="AA235" i="1" s="1"/>
  <c r="L237" i="1" l="1"/>
  <c r="X236" i="1"/>
  <c r="AA236" i="1" s="1"/>
  <c r="L238" i="1" l="1"/>
  <c r="X237" i="1"/>
  <c r="AA237" i="1" s="1"/>
  <c r="L239" i="1" l="1"/>
  <c r="X238" i="1"/>
  <c r="AA238" i="1" s="1"/>
  <c r="L240" i="1" l="1"/>
  <c r="X239" i="1"/>
  <c r="AA239" i="1" s="1"/>
  <c r="X240" i="1" l="1"/>
  <c r="AA240" i="1" s="1"/>
  <c r="L241" i="1"/>
  <c r="L242" i="1" l="1"/>
  <c r="X241" i="1"/>
  <c r="AA241" i="1" s="1"/>
  <c r="X242" i="1" l="1"/>
  <c r="AA242" i="1" s="1"/>
  <c r="L243" i="1"/>
  <c r="X243" i="1" l="1"/>
  <c r="AA243" i="1" s="1"/>
  <c r="L244" i="1"/>
  <c r="X244" i="1" l="1"/>
  <c r="AA244" i="1" s="1"/>
  <c r="L245" i="1"/>
  <c r="L246" i="1" l="1"/>
  <c r="X245" i="1"/>
  <c r="AA245" i="1" s="1"/>
  <c r="X246" i="1" l="1"/>
  <c r="AA246" i="1" s="1"/>
  <c r="L247" i="1"/>
  <c r="X247" i="1" l="1"/>
  <c r="AA247" i="1" s="1"/>
  <c r="L248" i="1"/>
  <c r="L249" i="1" l="1"/>
  <c r="X248" i="1"/>
  <c r="AA248" i="1" s="1"/>
  <c r="X249" i="1" l="1"/>
  <c r="AA249" i="1" s="1"/>
  <c r="L250" i="1"/>
  <c r="X250" i="1" l="1"/>
  <c r="AA250" i="1" s="1"/>
  <c r="L251" i="1"/>
  <c r="L252" i="1" l="1"/>
  <c r="X251" i="1"/>
  <c r="AA251" i="1" s="1"/>
  <c r="X252" i="1" l="1"/>
  <c r="AA252" i="1" s="1"/>
  <c r="L253" i="1"/>
  <c r="L254" i="1" l="1"/>
  <c r="X253" i="1"/>
  <c r="AA253" i="1" s="1"/>
  <c r="X254" i="1" l="1"/>
  <c r="AA254" i="1" s="1"/>
  <c r="L255" i="1"/>
  <c r="L256" i="1" l="1"/>
  <c r="X255" i="1"/>
  <c r="AA255" i="1" s="1"/>
  <c r="L257" i="1" l="1"/>
  <c r="X256" i="1"/>
  <c r="AA256" i="1" s="1"/>
  <c r="L258" i="1" l="1"/>
  <c r="X257" i="1"/>
  <c r="AA257" i="1" s="1"/>
  <c r="L259" i="1" l="1"/>
  <c r="X258" i="1"/>
  <c r="AA258" i="1" s="1"/>
  <c r="L260" i="1" l="1"/>
  <c r="X259" i="1"/>
  <c r="AA259" i="1" s="1"/>
  <c r="X260" i="1" l="1"/>
  <c r="AA260" i="1" s="1"/>
  <c r="L261" i="1"/>
  <c r="L262" i="1" l="1"/>
  <c r="X261" i="1"/>
  <c r="AA261" i="1" s="1"/>
  <c r="X262" i="1" l="1"/>
  <c r="AA262" i="1" s="1"/>
  <c r="L263" i="1"/>
  <c r="L264" i="1" l="1"/>
  <c r="X263" i="1"/>
  <c r="AA263" i="1" s="1"/>
  <c r="L265" i="1" l="1"/>
  <c r="X264" i="1"/>
  <c r="AA264" i="1" s="1"/>
  <c r="L266" i="1" l="1"/>
  <c r="X265" i="1"/>
  <c r="AA265" i="1" s="1"/>
  <c r="L267" i="1" l="1"/>
  <c r="X266" i="1"/>
  <c r="AA266" i="1" s="1"/>
  <c r="L268" i="1" l="1"/>
  <c r="X267" i="1"/>
  <c r="AA267" i="1" s="1"/>
  <c r="X268" i="1" l="1"/>
  <c r="AA268" i="1" s="1"/>
  <c r="L269" i="1"/>
  <c r="L270" i="1" l="1"/>
  <c r="X269" i="1"/>
  <c r="AA269" i="1" s="1"/>
  <c r="X270" i="1" l="1"/>
  <c r="AA270" i="1" s="1"/>
  <c r="L271" i="1"/>
  <c r="L272" i="1" l="1"/>
  <c r="X271" i="1"/>
  <c r="AA271" i="1" s="1"/>
  <c r="L273" i="1" l="1"/>
  <c r="X272" i="1"/>
  <c r="AA272" i="1" s="1"/>
  <c r="L274" i="1" l="1"/>
  <c r="X273" i="1"/>
  <c r="AA273" i="1" s="1"/>
  <c r="L275" i="1" l="1"/>
  <c r="X274" i="1"/>
  <c r="AA274" i="1" s="1"/>
  <c r="L276" i="1" l="1"/>
  <c r="X275" i="1"/>
  <c r="AA275" i="1" s="1"/>
  <c r="X276" i="1" l="1"/>
  <c r="L277" i="1"/>
  <c r="X277" i="1" l="1"/>
  <c r="AA277" i="1" s="1"/>
  <c r="L278" i="1"/>
  <c r="AA276" i="1"/>
  <c r="AC276" i="1"/>
  <c r="X278" i="1" l="1"/>
  <c r="AA278" i="1" s="1"/>
  <c r="L279" i="1"/>
  <c r="L280" i="1" l="1"/>
  <c r="X279" i="1"/>
  <c r="AA279" i="1" s="1"/>
  <c r="L281" i="1" l="1"/>
  <c r="X280" i="1"/>
  <c r="AA280" i="1" s="1"/>
  <c r="X281" i="1" l="1"/>
  <c r="AA281" i="1" s="1"/>
  <c r="L282" i="1"/>
  <c r="X282" i="1" l="1"/>
  <c r="AA282" i="1" s="1"/>
  <c r="L283" i="1"/>
  <c r="L284" i="1" l="1"/>
  <c r="X283" i="1"/>
  <c r="AA283" i="1" s="1"/>
  <c r="X284" i="1" l="1"/>
  <c r="AA284" i="1" s="1"/>
  <c r="L285" i="1"/>
  <c r="L286" i="1" l="1"/>
  <c r="X285" i="1"/>
  <c r="AA285" i="1" s="1"/>
  <c r="X286" i="1" l="1"/>
  <c r="AA286" i="1" s="1"/>
  <c r="L287" i="1"/>
  <c r="L288" i="1" l="1"/>
  <c r="X287" i="1"/>
  <c r="AA287" i="1" s="1"/>
  <c r="L289" i="1" l="1"/>
  <c r="X288" i="1"/>
  <c r="AA288" i="1" s="1"/>
  <c r="L290" i="1" l="1"/>
  <c r="X289" i="1"/>
  <c r="AA289" i="1" s="1"/>
  <c r="L291" i="1" l="1"/>
  <c r="X290" i="1"/>
  <c r="AA290" i="1" s="1"/>
  <c r="L292" i="1" l="1"/>
  <c r="X291" i="1"/>
  <c r="AA291" i="1" s="1"/>
  <c r="X292" i="1" l="1"/>
  <c r="AA292" i="1" s="1"/>
  <c r="L293" i="1"/>
  <c r="X293" i="1" l="1"/>
  <c r="AA293" i="1" s="1"/>
  <c r="L294" i="1"/>
  <c r="L295" i="1" l="1"/>
  <c r="X294" i="1"/>
  <c r="AA294" i="1" s="1"/>
  <c r="L296" i="1" l="1"/>
  <c r="X295" i="1"/>
  <c r="AA295" i="1" s="1"/>
  <c r="X296" i="1" l="1"/>
  <c r="AA296" i="1" s="1"/>
  <c r="L297" i="1"/>
  <c r="X297" i="1" l="1"/>
  <c r="AA297" i="1" s="1"/>
  <c r="L298" i="1"/>
  <c r="L299" i="1" l="1"/>
  <c r="X298" i="1"/>
  <c r="AA298" i="1" s="1"/>
  <c r="L300" i="1" l="1"/>
  <c r="X299" i="1"/>
  <c r="AA299" i="1" s="1"/>
  <c r="X300" i="1" l="1"/>
  <c r="AA300" i="1" s="1"/>
  <c r="L301" i="1"/>
  <c r="X301" i="1" l="1"/>
  <c r="AA301" i="1" s="1"/>
  <c r="L302" i="1"/>
  <c r="L303" i="1" l="1"/>
  <c r="X302" i="1"/>
  <c r="AA302" i="1" s="1"/>
  <c r="L304" i="1" l="1"/>
  <c r="X303" i="1"/>
  <c r="AA303" i="1" s="1"/>
  <c r="L305" i="1" l="1"/>
  <c r="X304" i="1"/>
  <c r="AA304" i="1" s="1"/>
  <c r="X305" i="1" l="1"/>
  <c r="AA305" i="1" s="1"/>
  <c r="L306" i="1"/>
  <c r="X306" i="1" l="1"/>
  <c r="AA306" i="1" s="1"/>
  <c r="L307" i="1"/>
  <c r="L308" i="1" l="1"/>
  <c r="X307" i="1"/>
  <c r="AA307" i="1" s="1"/>
  <c r="L309" i="1" l="1"/>
  <c r="X308" i="1"/>
  <c r="AA308" i="1" s="1"/>
  <c r="L310" i="1" l="1"/>
  <c r="X309" i="1"/>
  <c r="AA309" i="1" s="1"/>
  <c r="L311" i="1" l="1"/>
  <c r="X310" i="1"/>
  <c r="AA310" i="1" s="1"/>
  <c r="L312" i="1" l="1"/>
  <c r="X311" i="1"/>
  <c r="AA311" i="1" s="1"/>
  <c r="L313" i="1" l="1"/>
  <c r="X312" i="1"/>
  <c r="AA312" i="1" s="1"/>
  <c r="X313" i="1" l="1"/>
  <c r="AA313" i="1" s="1"/>
  <c r="L314" i="1"/>
  <c r="L315" i="1" l="1"/>
  <c r="X314" i="1"/>
  <c r="AA314" i="1" s="1"/>
  <c r="L316" i="1" l="1"/>
  <c r="X315" i="1"/>
  <c r="AA315" i="1" s="1"/>
  <c r="L317" i="1" l="1"/>
  <c r="X316" i="1"/>
  <c r="AA316" i="1" s="1"/>
  <c r="L318" i="1" l="1"/>
  <c r="X317" i="1"/>
  <c r="AA317" i="1" s="1"/>
  <c r="L319" i="1" l="1"/>
  <c r="X318" i="1"/>
  <c r="AA318" i="1" s="1"/>
  <c r="L320" i="1" l="1"/>
  <c r="X319" i="1"/>
  <c r="AA319" i="1" s="1"/>
  <c r="L321" i="1" l="1"/>
  <c r="X320" i="1"/>
  <c r="AA320" i="1" s="1"/>
  <c r="X321" i="1" l="1"/>
  <c r="AA321" i="1" s="1"/>
  <c r="L322" i="1"/>
  <c r="X322" i="1" l="1"/>
  <c r="AA322" i="1" s="1"/>
  <c r="L323" i="1"/>
  <c r="L324" i="1" l="1"/>
  <c r="X323" i="1"/>
  <c r="AA323" i="1" s="1"/>
  <c r="L325" i="1" l="1"/>
  <c r="X324" i="1"/>
  <c r="AA324" i="1" l="1"/>
  <c r="AC324" i="1"/>
  <c r="L326" i="1"/>
  <c r="X325" i="1"/>
  <c r="AA325" i="1" s="1"/>
  <c r="L327" i="1" l="1"/>
  <c r="X326" i="1"/>
  <c r="AA326" i="1" s="1"/>
  <c r="L328" i="1" l="1"/>
  <c r="X327" i="1"/>
  <c r="AA327" i="1" s="1"/>
  <c r="L329" i="1" l="1"/>
  <c r="X328" i="1"/>
  <c r="AA328" i="1" s="1"/>
  <c r="X329" i="1" l="1"/>
  <c r="AA329" i="1" s="1"/>
  <c r="L330" i="1"/>
  <c r="L331" i="1" l="1"/>
  <c r="X330" i="1"/>
  <c r="AA330" i="1" s="1"/>
  <c r="L332" i="1" l="1"/>
  <c r="X331" i="1"/>
  <c r="AA331" i="1" s="1"/>
  <c r="L333" i="1" l="1"/>
  <c r="X332" i="1"/>
  <c r="AA332" i="1" s="1"/>
  <c r="L334" i="1" l="1"/>
  <c r="X333" i="1"/>
  <c r="AA333" i="1" s="1"/>
  <c r="L335" i="1" l="1"/>
  <c r="X334" i="1"/>
  <c r="AA334" i="1" s="1"/>
  <c r="L336" i="1" l="1"/>
  <c r="X335" i="1"/>
  <c r="AA335" i="1" s="1"/>
  <c r="L337" i="1" l="1"/>
  <c r="X336" i="1"/>
  <c r="AA336" i="1" s="1"/>
  <c r="L338" i="1" l="1"/>
  <c r="X337" i="1"/>
  <c r="AA337" i="1" s="1"/>
  <c r="X338" i="1" l="1"/>
  <c r="AA338" i="1" s="1"/>
  <c r="L339" i="1"/>
  <c r="L340" i="1" l="1"/>
  <c r="X339" i="1"/>
  <c r="AA339" i="1" s="1"/>
  <c r="L341" i="1" l="1"/>
  <c r="X340" i="1"/>
  <c r="AA340" i="1" s="1"/>
  <c r="L342" i="1" l="1"/>
  <c r="X341" i="1"/>
  <c r="AA341" i="1" s="1"/>
  <c r="L343" i="1" l="1"/>
  <c r="X342" i="1"/>
  <c r="AA342" i="1" s="1"/>
  <c r="L344" i="1" l="1"/>
  <c r="X343" i="1"/>
  <c r="AA343" i="1" s="1"/>
  <c r="L345" i="1" l="1"/>
  <c r="X344" i="1"/>
  <c r="AA344" i="1" s="1"/>
  <c r="L346" i="1" l="1"/>
  <c r="X345" i="1"/>
  <c r="AA345" i="1" s="1"/>
  <c r="X346" i="1" l="1"/>
  <c r="AA346" i="1" s="1"/>
  <c r="L347" i="1"/>
  <c r="L348" i="1" l="1"/>
  <c r="X347" i="1"/>
  <c r="AA347" i="1" s="1"/>
  <c r="L349" i="1" l="1"/>
  <c r="X348" i="1"/>
  <c r="AA348" i="1" s="1"/>
  <c r="L350" i="1" l="1"/>
  <c r="X349" i="1"/>
  <c r="AA349" i="1" s="1"/>
  <c r="L351" i="1" l="1"/>
  <c r="X350" i="1"/>
  <c r="AA350" i="1" s="1"/>
  <c r="L352" i="1" l="1"/>
  <c r="X351" i="1"/>
  <c r="AA351" i="1" s="1"/>
  <c r="L353" i="1" l="1"/>
  <c r="X352" i="1"/>
  <c r="AA352" i="1" s="1"/>
  <c r="L354" i="1" l="1"/>
  <c r="X353" i="1"/>
  <c r="AA353" i="1" s="1"/>
  <c r="X354" i="1" l="1"/>
  <c r="AA354" i="1" s="1"/>
  <c r="L355" i="1"/>
  <c r="L356" i="1" l="1"/>
  <c r="X355" i="1"/>
  <c r="AA355" i="1" s="1"/>
  <c r="L357" i="1" l="1"/>
  <c r="X356" i="1"/>
  <c r="AA356" i="1" s="1"/>
  <c r="L358" i="1" l="1"/>
  <c r="X357" i="1"/>
  <c r="AA357" i="1" s="1"/>
  <c r="L359" i="1" l="1"/>
  <c r="X359" i="1" s="1"/>
  <c r="AA359" i="1" s="1"/>
  <c r="X358" i="1"/>
  <c r="AA35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tc={6AC1D4DB-D70D-4A44-A17E-6D53F019496A}</author>
  </authors>
  <commentList>
    <comment ref="C10" authorId="0" shapeId="0" xr:uid="{6AC1D4DB-D70D-4A44-A17E-6D53F019496A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PVT Data from Kaskida</t>
      </text>
    </comment>
  </commentList>
</comments>
</file>

<file path=xl/sharedStrings.xml><?xml version="1.0" encoding="utf-8"?>
<sst xmlns="http://schemas.openxmlformats.org/spreadsheetml/2006/main" count="125" uniqueCount="106">
  <si>
    <t>Total D&amp;C Days</t>
  </si>
  <si>
    <t>Total D&amp;C Estimated Cost</t>
  </si>
  <si>
    <t>Total Development Cost Per Completion</t>
  </si>
  <si>
    <t>Cascade Chinook</t>
  </si>
  <si>
    <t>JSM</t>
  </si>
  <si>
    <t>Julia</t>
  </si>
  <si>
    <t>Stones</t>
  </si>
  <si>
    <t>Total Subsea Well Cost</t>
  </si>
  <si>
    <t>Total Subsea Completion per Well</t>
  </si>
  <si>
    <t>Average</t>
  </si>
  <si>
    <t>*  Includes Sidetracks</t>
  </si>
  <si>
    <t>Completions</t>
  </si>
  <si>
    <t>Completions per Wellbore</t>
  </si>
  <si>
    <t>Water Depth</t>
  </si>
  <si>
    <t>Kaskida</t>
  </si>
  <si>
    <t>Shenadoah</t>
  </si>
  <si>
    <t>Anchor</t>
  </si>
  <si>
    <t>Max Mud Wt</t>
  </si>
  <si>
    <t>15K Developments</t>
  </si>
  <si>
    <t>20K Appraisals</t>
  </si>
  <si>
    <t>FrPS</t>
  </si>
  <si>
    <t>1 x 10,000' sidetrack</t>
  </si>
  <si>
    <t>Well Depth</t>
  </si>
  <si>
    <t>Completion</t>
  </si>
  <si>
    <t>Total FrPS</t>
  </si>
  <si>
    <t>5 Wells</t>
  </si>
  <si>
    <t>Appraisal Wells (2+2 sidetracks)</t>
  </si>
  <si>
    <t>Total Number of Wells</t>
  </si>
  <si>
    <t>Total Number of Completions</t>
  </si>
  <si>
    <t>Completion %</t>
  </si>
  <si>
    <t>Total Development Cost per Completion</t>
  </si>
  <si>
    <t>Drilling (+1 10,000' sidetrack)</t>
  </si>
  <si>
    <t>Total Development Cost</t>
  </si>
  <si>
    <t>Recovery from first completion</t>
  </si>
  <si>
    <t>Recovery from first completion plus redrill</t>
  </si>
  <si>
    <t>Wet</t>
  </si>
  <si>
    <t>Kill Well, Retrieve Tree</t>
  </si>
  <si>
    <t>Run Riser and BOP</t>
  </si>
  <si>
    <t>Pull Tbg Hgr and Completion</t>
  </si>
  <si>
    <t>Plug back well</t>
  </si>
  <si>
    <t>K0 and Drill 14000 Re-drill</t>
  </si>
  <si>
    <t>Log and Core</t>
  </si>
  <si>
    <t>Run Production Casing and tieback</t>
  </si>
  <si>
    <t>Recomplete</t>
  </si>
  <si>
    <t>Redrill Comparison between Subsea and FrPS</t>
  </si>
  <si>
    <t>K0 and Drill 10000 Re-drill</t>
  </si>
  <si>
    <t>New Tree and Chokes</t>
  </si>
  <si>
    <t>Completion tangibles</t>
  </si>
  <si>
    <t>Clean out and Plug back well</t>
  </si>
  <si>
    <t>Pull Production Tieback</t>
  </si>
  <si>
    <t>Plug Back and Cut Window in Protective Casing</t>
  </si>
  <si>
    <t>Install FrPS Outer Producton Riser and Surface BOP</t>
  </si>
  <si>
    <t>Run FrPS Inner Production Riser</t>
  </si>
  <si>
    <t>MODU</t>
  </si>
  <si>
    <t>Sum with MODU</t>
  </si>
  <si>
    <t>Sum with FrPS Only</t>
  </si>
  <si>
    <t>Sum without abandonment burden</t>
  </si>
  <si>
    <t>Run Subsea Tree, Hook uP and Clean up</t>
  </si>
  <si>
    <t>Pull Marine Riser and Subsea BOP</t>
  </si>
  <si>
    <t>Run Riser and BOP (retrieve for FRPS case)</t>
  </si>
  <si>
    <t>Subsea recompletion</t>
  </si>
  <si>
    <t>Subsea with sidetrack and recompletion</t>
  </si>
  <si>
    <t>FrPS recompletion</t>
  </si>
  <si>
    <t>FrPS with sidetrack and recompletion</t>
  </si>
  <si>
    <t>Estimated Reservoir Pressure</t>
  </si>
  <si>
    <t>Estimated Mudline Pressure</t>
  </si>
  <si>
    <t>Avg Days per Compl</t>
  </si>
  <si>
    <t>Avg Compl Days</t>
  </si>
  <si>
    <t>Avg Drilling Days</t>
  </si>
  <si>
    <t>Avg Days per 10,000'</t>
  </si>
  <si>
    <t>Avg TMD</t>
  </si>
  <si>
    <t>Avg TVD</t>
  </si>
  <si>
    <t>Avg Cost per Completion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</si>
  <si>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</si>
  <si>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</si>
  <si>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</si>
  <si>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</si>
  <si>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</si>
  <si>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</si>
  <si>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</si>
  <si>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</si>
  <si>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</si>
  <si>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</si>
  <si>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</si>
  <si>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</si>
  <si>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</si>
  <si>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r>
      <t>Wellbores</t>
    </r>
    <r>
      <rPr>
        <sz val="11"/>
        <color rgb="FFFF0000"/>
        <rFont val="Calibri"/>
        <family val="2"/>
        <scheme val="minor"/>
      </rPr>
      <t>*</t>
    </r>
  </si>
  <si>
    <t>Column92</t>
  </si>
  <si>
    <t>Reference https://www.data.bsee.gov/</t>
  </si>
  <si>
    <t>Column14</t>
  </si>
  <si>
    <t>Column15</t>
  </si>
  <si>
    <t>Column16</t>
  </si>
  <si>
    <t>North Platte</t>
  </si>
  <si>
    <t>Column17</t>
  </si>
  <si>
    <t>Estimated Dry Tree Tbg Shut-in Pressure</t>
  </si>
  <si>
    <t>Column93</t>
  </si>
  <si>
    <t>Oil Pressure Gradient</t>
  </si>
  <si>
    <t>psi per ft</t>
  </si>
  <si>
    <t>API Gravity</t>
  </si>
  <si>
    <t>Over Balance ppg</t>
  </si>
  <si>
    <t>ppg</t>
  </si>
  <si>
    <t>Column52</t>
  </si>
  <si>
    <t>Column53</t>
  </si>
  <si>
    <t>Column54</t>
  </si>
  <si>
    <t>Column55</t>
  </si>
  <si>
    <t>Total Cost to Date (2019)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</si>
</sst>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* #,##0.0_);_(* \(#,##0.0\);_(* &quot;-&quot;??_);_(@_)"/>
    <numFmt numFmtId="167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wrapText="1"/>
    </xf>
    <xf numFmtId="9" fontId="0" fillId="0" borderId="0" xfId="3" applyFont="1"/>
    <xf numFmtId="164" fontId="0" fillId="0" borderId="0" xfId="1" applyNumberFormat="1" applyFont="1"/>
    <xf numFmtId="164" fontId="0" fillId="0" borderId="0" xfId="0" applyNumberFormat="1"/>
    <xf numFmtId="165" fontId="0" fillId="0" borderId="0" xfId="2" applyNumberFormat="1" applyFont="1"/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67" fontId="0" fillId="0" borderId="0" xfId="0" applyNumberFormat="1" applyAlignment="1">
      <alignment horizontal="right"/>
    </xf>
    <xf numFmtId="0" fontId="0" fillId="0" borderId="0" xfId="1" applyNumberFormat="1" applyFont="1"/>
    <xf numFmtId="167" fontId="0" fillId="0" borderId="0" xfId="0" applyNumberFormat="1"/>
    <xf numFmtId="167" fontId="0" fillId="0" borderId="0" xfId="1" applyNumberFormat="1" applyFont="1"/>
    <xf numFmtId="0" fontId="2" fillId="0" borderId="0" xfId="0" applyFont="1"/>
    <xf numFmtId="0" fontId="0" fillId="0" borderId="0" xfId="0" applyAlignment="1">
      <alignment horizontal="left" vertical="top"/>
    </xf>
    <xf numFmtId="164" fontId="0" fillId="0" borderId="0" xfId="1" applyNumberFormat="1" applyFont="1" applyAlignment="1">
      <alignment horizontal="left" vertical="top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 wrapText="1"/>
    </xf>
    <xf numFmtId="9" fontId="0" fillId="0" borderId="0" xfId="3" applyFont="1" applyAlignment="1">
      <alignment horizontal="center"/>
    </xf>
    <xf numFmtId="0" fontId="0" fillId="4" borderId="0" xfId="0" applyFill="1"/>
    <xf numFmtId="0" fontId="8" fillId="0" borderId="0" xfId="0" applyFont="1"/>
    <xf numFmtId="2" fontId="8" fillId="0" borderId="0" xfId="0" applyNumberFormat="1" applyFont="1"/>
    <xf numFmtId="0" fontId="9" fillId="0" borderId="0" xfId="0" applyFont="1"/>
    <xf numFmtId="164" fontId="0" fillId="5" borderId="1" xfId="1" applyNumberFormat="1" applyFont="1" applyFill="1" applyBorder="1"/>
    <xf numFmtId="0" fontId="0" fillId="0" borderId="0" xfId="0" applyFill="1"/>
    <xf numFmtId="164" fontId="0" fillId="0" borderId="1" xfId="1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0"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y Shilling" id="{26794C8A-634B-4F2B-802B-CCC6672AB887}" userId="07f9c9cfd5dcd705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B0F90A-4333-470B-8AB8-CA6826A37002}" name="Table4" displayName="Table4" ref="A14:W33" totalsRowShown="0" headerRowDxfId="19">
  <autoFilter ref="A14:W33" xr:uid="{A4DF5749-9F80-4B5E-B79A-2BA76013B0EF}"/>
  <tableColumns count="23">
    <tableColumn id="1" xr3:uid="{01468C82-D8A8-4082-A56A-D6302447983A}" name="Column1"/>
    <tableColumn id="2" xr3:uid="{D704D6F7-E247-40D6-8F61-56B70C91EDE2}" name="Column2" dataDxfId="18" dataCellStyle="Comma"/>
    <tableColumn id="3" xr3:uid="{2DF8F03C-6882-40B6-927A-5320323F0D75}" name="Column3"/>
    <tableColumn id="4" xr3:uid="{6A556F91-3520-4205-A00D-A937FB15BBE7}" name="Column4" dataDxfId="17" dataCellStyle="Comma"/>
    <tableColumn id="5" xr3:uid="{2330B05A-027D-4850-8D98-1AD5157C2690}" name="Column5" dataDxfId="16" dataCellStyle="Comma"/>
    <tableColumn id="23" xr3:uid="{8C480152-C66D-4799-A121-EA4C82C971DD}" name="Column55" dataDxfId="15" dataCellStyle="Comma"/>
    <tableColumn id="22" xr3:uid="{1C49414D-A531-45F7-9088-FF5B6868F13B}" name="Column54" dataDxfId="14" dataCellStyle="Comma"/>
    <tableColumn id="21" xr3:uid="{4E3894C4-7F7C-491F-B4BC-FD47BD3F7739}" name="Column53" dataDxfId="13" dataCellStyle="Comma"/>
    <tableColumn id="20" xr3:uid="{433CAB88-E837-445C-A18A-A7A0208C9CFC}" name="Column52" dataDxfId="12" dataCellStyle="Comma"/>
    <tableColumn id="6" xr3:uid="{D8067FED-4864-4CC6-8BCA-8EC0F24DBBD6}" name="Column6"/>
    <tableColumn id="7" xr3:uid="{D1DB278C-841B-44AB-A9C2-A0CBA38C43F1}" name="Column7" dataDxfId="11"/>
    <tableColumn id="8" xr3:uid="{041FA63E-83D9-4A43-9BE4-CA29DF8C5E08}" name="Column8" dataDxfId="10"/>
    <tableColumn id="9" xr3:uid="{64326278-E130-467D-A5E4-B1028BF20109}" name="Column9" dataDxfId="9" dataCellStyle="Comma"/>
    <tableColumn id="14" xr3:uid="{EBAC97BF-226A-4115-A20A-69FE779077A5}" name="Column92" dataDxfId="8" dataCellStyle="Comma"/>
    <tableColumn id="19" xr3:uid="{FF09D60E-8DC8-4A0D-876D-E8682E9A81BC}" name="Column93" dataDxfId="7"/>
    <tableColumn id="10" xr3:uid="{19C5B602-334F-4D81-A52A-5E5FDE62B538}" name="Column10" dataDxfId="6"/>
    <tableColumn id="15" xr3:uid="{6B44879C-DC9B-4087-8ED4-F87BB8A33304}" name="Column14" dataDxfId="5"/>
    <tableColumn id="17" xr3:uid="{5E4B245A-F54B-4CA2-82A4-785E1C285B1B}" name="Column15" dataDxfId="4"/>
    <tableColumn id="16" xr3:uid="{331AED18-5850-461B-AB7E-EB3AC9D3E0A6}" name="Column16" dataDxfId="3"/>
    <tableColumn id="18" xr3:uid="{4FEEDE07-80E5-43EF-9DDA-68C0575B1368}" name="Column17" dataDxfId="2" dataCellStyle="Comma"/>
    <tableColumn id="11" xr3:uid="{E9D04080-118D-42C6-8BCA-F026C3914FC5}" name="Column11" dataDxfId="1" dataCellStyle="Currency"/>
    <tableColumn id="12" xr3:uid="{A0E0742A-95F2-424D-926C-9FD78EF0A2C1}" name="Column12" dataDxfId="0"/>
    <tableColumn id="13" xr3:uid="{221347EF-AC49-40E9-A361-8319A618A0AC}" name="Column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" dT="2020-10-18T22:16:38.23" personId="{26794C8A-634B-4F2B-802B-CCC6672AB887}" id="{6AC1D4DB-D70D-4A44-A17E-6D53F019496A}">
    <text>Actual PVT Data from Kaskida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A992E-39CB-4D0C-B285-AB29D441A07C}">
  <dimension ref="A8:AF359"/>
  <sheetViews>
    <sheetView tabSelected="1" topLeftCell="A7" workbookViewId="0">
      <selection activeCell="A10" sqref="A10:L33"/>
    </sheetView>
  </sheetViews>
  <sheetFormatPr defaultRowHeight="15" x14ac:dyDescent="0.25"/>
  <cols>
    <col min="1" max="1" width="20" customWidth="1"/>
    <col min="2" max="2" width="15.42578125" customWidth="1"/>
    <col min="3" max="3" width="11.28515625" customWidth="1"/>
    <col min="4" max="4" width="8.7109375" customWidth="1"/>
    <col min="5" max="5" width="8.140625" customWidth="1"/>
    <col min="6" max="6" width="7" customWidth="1"/>
    <col min="7" max="7" width="9.7109375" customWidth="1"/>
    <col min="8" max="8" width="9.5703125" customWidth="1"/>
    <col min="9" max="9" width="10.5703125" customWidth="1"/>
    <col min="10" max="10" width="8.7109375" customWidth="1"/>
    <col min="11" max="11" width="10.28515625" customWidth="1"/>
    <col min="12" max="12" width="9.5703125" customWidth="1"/>
    <col min="13" max="13" width="8.42578125" customWidth="1"/>
    <col min="14" max="14" width="11.140625" customWidth="1"/>
    <col min="15" max="15" width="12" customWidth="1"/>
    <col min="16" max="16" width="9.28515625" customWidth="1"/>
    <col min="17" max="17" width="15.140625" customWidth="1"/>
    <col min="18" max="18" width="13.42578125" customWidth="1"/>
    <col min="19" max="19" width="15" customWidth="1"/>
    <col min="20" max="20" width="13.7109375" customWidth="1"/>
    <col min="21" max="21" width="15.7109375" customWidth="1"/>
    <col min="22" max="22" width="15.42578125" customWidth="1"/>
    <col min="23" max="23" width="16.28515625" customWidth="1"/>
    <col min="24" max="24" width="14.85546875" customWidth="1"/>
    <col min="25" max="25" width="15.85546875" customWidth="1"/>
    <col min="26" max="26" width="17" customWidth="1"/>
    <col min="27" max="27" width="19" customWidth="1"/>
    <col min="28" max="28" width="12" customWidth="1"/>
    <col min="29" max="29" width="15.7109375" customWidth="1"/>
    <col min="30" max="30" width="16.140625" customWidth="1"/>
    <col min="31" max="31" width="15.5703125" customWidth="1"/>
    <col min="32" max="32" width="16.7109375" customWidth="1"/>
    <col min="33" max="33" width="15.140625" customWidth="1"/>
    <col min="34" max="34" width="15.42578125" customWidth="1"/>
    <col min="35" max="35" width="15.28515625" customWidth="1"/>
    <col min="36" max="36" width="16.5703125" customWidth="1"/>
  </cols>
  <sheetData>
    <row r="8" spans="1:23" x14ac:dyDescent="0.25">
      <c r="O8" s="32"/>
    </row>
    <row r="10" spans="1:23" x14ac:dyDescent="0.25">
      <c r="A10" s="30" t="s">
        <v>98</v>
      </c>
      <c r="B10" s="27">
        <v>35</v>
      </c>
      <c r="E10" s="28" t="s">
        <v>96</v>
      </c>
      <c r="F10" s="28"/>
      <c r="G10" s="28"/>
      <c r="H10" s="28"/>
      <c r="I10" s="28"/>
      <c r="J10" s="28"/>
      <c r="K10" s="29">
        <f>1/((B10+131.5)/141.5)*0.433</f>
        <v>0.367984984984985</v>
      </c>
      <c r="L10" s="28" t="s">
        <v>97</v>
      </c>
      <c r="M10" s="28"/>
    </row>
    <row r="11" spans="1:23" x14ac:dyDescent="0.25">
      <c r="A11" s="30" t="s">
        <v>99</v>
      </c>
      <c r="B11" s="27">
        <v>0.25</v>
      </c>
      <c r="C11" t="s">
        <v>100</v>
      </c>
    </row>
    <row r="12" spans="1:23" x14ac:dyDescent="0.25">
      <c r="L12" s="33"/>
    </row>
    <row r="13" spans="1:23" ht="21" customHeight="1" x14ac:dyDescent="0.3">
      <c r="D13" s="20"/>
    </row>
    <row r="14" spans="1:23" ht="55.5" customHeight="1" x14ac:dyDescent="0.25">
      <c r="A14" s="21" t="s">
        <v>73</v>
      </c>
      <c r="B14" s="1" t="s">
        <v>74</v>
      </c>
      <c r="C14" s="1" t="s">
        <v>75</v>
      </c>
      <c r="D14" s="1" t="s">
        <v>76</v>
      </c>
      <c r="E14" s="1" t="s">
        <v>77</v>
      </c>
      <c r="F14" s="1" t="s">
        <v>104</v>
      </c>
      <c r="G14" s="1" t="s">
        <v>103</v>
      </c>
      <c r="H14" s="1" t="s">
        <v>102</v>
      </c>
      <c r="I14" s="1" t="s">
        <v>101</v>
      </c>
      <c r="J14" s="1" t="s">
        <v>78</v>
      </c>
      <c r="K14" s="1" t="s">
        <v>79</v>
      </c>
      <c r="L14" s="1" t="s">
        <v>80</v>
      </c>
      <c r="M14" s="1" t="s">
        <v>81</v>
      </c>
      <c r="N14" s="1" t="s">
        <v>87</v>
      </c>
      <c r="O14" s="1" t="s">
        <v>95</v>
      </c>
      <c r="P14" s="1" t="s">
        <v>82</v>
      </c>
      <c r="Q14" s="1" t="s">
        <v>89</v>
      </c>
      <c r="R14" s="1" t="s">
        <v>90</v>
      </c>
      <c r="S14" s="1" t="s">
        <v>91</v>
      </c>
      <c r="T14" s="1" t="s">
        <v>93</v>
      </c>
      <c r="U14" s="1" t="s">
        <v>83</v>
      </c>
      <c r="V14" s="1" t="s">
        <v>84</v>
      </c>
      <c r="W14" s="1" t="s">
        <v>85</v>
      </c>
    </row>
    <row r="15" spans="1:23" ht="67.5" customHeight="1" x14ac:dyDescent="0.25">
      <c r="A15" s="21"/>
      <c r="B15" s="1" t="s">
        <v>13</v>
      </c>
      <c r="C15" s="1" t="s">
        <v>86</v>
      </c>
      <c r="D15" s="1" t="s">
        <v>71</v>
      </c>
      <c r="E15" s="1" t="s">
        <v>70</v>
      </c>
      <c r="F15" s="25" t="s">
        <v>17</v>
      </c>
      <c r="G15" s="25" t="s">
        <v>64</v>
      </c>
      <c r="H15" s="25" t="s">
        <v>65</v>
      </c>
      <c r="I15" s="25" t="s">
        <v>94</v>
      </c>
      <c r="J15" s="1" t="s">
        <v>69</v>
      </c>
      <c r="K15" s="1" t="s">
        <v>68</v>
      </c>
      <c r="L15" s="1" t="s">
        <v>67</v>
      </c>
      <c r="M15" s="1" t="s">
        <v>0</v>
      </c>
      <c r="N15" s="1" t="s">
        <v>11</v>
      </c>
      <c r="O15" s="1" t="s">
        <v>12</v>
      </c>
      <c r="P15" s="1" t="s">
        <v>66</v>
      </c>
      <c r="Q15" s="1" t="s">
        <v>1</v>
      </c>
      <c r="R15" s="1" t="s">
        <v>72</v>
      </c>
      <c r="S15" s="1" t="s">
        <v>7</v>
      </c>
      <c r="T15" s="1" t="s">
        <v>8</v>
      </c>
      <c r="U15" s="1" t="s">
        <v>2</v>
      </c>
      <c r="V15" s="1" t="s">
        <v>105</v>
      </c>
    </row>
    <row r="16" spans="1:23" ht="18.75" x14ac:dyDescent="0.3">
      <c r="A16" s="22" t="s">
        <v>18</v>
      </c>
      <c r="B16" s="1"/>
      <c r="C16" s="1"/>
      <c r="D16" s="1"/>
      <c r="E16" s="1"/>
      <c r="F16" s="25"/>
      <c r="G16" s="25"/>
      <c r="H16" s="25"/>
      <c r="I16" s="25"/>
      <c r="J16" s="1"/>
      <c r="K16" s="1"/>
      <c r="L16" s="1"/>
      <c r="M16" s="1"/>
      <c r="N16" s="1"/>
      <c r="O16" s="16"/>
      <c r="P16" s="1"/>
      <c r="Q16" s="1"/>
      <c r="R16" s="1"/>
      <c r="S16" s="6">
        <f>T16*N17</f>
        <v>3990900000</v>
      </c>
      <c r="T16" s="6">
        <f>R17+200000000</f>
        <v>665150000</v>
      </c>
      <c r="U16" s="6">
        <f>(3000000000+Q17)/N17</f>
        <v>965150000</v>
      </c>
      <c r="V16" s="1"/>
    </row>
    <row r="17" spans="1:32" x14ac:dyDescent="0.25">
      <c r="A17" t="s">
        <v>3</v>
      </c>
      <c r="B17" s="3">
        <v>8468</v>
      </c>
      <c r="C17" s="16">
        <f>10+9</f>
        <v>19</v>
      </c>
      <c r="D17" s="3">
        <v>26616</v>
      </c>
      <c r="E17" s="3">
        <v>27104</v>
      </c>
      <c r="F17" s="8">
        <v>14.3</v>
      </c>
      <c r="G17" s="3">
        <f t="shared" ref="G17:G20" si="0">+(F17-B$11)*(D17-1000)*0.052</f>
        <v>18715.049600000002</v>
      </c>
      <c r="H17" s="3">
        <f>G17-K$10*(D17-B17)</f>
        <v>12036.858092492494</v>
      </c>
      <c r="I17" s="3">
        <f>Table4[[#This Row],[Column53]]-K$10*Table4[[#This Row],[Column2]]</f>
        <v>8920.7612396396398</v>
      </c>
      <c r="J17" s="9">
        <v>76.5</v>
      </c>
      <c r="K17" s="8">
        <f>(E17/10000)*J17</f>
        <v>207.34559999999999</v>
      </c>
      <c r="L17">
        <v>144.1</v>
      </c>
      <c r="M17" s="3">
        <f>1198+1121</f>
        <v>2319</v>
      </c>
      <c r="N17" s="16">
        <v>6</v>
      </c>
      <c r="O17" s="26">
        <f>N17/C17</f>
        <v>0.31578947368421051</v>
      </c>
      <c r="P17" s="8">
        <f>M17/N17</f>
        <v>386.5</v>
      </c>
      <c r="Q17" s="5">
        <f>M17*1100000+N17*40000000</f>
        <v>2790900000</v>
      </c>
      <c r="R17" s="6">
        <f>Q17/N17</f>
        <v>465150000</v>
      </c>
      <c r="S17" s="6"/>
      <c r="T17" s="6"/>
      <c r="U17" s="6"/>
      <c r="V17" s="6">
        <f>N17*U16</f>
        <v>5790900000</v>
      </c>
    </row>
    <row r="18" spans="1:32" x14ac:dyDescent="0.25">
      <c r="A18" t="s">
        <v>4</v>
      </c>
      <c r="B18" s="3">
        <v>6952</v>
      </c>
      <c r="C18" s="16">
        <v>37</v>
      </c>
      <c r="D18" s="3">
        <v>28352</v>
      </c>
      <c r="E18" s="3">
        <v>29176</v>
      </c>
      <c r="F18" s="8">
        <v>14.1</v>
      </c>
      <c r="G18" s="3">
        <f t="shared" si="0"/>
        <v>19698.910400000001</v>
      </c>
      <c r="H18" s="3">
        <f>G18-K$10*(D18-B18)</f>
        <v>11824.031721321322</v>
      </c>
      <c r="I18" s="3">
        <f>Table4[[#This Row],[Column53]]-K$10*Table4[[#This Row],[Column2]]</f>
        <v>9265.8001057057063</v>
      </c>
      <c r="J18" s="10">
        <v>73.2</v>
      </c>
      <c r="K18" s="8">
        <f>(E18/10000)*J18</f>
        <v>213.56832000000003</v>
      </c>
      <c r="L18">
        <v>96.3</v>
      </c>
      <c r="M18" s="3">
        <f>2530+2666</f>
        <v>5196</v>
      </c>
      <c r="N18" s="16">
        <f>6+9</f>
        <v>15</v>
      </c>
      <c r="O18" s="26">
        <f>N18/C18</f>
        <v>0.40540540540540543</v>
      </c>
      <c r="P18" s="8">
        <f>M18/N18</f>
        <v>346.4</v>
      </c>
      <c r="Q18" s="5">
        <f>M18*1100000+N18*40000000</f>
        <v>6315600000</v>
      </c>
      <c r="R18" s="6">
        <f>Q18/N18</f>
        <v>421040000</v>
      </c>
      <c r="S18" s="6">
        <f>T18*N18</f>
        <v>9315600000</v>
      </c>
      <c r="T18" s="6">
        <f>R18+200000000</f>
        <v>621040000</v>
      </c>
      <c r="U18" s="6">
        <f>(6000000000+Q18)/N18</f>
        <v>821040000</v>
      </c>
      <c r="V18" s="6">
        <f>N18*U18</f>
        <v>12315600000</v>
      </c>
    </row>
    <row r="19" spans="1:32" x14ac:dyDescent="0.25">
      <c r="A19" t="s">
        <v>5</v>
      </c>
      <c r="B19" s="3">
        <v>7134</v>
      </c>
      <c r="C19" s="16">
        <v>8</v>
      </c>
      <c r="D19" s="3">
        <v>30502</v>
      </c>
      <c r="E19" s="3">
        <v>31236</v>
      </c>
      <c r="F19" s="8">
        <v>15.1</v>
      </c>
      <c r="G19" s="3">
        <f t="shared" si="0"/>
        <v>22781.4444</v>
      </c>
      <c r="H19" s="3">
        <f>G19-K$10*(D19-B19)</f>
        <v>14182.371270870872</v>
      </c>
      <c r="I19" s="3">
        <f>Table4[[#This Row],[Column53]]-K$10*Table4[[#This Row],[Column2]]</f>
        <v>11557.166387987989</v>
      </c>
      <c r="J19" s="10">
        <v>67.7</v>
      </c>
      <c r="K19" s="8">
        <f>(E19/10000)*J19</f>
        <v>211.46772000000001</v>
      </c>
      <c r="L19">
        <v>89.2</v>
      </c>
      <c r="M19" s="3">
        <f>1442</f>
        <v>1442</v>
      </c>
      <c r="N19" s="16">
        <v>4</v>
      </c>
      <c r="O19" s="26">
        <f>N19/C19</f>
        <v>0.5</v>
      </c>
      <c r="P19" s="8">
        <f>M19/N19</f>
        <v>360.5</v>
      </c>
      <c r="Q19" s="5">
        <f>M19*1100000+N19*40000000</f>
        <v>1746200000</v>
      </c>
      <c r="R19" s="6">
        <f>Q19/N19</f>
        <v>436550000</v>
      </c>
      <c r="S19" s="6">
        <f>T19*N19</f>
        <v>2546200000</v>
      </c>
      <c r="T19" s="6">
        <f>R19+200000000</f>
        <v>636550000</v>
      </c>
      <c r="U19" s="6">
        <f>(3300000000+Q19)/N19</f>
        <v>1261550000</v>
      </c>
      <c r="V19" s="6">
        <f>N19*U19</f>
        <v>5046200000</v>
      </c>
    </row>
    <row r="20" spans="1:32" x14ac:dyDescent="0.25">
      <c r="A20" t="s">
        <v>6</v>
      </c>
      <c r="B20" s="3">
        <v>9438</v>
      </c>
      <c r="C20" s="16">
        <v>20</v>
      </c>
      <c r="D20" s="3">
        <v>23597</v>
      </c>
      <c r="E20" s="3">
        <v>25049</v>
      </c>
      <c r="F20" s="8">
        <v>14</v>
      </c>
      <c r="G20" s="3">
        <f t="shared" si="0"/>
        <v>16156.855</v>
      </c>
      <c r="H20" s="3">
        <f>G20-K$10*(D20-B20)</f>
        <v>10946.555597597597</v>
      </c>
      <c r="I20" s="3">
        <f>Table4[[#This Row],[Column53]]-K$10*Table4[[#This Row],[Column2]]</f>
        <v>7473.5133093093082</v>
      </c>
      <c r="J20" s="10">
        <v>69.599999999999994</v>
      </c>
      <c r="K20" s="8">
        <f>(E20/10000)*J20</f>
        <v>174.34103999999999</v>
      </c>
      <c r="L20">
        <v>88.9</v>
      </c>
      <c r="M20" s="3">
        <v>2119</v>
      </c>
      <c r="N20" s="16">
        <v>7</v>
      </c>
      <c r="O20" s="26">
        <f>N20/C20</f>
        <v>0.35</v>
      </c>
      <c r="P20" s="8">
        <f>M20/N20</f>
        <v>302.71428571428572</v>
      </c>
      <c r="Q20" s="5">
        <f>M20*1100000+N20*40000000</f>
        <v>2610900000</v>
      </c>
      <c r="R20" s="6">
        <f>Q20/N20</f>
        <v>372985714.28571427</v>
      </c>
      <c r="S20" s="6">
        <f>T20*N20</f>
        <v>4010900000</v>
      </c>
      <c r="T20" s="6">
        <f>R20+200000000</f>
        <v>572985714.28571427</v>
      </c>
      <c r="U20" s="6">
        <f>(1000000000+Q20+(N20+2)*200000000)/N20</f>
        <v>772985714.28571427</v>
      </c>
      <c r="V20" s="6">
        <f>N20*U20</f>
        <v>5410900000</v>
      </c>
    </row>
    <row r="21" spans="1:32" x14ac:dyDescent="0.25">
      <c r="B21" s="3"/>
      <c r="C21" s="16"/>
      <c r="D21" s="3"/>
      <c r="E21" s="3"/>
      <c r="F21" s="8"/>
      <c r="G21" s="4"/>
      <c r="H21" s="4"/>
      <c r="I21" s="4"/>
      <c r="J21" s="10"/>
      <c r="K21" s="8"/>
      <c r="N21" s="16"/>
      <c r="O21" s="16"/>
      <c r="P21" s="8"/>
      <c r="AF21" s="5"/>
    </row>
    <row r="22" spans="1:32" x14ac:dyDescent="0.25">
      <c r="A22" t="s">
        <v>9</v>
      </c>
      <c r="B22" s="3">
        <f t="shared" ref="B22:P22" si="1">SUM(B17:B21)/4</f>
        <v>7998</v>
      </c>
      <c r="C22" s="16">
        <f t="shared" si="1"/>
        <v>21</v>
      </c>
      <c r="D22" s="3">
        <f t="shared" si="1"/>
        <v>27266.75</v>
      </c>
      <c r="E22" s="3">
        <f t="shared" si="1"/>
        <v>28141.25</v>
      </c>
      <c r="F22" s="11">
        <f t="shared" ref="F22" si="2">SUM(F17:F21)/4</f>
        <v>14.375</v>
      </c>
      <c r="G22" s="3">
        <f>AVERAGE(G17:G20)</f>
        <v>19338.064850000002</v>
      </c>
      <c r="H22" s="3">
        <f>AVERAGE(H17:H20)</f>
        <v>12247.454170570571</v>
      </c>
      <c r="I22" s="3">
        <f>AVERAGE(I17:I20)</f>
        <v>9304.3102606606608</v>
      </c>
      <c r="J22" s="12">
        <f t="shared" si="1"/>
        <v>71.75</v>
      </c>
      <c r="K22" s="8">
        <f t="shared" si="1"/>
        <v>201.68067000000002</v>
      </c>
      <c r="L22" s="11">
        <f t="shared" si="1"/>
        <v>104.625</v>
      </c>
      <c r="M22" s="4">
        <f t="shared" si="1"/>
        <v>2769</v>
      </c>
      <c r="N22" s="16">
        <f t="shared" si="1"/>
        <v>8</v>
      </c>
      <c r="O22" s="26">
        <f>SUM(O17:O21)/4</f>
        <v>0.39279871977240399</v>
      </c>
      <c r="P22" s="8">
        <f t="shared" si="1"/>
        <v>349.02857142857147</v>
      </c>
      <c r="Q22" s="5">
        <f t="shared" ref="Q22" si="3">SUM(Q17:Q21)/4</f>
        <v>3365900000</v>
      </c>
      <c r="R22" s="5">
        <f>SUM(R17:R21)/4</f>
        <v>423931428.57142854</v>
      </c>
      <c r="S22" s="5">
        <f>SUM(S16:S21)/4</f>
        <v>4965900000</v>
      </c>
      <c r="T22" s="5">
        <f>SUM(T16:T21)/4</f>
        <v>623931428.57142854</v>
      </c>
      <c r="U22" s="5">
        <f>SUM(U16:U21)/4</f>
        <v>955181428.57142854</v>
      </c>
      <c r="V22" s="5">
        <f>SUM(V17:V21)/4</f>
        <v>7140900000</v>
      </c>
      <c r="AA22" s="5"/>
      <c r="AF22" s="5"/>
    </row>
    <row r="23" spans="1:32" x14ac:dyDescent="0.25">
      <c r="B23" s="3"/>
      <c r="D23" s="3"/>
      <c r="E23" s="3"/>
      <c r="K23" s="8"/>
      <c r="N23" s="16"/>
      <c r="O23" s="16"/>
      <c r="Q23" s="4"/>
      <c r="R23" s="4"/>
      <c r="S23" s="4"/>
      <c r="T23" s="3"/>
    </row>
    <row r="24" spans="1:32" x14ac:dyDescent="0.25">
      <c r="A24" s="19" t="s">
        <v>10</v>
      </c>
      <c r="B24" s="3"/>
      <c r="D24" s="3"/>
      <c r="E24" s="3"/>
      <c r="K24" s="8"/>
      <c r="N24" s="16"/>
      <c r="O24" s="16"/>
      <c r="Q24" s="4"/>
      <c r="R24" s="4"/>
      <c r="S24" s="4"/>
      <c r="T24" s="3"/>
    </row>
    <row r="25" spans="1:32" x14ac:dyDescent="0.25">
      <c r="B25" s="3"/>
      <c r="D25" s="3"/>
      <c r="E25" s="3"/>
      <c r="K25" s="8"/>
      <c r="N25" s="16"/>
      <c r="O25" s="16"/>
      <c r="Q25" s="4"/>
      <c r="R25" s="4"/>
      <c r="S25" s="4"/>
      <c r="T25" s="3"/>
    </row>
    <row r="26" spans="1:32" ht="18.75" x14ac:dyDescent="0.3">
      <c r="A26" s="22" t="s">
        <v>19</v>
      </c>
      <c r="N26" s="16"/>
      <c r="O26" s="16"/>
      <c r="Q26" s="4"/>
      <c r="R26" s="4"/>
      <c r="S26" s="4"/>
      <c r="T26" s="3"/>
    </row>
    <row r="27" spans="1:32" x14ac:dyDescent="0.25">
      <c r="A27" t="s">
        <v>14</v>
      </c>
      <c r="B27" s="3">
        <v>5885</v>
      </c>
      <c r="C27">
        <v>12</v>
      </c>
      <c r="D27" s="31">
        <v>32531</v>
      </c>
      <c r="E27" s="3">
        <v>33418</v>
      </c>
      <c r="F27">
        <v>15.2</v>
      </c>
      <c r="G27" s="3">
        <f>+(F27-B$11)*(D27-1000)*0.052</f>
        <v>24512.199399999998</v>
      </c>
      <c r="H27" s="3">
        <f>G27-K$10*(D27-B27)</f>
        <v>14706.871490090087</v>
      </c>
      <c r="I27" s="3">
        <f>Table4[[#This Row],[Column53]]-K$10*Table4[[#This Row],[Column2]]</f>
        <v>12541.27985345345</v>
      </c>
      <c r="J27">
        <v>134.4</v>
      </c>
      <c r="K27" s="8">
        <f>(E27/10000)*J27</f>
        <v>449.13792000000001</v>
      </c>
      <c r="L27" s="4">
        <v>0</v>
      </c>
      <c r="M27" s="3">
        <v>1179</v>
      </c>
      <c r="N27" s="23">
        <v>0</v>
      </c>
      <c r="O27" s="26">
        <f>N27/C27</f>
        <v>0</v>
      </c>
      <c r="P27" s="4">
        <v>0</v>
      </c>
      <c r="Q27" s="5">
        <f>M27*1100000+4*40000000</f>
        <v>1456900000</v>
      </c>
      <c r="R27" s="4"/>
      <c r="S27" s="4"/>
      <c r="T27" s="3"/>
      <c r="U27" s="5"/>
      <c r="V27" s="4">
        <v>0</v>
      </c>
      <c r="Y27" s="4">
        <v>0</v>
      </c>
      <c r="Z27" s="4">
        <v>0</v>
      </c>
      <c r="AA27" s="4">
        <v>0</v>
      </c>
    </row>
    <row r="28" spans="1:32" x14ac:dyDescent="0.25">
      <c r="A28" t="s">
        <v>15</v>
      </c>
      <c r="B28" s="3">
        <v>5853</v>
      </c>
      <c r="C28">
        <v>15</v>
      </c>
      <c r="D28" s="3">
        <v>28033</v>
      </c>
      <c r="E28" s="3">
        <v>28270</v>
      </c>
      <c r="F28">
        <v>15.4</v>
      </c>
      <c r="G28" s="3">
        <f t="shared" ref="G28:G30" si="4">+(F28-B$11)*(D28-1000)*0.052</f>
        <v>21296.597399999999</v>
      </c>
      <c r="H28" s="3">
        <f>G28-K$10*(D28-B28)</f>
        <v>13134.690433033033</v>
      </c>
      <c r="I28" s="3">
        <f>Table4[[#This Row],[Column53]]-K$10*Table4[[#This Row],[Column2]]</f>
        <v>10980.874315915915</v>
      </c>
      <c r="J28" s="10">
        <v>84.9</v>
      </c>
      <c r="K28" s="8">
        <f>(E28/10000)*J28</f>
        <v>240.01230000000001</v>
      </c>
      <c r="L28" s="4">
        <v>0</v>
      </c>
      <c r="M28" s="3">
        <v>1289</v>
      </c>
      <c r="N28" s="23">
        <v>0</v>
      </c>
      <c r="O28" s="26">
        <f>N28/C28</f>
        <v>0</v>
      </c>
      <c r="P28" s="4">
        <v>0</v>
      </c>
      <c r="Q28" s="5">
        <f>M28*1100000+5*40000000</f>
        <v>1617900000</v>
      </c>
      <c r="R28" s="4"/>
      <c r="S28" s="4"/>
      <c r="T28" s="3"/>
      <c r="U28" s="5"/>
      <c r="V28" s="4">
        <v>0</v>
      </c>
      <c r="Y28" s="4">
        <v>0</v>
      </c>
      <c r="Z28" s="4">
        <v>0</v>
      </c>
      <c r="AA28" s="4">
        <v>0</v>
      </c>
    </row>
    <row r="29" spans="1:32" x14ac:dyDescent="0.25">
      <c r="A29" t="s">
        <v>16</v>
      </c>
      <c r="B29" s="3">
        <v>5016</v>
      </c>
      <c r="C29">
        <v>10</v>
      </c>
      <c r="D29" s="3">
        <v>31712</v>
      </c>
      <c r="E29" s="3">
        <v>32173</v>
      </c>
      <c r="F29">
        <v>15.8</v>
      </c>
      <c r="G29" s="3">
        <f t="shared" si="4"/>
        <v>24833.7232</v>
      </c>
      <c r="H29" s="3">
        <f>G29-K$10*(D29-B29)</f>
        <v>15009.996040840841</v>
      </c>
      <c r="I29" s="3">
        <f>Table4[[#This Row],[Column53]]-K$10*Table4[[#This Row],[Column2]]</f>
        <v>13164.183356156156</v>
      </c>
      <c r="J29" s="10">
        <v>67.3</v>
      </c>
      <c r="K29" s="8">
        <f>(E29/10000)*J29</f>
        <v>216.52428999999998</v>
      </c>
      <c r="L29" s="4">
        <v>0</v>
      </c>
      <c r="M29" s="3">
        <v>736</v>
      </c>
      <c r="N29" s="23">
        <v>0</v>
      </c>
      <c r="O29" s="26">
        <f>N29/C29</f>
        <v>0</v>
      </c>
      <c r="P29" s="4">
        <v>0</v>
      </c>
      <c r="Q29" s="5">
        <f>M29*1100000+5*40000000</f>
        <v>1009600000</v>
      </c>
      <c r="R29" s="4"/>
      <c r="S29" s="4"/>
      <c r="T29" s="3"/>
      <c r="U29" s="5"/>
      <c r="V29" s="4">
        <v>0</v>
      </c>
      <c r="Y29" s="4">
        <v>0</v>
      </c>
      <c r="Z29" s="4">
        <v>0</v>
      </c>
      <c r="AA29" s="4">
        <v>0</v>
      </c>
    </row>
    <row r="30" spans="1:32" x14ac:dyDescent="0.25">
      <c r="A30" t="s">
        <v>92</v>
      </c>
      <c r="B30" s="3">
        <v>4639</v>
      </c>
      <c r="C30">
        <v>11</v>
      </c>
      <c r="D30" s="3">
        <v>29550</v>
      </c>
      <c r="E30" s="3">
        <v>30401</v>
      </c>
      <c r="F30" s="11">
        <v>16.100000000000001</v>
      </c>
      <c r="G30" s="3">
        <f t="shared" si="4"/>
        <v>23530.910000000003</v>
      </c>
      <c r="H30" s="3">
        <f>G30-K$10*(D30-B30)</f>
        <v>14364.036039039041</v>
      </c>
      <c r="I30" s="3">
        <f>Table4[[#This Row],[Column53]]-K$10*Table4[[#This Row],[Column2]]</f>
        <v>12656.953693693697</v>
      </c>
      <c r="J30">
        <v>74.8</v>
      </c>
      <c r="K30" s="8">
        <v>204</v>
      </c>
      <c r="L30" s="4"/>
      <c r="M30" s="3">
        <v>816</v>
      </c>
      <c r="N30" s="16"/>
      <c r="O30" s="26">
        <f>N30/C30</f>
        <v>0</v>
      </c>
      <c r="Q30" s="5">
        <f>M30*1100000+5*40000000</f>
        <v>1097600000</v>
      </c>
      <c r="R30" s="4"/>
      <c r="S30" s="4"/>
      <c r="T30" s="3"/>
      <c r="U30" s="5"/>
    </row>
    <row r="31" spans="1:32" x14ac:dyDescent="0.25">
      <c r="F31" s="11"/>
      <c r="G31" s="3"/>
      <c r="H31" s="3"/>
      <c r="I31" s="3"/>
      <c r="N31" s="16"/>
      <c r="O31" s="16"/>
      <c r="R31" s="4"/>
      <c r="S31" s="4"/>
      <c r="T31" s="3"/>
      <c r="U31" s="5"/>
    </row>
    <row r="32" spans="1:32" x14ac:dyDescent="0.25">
      <c r="A32" t="s">
        <v>9</v>
      </c>
      <c r="B32" s="3">
        <f t="shared" ref="B32:P32" si="5">SUM(B26:B30)/3</f>
        <v>7131</v>
      </c>
      <c r="C32" s="3">
        <f>SUM(C27:C30)/4</f>
        <v>12</v>
      </c>
      <c r="D32" s="3">
        <f t="shared" ref="D32:K32" si="6">SUM(D27:D30)/4</f>
        <v>30456.5</v>
      </c>
      <c r="E32" s="3">
        <f t="shared" si="6"/>
        <v>31065.5</v>
      </c>
      <c r="F32" s="7">
        <f>SUM(F27:F30)/4</f>
        <v>15.625000000000002</v>
      </c>
      <c r="G32" s="3">
        <f>AVERAGE(G27:G30)</f>
        <v>23543.357499999998</v>
      </c>
      <c r="H32" s="3">
        <f>AVERAGE(H27:H30)</f>
        <v>14303.898500750751</v>
      </c>
      <c r="I32" s="3">
        <f>AVERAGE(I27:I30)</f>
        <v>12335.822804804804</v>
      </c>
      <c r="J32" s="3">
        <f t="shared" si="6"/>
        <v>90.350000000000009</v>
      </c>
      <c r="K32" s="3">
        <f t="shared" si="6"/>
        <v>277.41862749999996</v>
      </c>
      <c r="L32" s="3">
        <f t="shared" si="5"/>
        <v>0</v>
      </c>
      <c r="M32" s="3">
        <f>SUM(M27:M30)/4</f>
        <v>1005</v>
      </c>
      <c r="N32" s="24">
        <f>SUM(N26:N30)/3</f>
        <v>0</v>
      </c>
      <c r="O32" s="24">
        <f>SUM(O27:O30)/4</f>
        <v>0</v>
      </c>
      <c r="P32" s="3">
        <f t="shared" si="5"/>
        <v>0</v>
      </c>
      <c r="Q32" s="3">
        <f t="shared" ref="Q32" si="7">SUM(Q27:Q30)/4</f>
        <v>1295500000</v>
      </c>
      <c r="R32" s="4"/>
      <c r="S32" s="4"/>
      <c r="T32" s="3"/>
      <c r="U32" s="5"/>
      <c r="Y32" s="3">
        <f>+(O32-0.5)*D32*0.052</f>
        <v>-791.86899999999991</v>
      </c>
      <c r="Z32" s="3">
        <f>Y32-0.34*(D32-B32)</f>
        <v>-8722.5390000000007</v>
      </c>
      <c r="AB32" s="3">
        <f>SUM(AB25:AB30)/3</f>
        <v>0</v>
      </c>
    </row>
    <row r="33" spans="1:29" x14ac:dyDescent="0.25">
      <c r="A33" s="19" t="s">
        <v>88</v>
      </c>
      <c r="B33" s="3"/>
      <c r="D33" s="3"/>
      <c r="E33" s="3"/>
      <c r="F33" s="3"/>
      <c r="G33" s="3"/>
      <c r="H33" s="3"/>
      <c r="I33" s="3"/>
      <c r="K33" s="8"/>
      <c r="L33" s="4"/>
      <c r="M33" s="3"/>
      <c r="N33" s="16"/>
      <c r="O33" s="16"/>
      <c r="P33" s="4"/>
      <c r="Q33" s="4"/>
      <c r="R33" s="4"/>
      <c r="S33" s="4"/>
      <c r="T33" s="4"/>
      <c r="U33" s="5"/>
      <c r="V33" s="4"/>
    </row>
    <row r="35" spans="1:29" ht="23.25" x14ac:dyDescent="0.35">
      <c r="A35" s="13" t="s">
        <v>20</v>
      </c>
      <c r="AC35">
        <v>50</v>
      </c>
    </row>
    <row r="36" spans="1:29" x14ac:dyDescent="0.25">
      <c r="A36" t="s">
        <v>22</v>
      </c>
      <c r="B36" s="3">
        <v>31500</v>
      </c>
      <c r="K36" s="14">
        <v>0</v>
      </c>
      <c r="L36" s="15">
        <v>15000</v>
      </c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>
        <f>L36*30</f>
        <v>450000</v>
      </c>
      <c r="Y36" s="15"/>
      <c r="Z36" s="15"/>
      <c r="AA36" s="15">
        <f>X36*AC$35</f>
        <v>22500000</v>
      </c>
      <c r="AB36" s="14">
        <v>1</v>
      </c>
    </row>
    <row r="37" spans="1:29" x14ac:dyDescent="0.25">
      <c r="A37" t="s">
        <v>21</v>
      </c>
      <c r="B37" s="5">
        <f>J22*400000</f>
        <v>28700000</v>
      </c>
      <c r="K37" s="14">
        <f>K36+1</f>
        <v>1</v>
      </c>
      <c r="L37" s="15">
        <f>L36-L36*0.15/12</f>
        <v>14812.5</v>
      </c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>
        <f t="shared" ref="X37:X100" si="8">L37*30</f>
        <v>444375</v>
      </c>
      <c r="Y37" s="15"/>
      <c r="Z37" s="15"/>
      <c r="AA37" s="15">
        <f t="shared" ref="AA37:AA100" si="9">X37*AC$35</f>
        <v>22218750</v>
      </c>
      <c r="AB37" s="14">
        <f>AB36+1</f>
        <v>2</v>
      </c>
    </row>
    <row r="38" spans="1:29" x14ac:dyDescent="0.25">
      <c r="K38" s="14">
        <f t="shared" ref="K38:K101" si="10">K37+1</f>
        <v>2</v>
      </c>
      <c r="L38" s="15">
        <f t="shared" ref="L38:L101" si="11">L37-L37*0.15/12</f>
        <v>14627.34375</v>
      </c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>
        <f t="shared" si="8"/>
        <v>438820.3125</v>
      </c>
      <c r="Y38" s="15"/>
      <c r="Z38" s="15"/>
      <c r="AA38" s="15">
        <f t="shared" si="9"/>
        <v>21941015.625</v>
      </c>
      <c r="AB38" s="14">
        <f t="shared" ref="AB38:AB101" si="12">AB37+1</f>
        <v>3</v>
      </c>
    </row>
    <row r="39" spans="1:29" x14ac:dyDescent="0.25">
      <c r="A39" t="s">
        <v>31</v>
      </c>
      <c r="B39" s="5">
        <f>B36/10000*J22*600000+1*B37+20000000</f>
        <v>184307500</v>
      </c>
      <c r="K39" s="14">
        <f t="shared" si="10"/>
        <v>3</v>
      </c>
      <c r="L39" s="15">
        <f t="shared" si="11"/>
        <v>14444.501953125</v>
      </c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>
        <f t="shared" si="8"/>
        <v>433335.05859375</v>
      </c>
      <c r="Y39" s="15"/>
      <c r="Z39" s="15"/>
      <c r="AA39" s="15">
        <f t="shared" si="9"/>
        <v>21666752.9296875</v>
      </c>
      <c r="AB39" s="14">
        <f t="shared" si="12"/>
        <v>4</v>
      </c>
    </row>
    <row r="40" spans="1:29" x14ac:dyDescent="0.25">
      <c r="A40" t="s">
        <v>23</v>
      </c>
      <c r="B40" s="5">
        <f>95*400000+20000000</f>
        <v>58000000</v>
      </c>
      <c r="K40" s="14">
        <f t="shared" si="10"/>
        <v>4</v>
      </c>
      <c r="L40" s="15">
        <f t="shared" si="11"/>
        <v>14263.945678710938</v>
      </c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>
        <f t="shared" si="8"/>
        <v>427918.37036132813</v>
      </c>
      <c r="Y40" s="15"/>
      <c r="Z40" s="15"/>
      <c r="AA40" s="15">
        <f t="shared" si="9"/>
        <v>21395918.518066406</v>
      </c>
      <c r="AB40" s="14">
        <f t="shared" si="12"/>
        <v>5</v>
      </c>
    </row>
    <row r="41" spans="1:29" x14ac:dyDescent="0.25">
      <c r="K41" s="14">
        <f t="shared" si="10"/>
        <v>5</v>
      </c>
      <c r="L41" s="15">
        <f t="shared" si="11"/>
        <v>14085.646357727052</v>
      </c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>
        <f t="shared" si="8"/>
        <v>422569.39073181152</v>
      </c>
      <c r="Y41" s="15"/>
      <c r="Z41" s="15"/>
      <c r="AA41" s="15">
        <f t="shared" si="9"/>
        <v>21128469.536590576</v>
      </c>
      <c r="AB41" s="14">
        <f t="shared" si="12"/>
        <v>6</v>
      </c>
    </row>
    <row r="42" spans="1:29" x14ac:dyDescent="0.25">
      <c r="A42" t="s">
        <v>24</v>
      </c>
      <c r="B42" s="6">
        <f>SUM(B39:B41)</f>
        <v>242307500</v>
      </c>
      <c r="K42" s="14">
        <f t="shared" si="10"/>
        <v>6</v>
      </c>
      <c r="L42" s="15">
        <f t="shared" si="11"/>
        <v>13909.575778255463</v>
      </c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>
        <f t="shared" si="8"/>
        <v>417287.27334766387</v>
      </c>
      <c r="Y42" s="15"/>
      <c r="Z42" s="15"/>
      <c r="AA42" s="15">
        <f t="shared" si="9"/>
        <v>20864363.667383194</v>
      </c>
      <c r="AB42" s="14">
        <f t="shared" si="12"/>
        <v>7</v>
      </c>
    </row>
    <row r="43" spans="1:29" x14ac:dyDescent="0.25">
      <c r="K43" s="14">
        <f t="shared" si="10"/>
        <v>7</v>
      </c>
      <c r="L43" s="15">
        <f t="shared" si="11"/>
        <v>13735.706081027269</v>
      </c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>
        <f t="shared" si="8"/>
        <v>412071.18243081804</v>
      </c>
      <c r="Y43" s="15"/>
      <c r="Z43" s="15"/>
      <c r="AA43" s="15">
        <f t="shared" si="9"/>
        <v>20603559.1215409</v>
      </c>
      <c r="AB43" s="14">
        <f t="shared" si="12"/>
        <v>8</v>
      </c>
    </row>
    <row r="44" spans="1:29" x14ac:dyDescent="0.25">
      <c r="A44" t="s">
        <v>25</v>
      </c>
      <c r="B44" s="6">
        <f>5*B42</f>
        <v>1211537500</v>
      </c>
      <c r="K44" s="14">
        <f t="shared" si="10"/>
        <v>8</v>
      </c>
      <c r="L44" s="15">
        <f t="shared" si="11"/>
        <v>13564.009755014427</v>
      </c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>
        <f t="shared" si="8"/>
        <v>406920.29265043279</v>
      </c>
      <c r="Y44" s="15"/>
      <c r="Z44" s="15"/>
      <c r="AA44" s="15">
        <f t="shared" si="9"/>
        <v>20346014.632521641</v>
      </c>
      <c r="AB44" s="14">
        <f t="shared" si="12"/>
        <v>9</v>
      </c>
    </row>
    <row r="45" spans="1:29" x14ac:dyDescent="0.25">
      <c r="A45" t="s">
        <v>26</v>
      </c>
      <c r="B45" s="4">
        <f>B36/10000*J22*1000000+B37*2+2*20000000</f>
        <v>323412500</v>
      </c>
      <c r="K45" s="14">
        <f t="shared" si="10"/>
        <v>9</v>
      </c>
      <c r="L45" s="15">
        <f t="shared" si="11"/>
        <v>13394.459633076747</v>
      </c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>
        <f t="shared" si="8"/>
        <v>401833.78899230243</v>
      </c>
      <c r="Y45" s="15"/>
      <c r="Z45" s="15"/>
      <c r="AA45" s="15">
        <f t="shared" si="9"/>
        <v>20091689.449615121</v>
      </c>
      <c r="AB45" s="14">
        <f t="shared" si="12"/>
        <v>10</v>
      </c>
    </row>
    <row r="46" spans="1:29" x14ac:dyDescent="0.25">
      <c r="A46" t="s">
        <v>1</v>
      </c>
      <c r="B46" s="6">
        <f>SUM(B44:B45)</f>
        <v>1534950000</v>
      </c>
      <c r="K46" s="14">
        <f t="shared" si="10"/>
        <v>10</v>
      </c>
      <c r="L46" s="15">
        <f t="shared" si="11"/>
        <v>13227.028887663288</v>
      </c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>
        <f t="shared" si="8"/>
        <v>396810.86662989861</v>
      </c>
      <c r="Y46" s="15"/>
      <c r="Z46" s="15"/>
      <c r="AA46" s="15">
        <f t="shared" si="9"/>
        <v>19840543.331494931</v>
      </c>
      <c r="AB46" s="14">
        <f t="shared" si="12"/>
        <v>11</v>
      </c>
    </row>
    <row r="47" spans="1:29" x14ac:dyDescent="0.25">
      <c r="K47" s="14">
        <f t="shared" si="10"/>
        <v>11</v>
      </c>
      <c r="L47" s="15">
        <f t="shared" si="11"/>
        <v>13061.691026567496</v>
      </c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>
        <f t="shared" si="8"/>
        <v>391850.73079702491</v>
      </c>
      <c r="Y47" s="15"/>
      <c r="Z47" s="15"/>
      <c r="AA47" s="15">
        <f t="shared" si="9"/>
        <v>19592536.539851245</v>
      </c>
      <c r="AB47" s="14">
        <f t="shared" si="12"/>
        <v>12</v>
      </c>
    </row>
    <row r="48" spans="1:29" x14ac:dyDescent="0.25">
      <c r="A48" t="s">
        <v>27</v>
      </c>
      <c r="B48">
        <v>7</v>
      </c>
      <c r="K48" s="14">
        <f t="shared" si="10"/>
        <v>12</v>
      </c>
      <c r="L48" s="15">
        <f t="shared" si="11"/>
        <v>12898.419888735403</v>
      </c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>
        <f t="shared" si="8"/>
        <v>386952.5966620621</v>
      </c>
      <c r="Y48" s="15"/>
      <c r="Z48" s="15"/>
      <c r="AA48" s="15">
        <f t="shared" si="9"/>
        <v>19347629.833103105</v>
      </c>
      <c r="AB48" s="14">
        <f t="shared" si="12"/>
        <v>13</v>
      </c>
    </row>
    <row r="49" spans="1:28" x14ac:dyDescent="0.25">
      <c r="A49" t="s">
        <v>28</v>
      </c>
      <c r="B49">
        <v>5</v>
      </c>
      <c r="K49" s="14">
        <f t="shared" si="10"/>
        <v>13</v>
      </c>
      <c r="L49" s="15">
        <f t="shared" si="11"/>
        <v>12737.189640126211</v>
      </c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>
        <f t="shared" si="8"/>
        <v>382115.68920378631</v>
      </c>
      <c r="Y49" s="15"/>
      <c r="Z49" s="15"/>
      <c r="AA49" s="15">
        <f t="shared" si="9"/>
        <v>19105784.460189316</v>
      </c>
      <c r="AB49" s="14">
        <f t="shared" si="12"/>
        <v>14</v>
      </c>
    </row>
    <row r="50" spans="1:28" x14ac:dyDescent="0.25">
      <c r="A50" t="s">
        <v>29</v>
      </c>
      <c r="B50" s="2">
        <f>5/7</f>
        <v>0.7142857142857143</v>
      </c>
      <c r="K50" s="14">
        <f t="shared" si="10"/>
        <v>14</v>
      </c>
      <c r="L50" s="15">
        <f t="shared" si="11"/>
        <v>12577.974769624634</v>
      </c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>
        <f t="shared" si="8"/>
        <v>377339.24308873899</v>
      </c>
      <c r="Y50" s="15"/>
      <c r="Z50" s="15"/>
      <c r="AA50" s="15">
        <f t="shared" si="9"/>
        <v>18866962.15443695</v>
      </c>
      <c r="AB50" s="14">
        <f t="shared" si="12"/>
        <v>15</v>
      </c>
    </row>
    <row r="51" spans="1:28" x14ac:dyDescent="0.25">
      <c r="A51" t="s">
        <v>30</v>
      </c>
      <c r="B51" s="6">
        <f>(1000000000+B46)/B49</f>
        <v>506990000</v>
      </c>
      <c r="K51" s="14">
        <f t="shared" si="10"/>
        <v>15</v>
      </c>
      <c r="L51" s="15">
        <f t="shared" si="11"/>
        <v>12420.750085004325</v>
      </c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>
        <f t="shared" si="8"/>
        <v>372622.50255012978</v>
      </c>
      <c r="Y51" s="15"/>
      <c r="Z51" s="15"/>
      <c r="AA51" s="15">
        <f t="shared" si="9"/>
        <v>18631125.127506487</v>
      </c>
      <c r="AB51" s="14">
        <f t="shared" si="12"/>
        <v>16</v>
      </c>
    </row>
    <row r="52" spans="1:28" x14ac:dyDescent="0.25">
      <c r="A52" t="s">
        <v>32</v>
      </c>
      <c r="B52" s="6">
        <f>B51*B49</f>
        <v>2534950000</v>
      </c>
      <c r="K52" s="14">
        <f t="shared" si="10"/>
        <v>16</v>
      </c>
      <c r="L52" s="15">
        <f t="shared" si="11"/>
        <v>12265.490708941772</v>
      </c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>
        <f t="shared" si="8"/>
        <v>367964.72126825317</v>
      </c>
      <c r="Y52" s="15"/>
      <c r="Z52" s="15"/>
      <c r="AA52" s="15">
        <f t="shared" si="9"/>
        <v>18398236.063412659</v>
      </c>
      <c r="AB52" s="14">
        <f t="shared" si="12"/>
        <v>17</v>
      </c>
    </row>
    <row r="53" spans="1:28" x14ac:dyDescent="0.25">
      <c r="K53" s="14">
        <f t="shared" si="10"/>
        <v>17</v>
      </c>
      <c r="L53" s="15">
        <f t="shared" si="11"/>
        <v>12112.17207508</v>
      </c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>
        <f t="shared" si="8"/>
        <v>363365.16225240001</v>
      </c>
      <c r="Y53" s="15"/>
      <c r="Z53" s="15"/>
      <c r="AA53" s="15">
        <f t="shared" si="9"/>
        <v>18168258.11262</v>
      </c>
      <c r="AB53" s="14">
        <f t="shared" si="12"/>
        <v>18</v>
      </c>
    </row>
    <row r="54" spans="1:28" x14ac:dyDescent="0.25">
      <c r="K54" s="14">
        <f t="shared" si="10"/>
        <v>18</v>
      </c>
      <c r="L54" s="15">
        <f t="shared" si="11"/>
        <v>11960.769924141499</v>
      </c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>
        <f t="shared" si="8"/>
        <v>358823.09772424499</v>
      </c>
      <c r="Y54" s="15"/>
      <c r="Z54" s="15"/>
      <c r="AA54" s="15">
        <f t="shared" si="9"/>
        <v>17941154.886212248</v>
      </c>
      <c r="AB54" s="14">
        <f t="shared" si="12"/>
        <v>19</v>
      </c>
    </row>
    <row r="55" spans="1:28" x14ac:dyDescent="0.25">
      <c r="K55" s="14">
        <f t="shared" si="10"/>
        <v>19</v>
      </c>
      <c r="L55" s="15">
        <f t="shared" si="11"/>
        <v>11811.260300089731</v>
      </c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>
        <f t="shared" si="8"/>
        <v>354337.80900269194</v>
      </c>
      <c r="Y55" s="15"/>
      <c r="Z55" s="15"/>
      <c r="AA55" s="15">
        <f t="shared" si="9"/>
        <v>17716890.450134598</v>
      </c>
      <c r="AB55" s="14">
        <f t="shared" si="12"/>
        <v>20</v>
      </c>
    </row>
    <row r="56" spans="1:28" x14ac:dyDescent="0.25">
      <c r="K56" s="14">
        <f t="shared" si="10"/>
        <v>20</v>
      </c>
      <c r="L56" s="15">
        <f t="shared" si="11"/>
        <v>11663.619546338608</v>
      </c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>
        <f t="shared" si="8"/>
        <v>349908.58639015828</v>
      </c>
      <c r="Y56" s="15"/>
      <c r="Z56" s="15"/>
      <c r="AA56" s="15">
        <f t="shared" si="9"/>
        <v>17495429.319507916</v>
      </c>
      <c r="AB56" s="14">
        <f t="shared" si="12"/>
        <v>21</v>
      </c>
    </row>
    <row r="57" spans="1:28" x14ac:dyDescent="0.25">
      <c r="K57" s="14">
        <f t="shared" si="10"/>
        <v>21</v>
      </c>
      <c r="L57" s="15">
        <f t="shared" si="11"/>
        <v>11517.824302009376</v>
      </c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>
        <f t="shared" si="8"/>
        <v>345534.7290602813</v>
      </c>
      <c r="Y57" s="15"/>
      <c r="Z57" s="15"/>
      <c r="AA57" s="15">
        <f t="shared" si="9"/>
        <v>17276736.453014065</v>
      </c>
      <c r="AB57" s="14">
        <f t="shared" si="12"/>
        <v>22</v>
      </c>
    </row>
    <row r="58" spans="1:28" x14ac:dyDescent="0.25">
      <c r="K58" s="14">
        <f t="shared" si="10"/>
        <v>22</v>
      </c>
      <c r="L58" s="15">
        <f t="shared" si="11"/>
        <v>11373.851498234259</v>
      </c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>
        <f t="shared" si="8"/>
        <v>341215.54494702775</v>
      </c>
      <c r="Y58" s="15"/>
      <c r="Z58" s="15"/>
      <c r="AA58" s="15">
        <f t="shared" si="9"/>
        <v>17060777.247351389</v>
      </c>
      <c r="AB58" s="14">
        <f t="shared" si="12"/>
        <v>23</v>
      </c>
    </row>
    <row r="59" spans="1:28" x14ac:dyDescent="0.25">
      <c r="K59" s="14">
        <f t="shared" si="10"/>
        <v>23</v>
      </c>
      <c r="L59" s="15">
        <f t="shared" si="11"/>
        <v>11231.67835450633</v>
      </c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>
        <f t="shared" si="8"/>
        <v>336950.35063518991</v>
      </c>
      <c r="Y59" s="15"/>
      <c r="Z59" s="15"/>
      <c r="AA59" s="15">
        <f t="shared" si="9"/>
        <v>16847517.531759497</v>
      </c>
      <c r="AB59" s="14">
        <f t="shared" si="12"/>
        <v>24</v>
      </c>
    </row>
    <row r="60" spans="1:28" x14ac:dyDescent="0.25">
      <c r="K60" s="14">
        <f t="shared" si="10"/>
        <v>24</v>
      </c>
      <c r="L60" s="15">
        <f t="shared" si="11"/>
        <v>11091.282375075001</v>
      </c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>
        <f t="shared" si="8"/>
        <v>332738.47125225002</v>
      </c>
      <c r="Y60" s="15"/>
      <c r="Z60" s="15"/>
      <c r="AA60" s="15">
        <f t="shared" si="9"/>
        <v>16636923.5626125</v>
      </c>
      <c r="AB60" s="14">
        <f t="shared" si="12"/>
        <v>25</v>
      </c>
    </row>
    <row r="61" spans="1:28" x14ac:dyDescent="0.25">
      <c r="K61" s="14">
        <f t="shared" si="10"/>
        <v>25</v>
      </c>
      <c r="L61" s="15">
        <f t="shared" si="11"/>
        <v>10952.641345386564</v>
      </c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>
        <f t="shared" si="8"/>
        <v>328579.24036159692</v>
      </c>
      <c r="Y61" s="15"/>
      <c r="Z61" s="15"/>
      <c r="AA61" s="15">
        <f t="shared" si="9"/>
        <v>16428962.018079847</v>
      </c>
      <c r="AB61" s="14">
        <f t="shared" si="12"/>
        <v>26</v>
      </c>
    </row>
    <row r="62" spans="1:28" x14ac:dyDescent="0.25">
      <c r="K62" s="14">
        <f t="shared" si="10"/>
        <v>26</v>
      </c>
      <c r="L62" s="15">
        <f t="shared" si="11"/>
        <v>10815.733328569233</v>
      </c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>
        <f t="shared" si="8"/>
        <v>324471.99985707697</v>
      </c>
      <c r="Y62" s="15"/>
      <c r="Z62" s="15"/>
      <c r="AA62" s="15">
        <f t="shared" si="9"/>
        <v>16223599.992853848</v>
      </c>
      <c r="AB62" s="14">
        <f t="shared" si="12"/>
        <v>27</v>
      </c>
    </row>
    <row r="63" spans="1:28" x14ac:dyDescent="0.25">
      <c r="K63" s="14">
        <f t="shared" si="10"/>
        <v>27</v>
      </c>
      <c r="L63" s="15">
        <f t="shared" si="11"/>
        <v>10680.536661962118</v>
      </c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>
        <f t="shared" si="8"/>
        <v>320416.09985886357</v>
      </c>
      <c r="Y63" s="15"/>
      <c r="Z63" s="15"/>
      <c r="AA63" s="15">
        <f t="shared" si="9"/>
        <v>16020804.992943179</v>
      </c>
      <c r="AB63" s="14">
        <f t="shared" si="12"/>
        <v>28</v>
      </c>
    </row>
    <row r="64" spans="1:28" x14ac:dyDescent="0.25">
      <c r="K64" s="14">
        <f t="shared" si="10"/>
        <v>28</v>
      </c>
      <c r="L64" s="15">
        <f t="shared" si="11"/>
        <v>10547.029953687592</v>
      </c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>
        <f t="shared" si="8"/>
        <v>316410.89861062774</v>
      </c>
      <c r="Y64" s="15"/>
      <c r="Z64" s="15"/>
      <c r="AA64" s="15">
        <f t="shared" si="9"/>
        <v>15820544.930531386</v>
      </c>
      <c r="AB64" s="14">
        <f t="shared" si="12"/>
        <v>29</v>
      </c>
    </row>
    <row r="65" spans="11:28" x14ac:dyDescent="0.25">
      <c r="K65" s="14">
        <f t="shared" si="10"/>
        <v>29</v>
      </c>
      <c r="L65" s="15">
        <f t="shared" si="11"/>
        <v>10415.192079266497</v>
      </c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>
        <f t="shared" si="8"/>
        <v>312455.76237799489</v>
      </c>
      <c r="Y65" s="15"/>
      <c r="Z65" s="15"/>
      <c r="AA65" s="15">
        <f t="shared" si="9"/>
        <v>15622788.118899744</v>
      </c>
      <c r="AB65" s="14">
        <f t="shared" si="12"/>
        <v>30</v>
      </c>
    </row>
    <row r="66" spans="11:28" x14ac:dyDescent="0.25">
      <c r="K66" s="14">
        <f t="shared" si="10"/>
        <v>30</v>
      </c>
      <c r="L66" s="15">
        <f t="shared" si="11"/>
        <v>10285.002178275665</v>
      </c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>
        <f t="shared" si="8"/>
        <v>308550.06534826994</v>
      </c>
      <c r="Y66" s="15"/>
      <c r="Z66" s="15"/>
      <c r="AA66" s="15">
        <f t="shared" si="9"/>
        <v>15427503.267413497</v>
      </c>
      <c r="AB66" s="14">
        <f t="shared" si="12"/>
        <v>31</v>
      </c>
    </row>
    <row r="67" spans="11:28" x14ac:dyDescent="0.25">
      <c r="K67" s="14">
        <f t="shared" si="10"/>
        <v>31</v>
      </c>
      <c r="L67" s="15">
        <f t="shared" si="11"/>
        <v>10156.43965104722</v>
      </c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>
        <f t="shared" si="8"/>
        <v>304693.18953141657</v>
      </c>
      <c r="Y67" s="15"/>
      <c r="Z67" s="15"/>
      <c r="AA67" s="15">
        <f t="shared" si="9"/>
        <v>15234659.476570828</v>
      </c>
      <c r="AB67" s="14">
        <f t="shared" si="12"/>
        <v>32</v>
      </c>
    </row>
    <row r="68" spans="11:28" x14ac:dyDescent="0.25">
      <c r="K68" s="14">
        <f t="shared" si="10"/>
        <v>32</v>
      </c>
      <c r="L68" s="15">
        <f t="shared" si="11"/>
        <v>10029.484155409129</v>
      </c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>
        <f t="shared" si="8"/>
        <v>300884.52466227388</v>
      </c>
      <c r="Y68" s="15"/>
      <c r="Z68" s="15"/>
      <c r="AA68" s="15">
        <f t="shared" si="9"/>
        <v>15044226.233113693</v>
      </c>
      <c r="AB68" s="14">
        <f t="shared" si="12"/>
        <v>33</v>
      </c>
    </row>
    <row r="69" spans="11:28" x14ac:dyDescent="0.25">
      <c r="K69" s="14">
        <f t="shared" si="10"/>
        <v>33</v>
      </c>
      <c r="L69" s="15">
        <f t="shared" si="11"/>
        <v>9904.1156034665146</v>
      </c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>
        <f t="shared" si="8"/>
        <v>297123.46810399543</v>
      </c>
      <c r="Y69" s="15"/>
      <c r="Z69" s="15"/>
      <c r="AA69" s="15">
        <f t="shared" si="9"/>
        <v>14856173.405199772</v>
      </c>
      <c r="AB69" s="14">
        <f t="shared" si="12"/>
        <v>34</v>
      </c>
    </row>
    <row r="70" spans="11:28" x14ac:dyDescent="0.25">
      <c r="K70" s="14">
        <f t="shared" si="10"/>
        <v>34</v>
      </c>
      <c r="L70" s="15">
        <f t="shared" si="11"/>
        <v>9780.3141584231835</v>
      </c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>
        <f t="shared" si="8"/>
        <v>293409.42475269549</v>
      </c>
      <c r="Y70" s="15"/>
      <c r="Z70" s="15"/>
      <c r="AA70" s="15">
        <f t="shared" si="9"/>
        <v>14670471.237634774</v>
      </c>
      <c r="AB70" s="14">
        <f t="shared" si="12"/>
        <v>35</v>
      </c>
    </row>
    <row r="71" spans="11:28" x14ac:dyDescent="0.25">
      <c r="K71" s="14">
        <f t="shared" si="10"/>
        <v>35</v>
      </c>
      <c r="L71" s="15">
        <f t="shared" si="11"/>
        <v>9658.0602314428943</v>
      </c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>
        <f t="shared" si="8"/>
        <v>289741.80694328685</v>
      </c>
      <c r="Y71" s="15"/>
      <c r="Z71" s="15"/>
      <c r="AA71" s="15">
        <f t="shared" si="9"/>
        <v>14487090.347164342</v>
      </c>
      <c r="AB71" s="14">
        <f t="shared" si="12"/>
        <v>36</v>
      </c>
    </row>
    <row r="72" spans="11:28" x14ac:dyDescent="0.25">
      <c r="K72" s="14">
        <f t="shared" si="10"/>
        <v>36</v>
      </c>
      <c r="L72" s="15">
        <f t="shared" si="11"/>
        <v>9537.3344785498575</v>
      </c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>
        <f t="shared" si="8"/>
        <v>286120.03435649571</v>
      </c>
      <c r="Y72" s="15"/>
      <c r="Z72" s="15"/>
      <c r="AA72" s="15">
        <f t="shared" si="9"/>
        <v>14306001.717824785</v>
      </c>
      <c r="AB72" s="14">
        <f t="shared" si="12"/>
        <v>37</v>
      </c>
    </row>
    <row r="73" spans="11:28" x14ac:dyDescent="0.25">
      <c r="K73" s="14">
        <f t="shared" si="10"/>
        <v>37</v>
      </c>
      <c r="L73" s="15">
        <f t="shared" si="11"/>
        <v>9418.1177975679839</v>
      </c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>
        <f t="shared" si="8"/>
        <v>282543.53392703953</v>
      </c>
      <c r="Y73" s="15"/>
      <c r="Z73" s="15"/>
      <c r="AA73" s="15">
        <f t="shared" si="9"/>
        <v>14127176.696351977</v>
      </c>
      <c r="AB73" s="14">
        <f t="shared" si="12"/>
        <v>38</v>
      </c>
    </row>
    <row r="74" spans="11:28" x14ac:dyDescent="0.25">
      <c r="K74" s="14">
        <f t="shared" si="10"/>
        <v>38</v>
      </c>
      <c r="L74" s="15">
        <f t="shared" si="11"/>
        <v>9300.3913250983842</v>
      </c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>
        <f t="shared" si="8"/>
        <v>279011.73975295154</v>
      </c>
      <c r="Y74" s="15"/>
      <c r="Z74" s="15"/>
      <c r="AA74" s="15">
        <f t="shared" si="9"/>
        <v>13950586.987647578</v>
      </c>
      <c r="AB74" s="14">
        <f t="shared" si="12"/>
        <v>39</v>
      </c>
    </row>
    <row r="75" spans="11:28" x14ac:dyDescent="0.25">
      <c r="K75" s="14">
        <f t="shared" si="10"/>
        <v>39</v>
      </c>
      <c r="L75" s="15">
        <f t="shared" si="11"/>
        <v>9184.1364335346552</v>
      </c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>
        <f t="shared" si="8"/>
        <v>275524.09300603968</v>
      </c>
      <c r="Y75" s="15"/>
      <c r="Z75" s="15"/>
      <c r="AA75" s="15">
        <f t="shared" si="9"/>
        <v>13776204.650301984</v>
      </c>
      <c r="AB75" s="14">
        <f t="shared" si="12"/>
        <v>40</v>
      </c>
    </row>
    <row r="76" spans="11:28" x14ac:dyDescent="0.25">
      <c r="K76" s="14">
        <f t="shared" si="10"/>
        <v>40</v>
      </c>
      <c r="L76" s="15">
        <f t="shared" si="11"/>
        <v>9069.3347281154729</v>
      </c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>
        <f t="shared" si="8"/>
        <v>272080.04184346419</v>
      </c>
      <c r="Y76" s="15"/>
      <c r="Z76" s="15"/>
      <c r="AA76" s="15">
        <f t="shared" si="9"/>
        <v>13604002.092173209</v>
      </c>
      <c r="AB76" s="14">
        <f t="shared" si="12"/>
        <v>41</v>
      </c>
    </row>
    <row r="77" spans="11:28" x14ac:dyDescent="0.25">
      <c r="K77" s="14">
        <f t="shared" si="10"/>
        <v>41</v>
      </c>
      <c r="L77" s="15">
        <f t="shared" si="11"/>
        <v>8955.9680440140291</v>
      </c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>
        <f t="shared" si="8"/>
        <v>268679.04132042086</v>
      </c>
      <c r="Y77" s="15"/>
      <c r="Z77" s="15"/>
      <c r="AA77" s="15">
        <f t="shared" si="9"/>
        <v>13433952.066021044</v>
      </c>
      <c r="AB77" s="14">
        <f t="shared" si="12"/>
        <v>42</v>
      </c>
    </row>
    <row r="78" spans="11:28" x14ac:dyDescent="0.25">
      <c r="K78" s="14">
        <f t="shared" si="10"/>
        <v>42</v>
      </c>
      <c r="L78" s="15">
        <f t="shared" si="11"/>
        <v>8844.0184434638541</v>
      </c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>
        <f t="shared" si="8"/>
        <v>265320.5533039156</v>
      </c>
      <c r="Y78" s="15"/>
      <c r="Z78" s="15"/>
      <c r="AA78" s="15">
        <f t="shared" si="9"/>
        <v>13266027.66519578</v>
      </c>
      <c r="AB78" s="14">
        <f t="shared" si="12"/>
        <v>43</v>
      </c>
    </row>
    <row r="79" spans="11:28" x14ac:dyDescent="0.25">
      <c r="K79" s="14">
        <f t="shared" si="10"/>
        <v>43</v>
      </c>
      <c r="L79" s="15">
        <f t="shared" si="11"/>
        <v>8733.4682129205557</v>
      </c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>
        <f t="shared" si="8"/>
        <v>262004.04638761666</v>
      </c>
      <c r="Y79" s="15"/>
      <c r="Z79" s="15"/>
      <c r="AA79" s="15">
        <f t="shared" si="9"/>
        <v>13100202.319380833</v>
      </c>
      <c r="AB79" s="14">
        <f t="shared" si="12"/>
        <v>44</v>
      </c>
    </row>
    <row r="80" spans="11:28" x14ac:dyDescent="0.25">
      <c r="K80" s="14">
        <f t="shared" si="10"/>
        <v>44</v>
      </c>
      <c r="L80" s="15">
        <f t="shared" si="11"/>
        <v>8624.2998602590487</v>
      </c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>
        <f t="shared" si="8"/>
        <v>258728.99580777145</v>
      </c>
      <c r="Y80" s="15"/>
      <c r="Z80" s="15"/>
      <c r="AA80" s="15">
        <f t="shared" si="9"/>
        <v>12936449.790388573</v>
      </c>
      <c r="AB80" s="14">
        <f t="shared" si="12"/>
        <v>45</v>
      </c>
    </row>
    <row r="81" spans="1:28" x14ac:dyDescent="0.25">
      <c r="K81" s="14">
        <f t="shared" si="10"/>
        <v>45</v>
      </c>
      <c r="L81" s="15">
        <f t="shared" si="11"/>
        <v>8516.4961120058106</v>
      </c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>
        <f t="shared" si="8"/>
        <v>255494.88336017431</v>
      </c>
      <c r="Y81" s="15"/>
      <c r="Z81" s="15"/>
      <c r="AA81" s="15">
        <f t="shared" si="9"/>
        <v>12774744.168008715</v>
      </c>
      <c r="AB81" s="14">
        <f t="shared" si="12"/>
        <v>46</v>
      </c>
    </row>
    <row r="82" spans="1:28" x14ac:dyDescent="0.25">
      <c r="K82" s="14">
        <f t="shared" si="10"/>
        <v>46</v>
      </c>
      <c r="L82" s="15">
        <f t="shared" si="11"/>
        <v>8410.0399106057375</v>
      </c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>
        <f t="shared" si="8"/>
        <v>252301.19731817214</v>
      </c>
      <c r="Y82" s="15"/>
      <c r="Z82" s="15"/>
      <c r="AA82" s="15">
        <f t="shared" si="9"/>
        <v>12615059.865908608</v>
      </c>
      <c r="AB82" s="14">
        <f t="shared" si="12"/>
        <v>47</v>
      </c>
    </row>
    <row r="83" spans="1:28" x14ac:dyDescent="0.25">
      <c r="K83" s="14">
        <f t="shared" si="10"/>
        <v>47</v>
      </c>
      <c r="L83" s="15">
        <f t="shared" si="11"/>
        <v>8304.9144117231663</v>
      </c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>
        <f t="shared" si="8"/>
        <v>249147.432351695</v>
      </c>
      <c r="Y83" s="15"/>
      <c r="Z83" s="15"/>
      <c r="AA83" s="15">
        <f t="shared" si="9"/>
        <v>12457371.61758475</v>
      </c>
      <c r="AB83" s="14">
        <f t="shared" si="12"/>
        <v>48</v>
      </c>
    </row>
    <row r="84" spans="1:28" x14ac:dyDescent="0.25">
      <c r="A84" t="s">
        <v>44</v>
      </c>
      <c r="K84" s="14">
        <f t="shared" si="10"/>
        <v>48</v>
      </c>
      <c r="L84" s="15">
        <f t="shared" si="11"/>
        <v>8201.1029815766269</v>
      </c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>
        <f t="shared" si="8"/>
        <v>246033.08944729881</v>
      </c>
      <c r="Y84" s="15"/>
      <c r="Z84" s="15"/>
      <c r="AA84" s="15">
        <f t="shared" si="9"/>
        <v>12301654.472364942</v>
      </c>
      <c r="AB84" s="14">
        <f t="shared" si="12"/>
        <v>49</v>
      </c>
    </row>
    <row r="85" spans="1:28" x14ac:dyDescent="0.25">
      <c r="K85" s="14">
        <f t="shared" si="10"/>
        <v>49</v>
      </c>
      <c r="L85" s="15">
        <f t="shared" si="11"/>
        <v>8098.5891943069191</v>
      </c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>
        <f t="shared" si="8"/>
        <v>242957.67582920758</v>
      </c>
      <c r="Y85" s="15"/>
      <c r="Z85" s="15"/>
      <c r="AA85" s="15">
        <f t="shared" si="9"/>
        <v>12147883.79146038</v>
      </c>
      <c r="AB85" s="14">
        <f t="shared" si="12"/>
        <v>50</v>
      </c>
    </row>
    <row r="86" spans="1:28" ht="90" x14ac:dyDescent="0.25">
      <c r="B86" s="1" t="s">
        <v>61</v>
      </c>
      <c r="C86" s="1" t="s">
        <v>60</v>
      </c>
      <c r="D86" s="1" t="s">
        <v>62</v>
      </c>
      <c r="E86" s="1" t="s">
        <v>63</v>
      </c>
      <c r="F86" s="1"/>
      <c r="G86" s="1"/>
      <c r="H86" s="1"/>
      <c r="I86" s="1"/>
      <c r="K86" s="14">
        <f t="shared" si="10"/>
        <v>50</v>
      </c>
      <c r="L86" s="15">
        <f t="shared" si="11"/>
        <v>7997.3568293780827</v>
      </c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>
        <f t="shared" si="8"/>
        <v>239920.70488134248</v>
      </c>
      <c r="Y86" s="15"/>
      <c r="Z86" s="15"/>
      <c r="AA86" s="15">
        <f t="shared" si="9"/>
        <v>11996035.244067123</v>
      </c>
      <c r="AB86" s="14">
        <f t="shared" si="12"/>
        <v>51</v>
      </c>
    </row>
    <row r="87" spans="1:28" x14ac:dyDescent="0.25">
      <c r="A87" s="17" t="s">
        <v>36</v>
      </c>
      <c r="B87" s="17">
        <v>7</v>
      </c>
      <c r="C87" s="17">
        <v>7</v>
      </c>
      <c r="D87" s="17">
        <v>7</v>
      </c>
      <c r="E87" s="17">
        <v>7</v>
      </c>
      <c r="F87" s="17"/>
      <c r="G87" s="17"/>
      <c r="H87" s="17"/>
      <c r="I87" s="17"/>
      <c r="J87" s="17" t="s">
        <v>53</v>
      </c>
      <c r="K87" s="14">
        <f t="shared" si="10"/>
        <v>51</v>
      </c>
      <c r="L87" s="15">
        <f t="shared" si="11"/>
        <v>7897.3898690108563</v>
      </c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>
        <f t="shared" si="8"/>
        <v>236921.69607032568</v>
      </c>
      <c r="Y87" s="15"/>
      <c r="Z87" s="15"/>
      <c r="AA87" s="15">
        <f t="shared" si="9"/>
        <v>11846084.803516284</v>
      </c>
      <c r="AB87" s="14">
        <f t="shared" si="12"/>
        <v>52</v>
      </c>
    </row>
    <row r="88" spans="1:28" x14ac:dyDescent="0.25">
      <c r="A88" s="17" t="s">
        <v>59</v>
      </c>
      <c r="B88" s="17">
        <v>5</v>
      </c>
      <c r="C88" s="17">
        <v>5</v>
      </c>
      <c r="D88" s="17">
        <v>10</v>
      </c>
      <c r="E88" s="17">
        <v>10</v>
      </c>
      <c r="F88" s="17"/>
      <c r="G88" s="17"/>
      <c r="H88" s="17"/>
      <c r="I88" s="17"/>
      <c r="J88" s="17" t="s">
        <v>53</v>
      </c>
      <c r="K88" s="14">
        <f t="shared" si="10"/>
        <v>52</v>
      </c>
      <c r="L88" s="15">
        <f t="shared" si="11"/>
        <v>7798.6724956482203</v>
      </c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>
        <f t="shared" si="8"/>
        <v>233960.17486944661</v>
      </c>
      <c r="Y88" s="15"/>
      <c r="Z88" s="15"/>
      <c r="AA88" s="15">
        <f t="shared" si="9"/>
        <v>11698008.74347233</v>
      </c>
      <c r="AB88" s="14">
        <f t="shared" si="12"/>
        <v>53</v>
      </c>
    </row>
    <row r="89" spans="1:28" x14ac:dyDescent="0.25">
      <c r="A89" s="17" t="s">
        <v>38</v>
      </c>
      <c r="B89" s="17">
        <v>14</v>
      </c>
      <c r="C89" s="17">
        <v>14</v>
      </c>
      <c r="D89" s="17">
        <v>14</v>
      </c>
      <c r="E89" s="17">
        <v>14</v>
      </c>
      <c r="F89" s="17"/>
      <c r="G89" s="17"/>
      <c r="H89" s="17"/>
      <c r="I89" s="17"/>
      <c r="J89" s="17" t="s">
        <v>53</v>
      </c>
      <c r="K89" s="14">
        <f t="shared" si="10"/>
        <v>53</v>
      </c>
      <c r="L89" s="15">
        <f t="shared" si="11"/>
        <v>7701.1890894526177</v>
      </c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>
        <f t="shared" si="8"/>
        <v>231035.67268357854</v>
      </c>
      <c r="Y89" s="15"/>
      <c r="Z89" s="15"/>
      <c r="AA89" s="15">
        <f t="shared" si="9"/>
        <v>11551783.634178927</v>
      </c>
      <c r="AB89" s="14">
        <f t="shared" si="12"/>
        <v>54</v>
      </c>
    </row>
    <row r="90" spans="1:28" x14ac:dyDescent="0.25">
      <c r="A90" s="17" t="s">
        <v>48</v>
      </c>
      <c r="B90" s="17">
        <v>10</v>
      </c>
      <c r="C90" s="17">
        <v>5</v>
      </c>
      <c r="D90" s="17">
        <v>5</v>
      </c>
      <c r="E90" s="17">
        <v>10</v>
      </c>
      <c r="F90" s="17"/>
      <c r="G90" s="17"/>
      <c r="H90" s="17"/>
      <c r="I90" s="17"/>
      <c r="J90" s="17" t="s">
        <v>53</v>
      </c>
      <c r="K90" s="14">
        <f t="shared" si="10"/>
        <v>54</v>
      </c>
      <c r="L90" s="15">
        <f t="shared" si="11"/>
        <v>7604.9242258344602</v>
      </c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>
        <f t="shared" si="8"/>
        <v>228147.72677503381</v>
      </c>
      <c r="Y90" s="15"/>
      <c r="Z90" s="15"/>
      <c r="AA90" s="15">
        <f t="shared" si="9"/>
        <v>11407386.33875169</v>
      </c>
      <c r="AB90" s="14">
        <f t="shared" si="12"/>
        <v>55</v>
      </c>
    </row>
    <row r="91" spans="1:28" x14ac:dyDescent="0.25">
      <c r="A91" t="s">
        <v>51</v>
      </c>
      <c r="D91" s="18">
        <v>5</v>
      </c>
      <c r="E91">
        <v>5</v>
      </c>
      <c r="J91" t="s">
        <v>20</v>
      </c>
      <c r="K91" s="14">
        <f t="shared" si="10"/>
        <v>55</v>
      </c>
      <c r="L91" s="15">
        <f t="shared" si="11"/>
        <v>7509.8626730115293</v>
      </c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>
        <f t="shared" si="8"/>
        <v>225295.88019034587</v>
      </c>
      <c r="Y91" s="15"/>
      <c r="Z91" s="15"/>
      <c r="AA91" s="15">
        <f t="shared" si="9"/>
        <v>11264794.009517293</v>
      </c>
      <c r="AB91" s="14">
        <f t="shared" si="12"/>
        <v>56</v>
      </c>
    </row>
    <row r="92" spans="1:28" x14ac:dyDescent="0.25">
      <c r="A92" t="s">
        <v>49</v>
      </c>
      <c r="B92" s="18">
        <v>5</v>
      </c>
      <c r="C92" s="18">
        <v>0</v>
      </c>
      <c r="E92">
        <v>5</v>
      </c>
      <c r="J92" t="s">
        <v>20</v>
      </c>
      <c r="K92" s="14">
        <f t="shared" si="10"/>
        <v>56</v>
      </c>
      <c r="L92" s="15">
        <f t="shared" si="11"/>
        <v>7415.9893895988853</v>
      </c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>
        <f t="shared" si="8"/>
        <v>222479.68168796657</v>
      </c>
      <c r="Y92" s="15"/>
      <c r="Z92" s="15"/>
      <c r="AA92" s="15">
        <f t="shared" si="9"/>
        <v>11123984.084398329</v>
      </c>
      <c r="AB92" s="14">
        <f t="shared" si="12"/>
        <v>57</v>
      </c>
    </row>
    <row r="93" spans="1:28" x14ac:dyDescent="0.25">
      <c r="A93" t="s">
        <v>50</v>
      </c>
      <c r="B93" s="18">
        <v>5</v>
      </c>
      <c r="C93" s="18">
        <v>0</v>
      </c>
      <c r="E93">
        <v>5</v>
      </c>
      <c r="J93" t="s">
        <v>20</v>
      </c>
      <c r="K93" s="14">
        <f t="shared" si="10"/>
        <v>57</v>
      </c>
      <c r="L93" s="15">
        <f t="shared" si="11"/>
        <v>7323.2895222288989</v>
      </c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>
        <f t="shared" si="8"/>
        <v>219698.68566686698</v>
      </c>
      <c r="Y93" s="15"/>
      <c r="Z93" s="15"/>
      <c r="AA93" s="15">
        <f t="shared" si="9"/>
        <v>10984934.283343349</v>
      </c>
      <c r="AB93" s="14">
        <f t="shared" si="12"/>
        <v>58</v>
      </c>
    </row>
    <row r="94" spans="1:28" x14ac:dyDescent="0.25">
      <c r="A94" t="s">
        <v>45</v>
      </c>
      <c r="B94">
        <v>72</v>
      </c>
      <c r="C94">
        <v>0</v>
      </c>
      <c r="D94">
        <v>0</v>
      </c>
      <c r="E94">
        <v>72</v>
      </c>
      <c r="J94" t="s">
        <v>20</v>
      </c>
      <c r="K94" s="14">
        <f t="shared" si="10"/>
        <v>58</v>
      </c>
      <c r="L94" s="15">
        <f t="shared" si="11"/>
        <v>7231.7484032010379</v>
      </c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>
        <f t="shared" si="8"/>
        <v>216952.45209603113</v>
      </c>
      <c r="Y94" s="15"/>
      <c r="Z94" s="15"/>
      <c r="AA94" s="15">
        <f t="shared" si="9"/>
        <v>10847622.604801556</v>
      </c>
      <c r="AB94" s="14">
        <f t="shared" si="12"/>
        <v>59</v>
      </c>
    </row>
    <row r="95" spans="1:28" x14ac:dyDescent="0.25">
      <c r="A95" t="s">
        <v>41</v>
      </c>
      <c r="B95">
        <v>10</v>
      </c>
      <c r="C95">
        <v>0</v>
      </c>
      <c r="D95">
        <v>0</v>
      </c>
      <c r="E95">
        <v>10</v>
      </c>
      <c r="J95" t="s">
        <v>20</v>
      </c>
      <c r="K95" s="14">
        <f t="shared" si="10"/>
        <v>59</v>
      </c>
      <c r="L95" s="15">
        <f t="shared" si="11"/>
        <v>7141.3515481610248</v>
      </c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>
        <f t="shared" si="8"/>
        <v>214240.54644483075</v>
      </c>
      <c r="Y95" s="15"/>
      <c r="Z95" s="15"/>
      <c r="AA95" s="15">
        <f t="shared" si="9"/>
        <v>10712027.322241537</v>
      </c>
      <c r="AB95" s="14">
        <f t="shared" si="12"/>
        <v>60</v>
      </c>
    </row>
    <row r="96" spans="1:28" x14ac:dyDescent="0.25">
      <c r="A96" t="s">
        <v>42</v>
      </c>
      <c r="B96">
        <v>10</v>
      </c>
      <c r="C96">
        <v>0</v>
      </c>
      <c r="D96">
        <v>0</v>
      </c>
      <c r="E96">
        <v>10</v>
      </c>
      <c r="J96" t="s">
        <v>20</v>
      </c>
      <c r="K96" s="14">
        <f t="shared" si="10"/>
        <v>60</v>
      </c>
      <c r="L96" s="15">
        <f t="shared" si="11"/>
        <v>7052.0846538090118</v>
      </c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>
        <f t="shared" si="8"/>
        <v>211562.53961427035</v>
      </c>
      <c r="Y96" s="15"/>
      <c r="Z96" s="15"/>
      <c r="AA96" s="15">
        <f t="shared" si="9"/>
        <v>10578126.980713518</v>
      </c>
      <c r="AB96" s="14">
        <f t="shared" si="12"/>
        <v>61</v>
      </c>
    </row>
    <row r="97" spans="1:28" x14ac:dyDescent="0.25">
      <c r="A97" t="s">
        <v>52</v>
      </c>
      <c r="D97">
        <v>3</v>
      </c>
      <c r="E97">
        <v>3</v>
      </c>
      <c r="J97" t="s">
        <v>20</v>
      </c>
      <c r="K97" s="14">
        <f t="shared" si="10"/>
        <v>61</v>
      </c>
      <c r="L97" s="15">
        <f t="shared" si="11"/>
        <v>6963.9335956363993</v>
      </c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>
        <f t="shared" si="8"/>
        <v>208918.00786909199</v>
      </c>
      <c r="Y97" s="15"/>
      <c r="Z97" s="15"/>
      <c r="AA97" s="15">
        <f t="shared" si="9"/>
        <v>10445900.3934546</v>
      </c>
      <c r="AB97" s="14">
        <f t="shared" si="12"/>
        <v>62</v>
      </c>
    </row>
    <row r="98" spans="1:28" x14ac:dyDescent="0.25">
      <c r="A98" t="s">
        <v>43</v>
      </c>
      <c r="B98">
        <v>95</v>
      </c>
      <c r="C98">
        <v>95</v>
      </c>
      <c r="D98">
        <v>90</v>
      </c>
      <c r="E98">
        <v>90</v>
      </c>
      <c r="J98" t="s">
        <v>20</v>
      </c>
      <c r="K98" s="14">
        <f t="shared" si="10"/>
        <v>62</v>
      </c>
      <c r="L98" s="15">
        <f t="shared" si="11"/>
        <v>6876.8844256909442</v>
      </c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>
        <f t="shared" si="8"/>
        <v>206306.53277072831</v>
      </c>
      <c r="Y98" s="15"/>
      <c r="Z98" s="15"/>
      <c r="AA98" s="15">
        <f t="shared" si="9"/>
        <v>10315326.638536416</v>
      </c>
      <c r="AB98" s="14">
        <f t="shared" si="12"/>
        <v>63</v>
      </c>
    </row>
    <row r="99" spans="1:28" x14ac:dyDescent="0.25">
      <c r="A99" t="s">
        <v>58</v>
      </c>
      <c r="B99">
        <v>5</v>
      </c>
      <c r="C99">
        <v>5</v>
      </c>
      <c r="K99" s="14">
        <f t="shared" si="10"/>
        <v>63</v>
      </c>
      <c r="L99" s="15">
        <f t="shared" si="11"/>
        <v>6790.9233703698073</v>
      </c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>
        <f t="shared" si="8"/>
        <v>203727.70111109421</v>
      </c>
      <c r="Y99" s="15"/>
      <c r="Z99" s="15"/>
      <c r="AA99" s="15">
        <f t="shared" si="9"/>
        <v>10186385.05555471</v>
      </c>
      <c r="AB99" s="14">
        <f t="shared" si="12"/>
        <v>64</v>
      </c>
    </row>
    <row r="100" spans="1:28" x14ac:dyDescent="0.25">
      <c r="A100" t="s">
        <v>57</v>
      </c>
      <c r="B100">
        <v>5</v>
      </c>
      <c r="C100">
        <v>5</v>
      </c>
      <c r="K100" s="14">
        <f t="shared" si="10"/>
        <v>64</v>
      </c>
      <c r="L100" s="15">
        <f t="shared" si="11"/>
        <v>6706.0368282401851</v>
      </c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>
        <f t="shared" si="8"/>
        <v>201181.10484720554</v>
      </c>
      <c r="Y100" s="15"/>
      <c r="Z100" s="15"/>
      <c r="AA100" s="15">
        <f t="shared" si="9"/>
        <v>10059055.242360277</v>
      </c>
      <c r="AB100" s="14">
        <f t="shared" si="12"/>
        <v>65</v>
      </c>
    </row>
    <row r="101" spans="1:28" x14ac:dyDescent="0.25">
      <c r="B101">
        <f>SUM(B87:B100)</f>
        <v>243</v>
      </c>
      <c r="C101">
        <f>SUM(C87:C99)</f>
        <v>131</v>
      </c>
      <c r="D101">
        <f>SUM(D87:D100)</f>
        <v>134</v>
      </c>
      <c r="E101">
        <f>SUM(E87:E100)</f>
        <v>241</v>
      </c>
      <c r="K101" s="14">
        <f t="shared" si="10"/>
        <v>65</v>
      </c>
      <c r="L101" s="15">
        <f t="shared" si="11"/>
        <v>6622.2113678871829</v>
      </c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>
        <f t="shared" ref="X101:X164" si="13">L101*30</f>
        <v>198666.34103661549</v>
      </c>
      <c r="Y101" s="15"/>
      <c r="Z101" s="15"/>
      <c r="AA101" s="15">
        <f t="shared" ref="AA101:AA164" si="14">X101*AC$35</f>
        <v>9933317.0518307742</v>
      </c>
      <c r="AB101" s="14">
        <f t="shared" si="12"/>
        <v>66</v>
      </c>
    </row>
    <row r="102" spans="1:28" x14ac:dyDescent="0.25">
      <c r="K102" s="14">
        <f t="shared" ref="K102:K144" si="15">K101+1</f>
        <v>66</v>
      </c>
      <c r="L102" s="15">
        <f t="shared" ref="L102:L165" si="16">L101-L101*0.15/12</f>
        <v>6539.4337257885927</v>
      </c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>
        <f t="shared" si="13"/>
        <v>196183.01177365778</v>
      </c>
      <c r="Y102" s="15"/>
      <c r="Z102" s="15"/>
      <c r="AA102" s="15">
        <f t="shared" si="14"/>
        <v>9809150.5886828899</v>
      </c>
      <c r="AB102" s="14">
        <f t="shared" ref="AB102:AB144" si="17">AB101+1</f>
        <v>67</v>
      </c>
    </row>
    <row r="103" spans="1:28" x14ac:dyDescent="0.25">
      <c r="A103" t="s">
        <v>46</v>
      </c>
      <c r="B103" s="5">
        <v>10000000</v>
      </c>
      <c r="C103" s="5">
        <v>10000000</v>
      </c>
      <c r="D103" s="5">
        <v>2000000</v>
      </c>
      <c r="E103" s="5">
        <v>2000000</v>
      </c>
      <c r="F103" s="5"/>
      <c r="G103" s="5"/>
      <c r="H103" s="5"/>
      <c r="I103" s="5"/>
      <c r="K103" s="14">
        <f t="shared" si="15"/>
        <v>67</v>
      </c>
      <c r="L103" s="15">
        <f t="shared" si="16"/>
        <v>6457.6908042162349</v>
      </c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>
        <f t="shared" si="13"/>
        <v>193730.72412648704</v>
      </c>
      <c r="Y103" s="15"/>
      <c r="Z103" s="15"/>
      <c r="AA103" s="15">
        <f t="shared" si="14"/>
        <v>9686536.206324352</v>
      </c>
      <c r="AB103" s="14">
        <f t="shared" si="17"/>
        <v>68</v>
      </c>
    </row>
    <row r="104" spans="1:28" x14ac:dyDescent="0.25">
      <c r="A104" t="s">
        <v>47</v>
      </c>
      <c r="B104" s="5">
        <v>20000000</v>
      </c>
      <c r="C104" s="5">
        <v>20000000</v>
      </c>
      <c r="D104" s="5">
        <v>20000000</v>
      </c>
      <c r="E104" s="5">
        <v>20000000</v>
      </c>
      <c r="F104" s="5"/>
      <c r="G104" s="5"/>
      <c r="H104" s="5"/>
      <c r="I104" s="5"/>
      <c r="K104" s="14">
        <f t="shared" si="15"/>
        <v>68</v>
      </c>
      <c r="L104" s="15">
        <f t="shared" si="16"/>
        <v>6376.9696691635318</v>
      </c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>
        <f t="shared" si="13"/>
        <v>191309.09007490595</v>
      </c>
      <c r="Y104" s="15"/>
      <c r="Z104" s="15"/>
      <c r="AA104" s="15">
        <f t="shared" si="14"/>
        <v>9565454.503745297</v>
      </c>
      <c r="AB104" s="14">
        <f t="shared" si="17"/>
        <v>69</v>
      </c>
    </row>
    <row r="105" spans="1:28" x14ac:dyDescent="0.25">
      <c r="A105" t="s">
        <v>54</v>
      </c>
      <c r="B105" s="5">
        <f>B101*800000+SUM(B103:B104)</f>
        <v>224400000</v>
      </c>
      <c r="C105" s="5">
        <f>C101*800000+SUM(C103:C104)</f>
        <v>134800000</v>
      </c>
      <c r="D105" s="5">
        <f>+SUM(D87:D90)*800000+SUM(D91:D98)*400000+SUM(D103:D104)</f>
        <v>90000000</v>
      </c>
      <c r="E105" s="5">
        <f>SUM(E87:E90)*800000+SUM(E91:E98)*400000+SUM(E103:E104)</f>
        <v>134800000</v>
      </c>
      <c r="F105" s="5"/>
      <c r="G105" s="5"/>
      <c r="H105" s="5"/>
      <c r="I105" s="5"/>
      <c r="K105" s="14">
        <f t="shared" si="15"/>
        <v>69</v>
      </c>
      <c r="L105" s="15">
        <f t="shared" si="16"/>
        <v>6297.2575482989878</v>
      </c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>
        <f t="shared" si="13"/>
        <v>188917.72644896962</v>
      </c>
      <c r="Y105" s="15"/>
      <c r="Z105" s="15"/>
      <c r="AA105" s="15">
        <f t="shared" si="14"/>
        <v>9445886.3224484809</v>
      </c>
      <c r="AB105" s="14">
        <f t="shared" si="17"/>
        <v>70</v>
      </c>
    </row>
    <row r="106" spans="1:28" x14ac:dyDescent="0.25">
      <c r="A106" t="s">
        <v>55</v>
      </c>
      <c r="D106" s="6">
        <f>+SUM(D91:D98)*400000+SUM(D103:D104)</f>
        <v>61200000</v>
      </c>
      <c r="E106" s="6">
        <f>+SUM(E91:E98)*400000+SUM(E103:E104)</f>
        <v>102000000</v>
      </c>
      <c r="F106" s="6"/>
      <c r="G106" s="6"/>
      <c r="H106" s="6"/>
      <c r="I106" s="6"/>
      <c r="K106" s="14">
        <f t="shared" si="15"/>
        <v>70</v>
      </c>
      <c r="L106" s="15">
        <f t="shared" si="16"/>
        <v>6218.54182894525</v>
      </c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>
        <f t="shared" si="13"/>
        <v>186556.2548683575</v>
      </c>
      <c r="Y106" s="15"/>
      <c r="Z106" s="15"/>
      <c r="AA106" s="15">
        <f t="shared" si="14"/>
        <v>9327812.7434178758</v>
      </c>
      <c r="AB106" s="14">
        <f t="shared" si="17"/>
        <v>71</v>
      </c>
    </row>
    <row r="107" spans="1:28" x14ac:dyDescent="0.25">
      <c r="A107" t="s">
        <v>56</v>
      </c>
      <c r="B107" s="6">
        <f>SUM(B91:B100)*800000+SUM(B103:B104)</f>
        <v>195600000</v>
      </c>
      <c r="C107" s="6">
        <f>SUM(C91:C100)*800000+SUM(C103:C104)</f>
        <v>114000000</v>
      </c>
      <c r="K107" s="14">
        <f t="shared" si="15"/>
        <v>71</v>
      </c>
      <c r="L107" s="15">
        <f t="shared" si="16"/>
        <v>6140.8100560834346</v>
      </c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>
        <f t="shared" si="13"/>
        <v>184224.30168250305</v>
      </c>
      <c r="Y107" s="15"/>
      <c r="Z107" s="15"/>
      <c r="AA107" s="15">
        <f t="shared" si="14"/>
        <v>9211215.0841251519</v>
      </c>
      <c r="AB107" s="14">
        <f t="shared" si="17"/>
        <v>72</v>
      </c>
    </row>
    <row r="108" spans="1:28" x14ac:dyDescent="0.25">
      <c r="K108" s="14">
        <f t="shared" si="15"/>
        <v>72</v>
      </c>
      <c r="L108" s="15">
        <f t="shared" si="16"/>
        <v>6064.0499303823917</v>
      </c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>
        <f t="shared" si="13"/>
        <v>181921.49791147176</v>
      </c>
      <c r="Y108" s="15"/>
      <c r="Z108" s="15"/>
      <c r="AA108" s="15">
        <f t="shared" si="14"/>
        <v>9096074.8955735881</v>
      </c>
      <c r="AB108" s="14">
        <f t="shared" si="17"/>
        <v>73</v>
      </c>
    </row>
    <row r="109" spans="1:28" x14ac:dyDescent="0.25">
      <c r="K109" s="14">
        <f t="shared" si="15"/>
        <v>73</v>
      </c>
      <c r="L109" s="15">
        <f t="shared" si="16"/>
        <v>5988.2493062526119</v>
      </c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>
        <f t="shared" si="13"/>
        <v>179647.47918757837</v>
      </c>
      <c r="Y109" s="15"/>
      <c r="Z109" s="15"/>
      <c r="AA109" s="15">
        <f t="shared" si="14"/>
        <v>8982373.9593789186</v>
      </c>
      <c r="AB109" s="14">
        <f t="shared" si="17"/>
        <v>74</v>
      </c>
    </row>
    <row r="110" spans="1:28" x14ac:dyDescent="0.25">
      <c r="K110" s="14">
        <f t="shared" si="15"/>
        <v>74</v>
      </c>
      <c r="L110" s="15">
        <f t="shared" si="16"/>
        <v>5913.3961899244541</v>
      </c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>
        <f t="shared" si="13"/>
        <v>177401.88569773361</v>
      </c>
      <c r="Y110" s="15"/>
      <c r="Z110" s="15"/>
      <c r="AA110" s="15">
        <f t="shared" si="14"/>
        <v>8870094.2848866805</v>
      </c>
      <c r="AB110" s="14">
        <f t="shared" si="17"/>
        <v>75</v>
      </c>
    </row>
    <row r="111" spans="1:28" x14ac:dyDescent="0.25">
      <c r="K111" s="14">
        <f t="shared" si="15"/>
        <v>75</v>
      </c>
      <c r="L111" s="15">
        <f t="shared" si="16"/>
        <v>5839.4787375503984</v>
      </c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>
        <f t="shared" si="13"/>
        <v>175184.36212651196</v>
      </c>
      <c r="Y111" s="15"/>
      <c r="Z111" s="15"/>
      <c r="AA111" s="15">
        <f t="shared" si="14"/>
        <v>8759218.1063255984</v>
      </c>
      <c r="AB111" s="14">
        <f t="shared" si="17"/>
        <v>76</v>
      </c>
    </row>
    <row r="112" spans="1:28" x14ac:dyDescent="0.25">
      <c r="K112" s="14">
        <f t="shared" si="15"/>
        <v>76</v>
      </c>
      <c r="L112" s="15">
        <f t="shared" si="16"/>
        <v>5766.4852533310186</v>
      </c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>
        <f t="shared" si="13"/>
        <v>172994.55759993056</v>
      </c>
      <c r="Y112" s="15"/>
      <c r="Z112" s="15"/>
      <c r="AA112" s="15">
        <f t="shared" si="14"/>
        <v>8649727.879996527</v>
      </c>
      <c r="AB112" s="14">
        <f t="shared" si="17"/>
        <v>77</v>
      </c>
    </row>
    <row r="113" spans="11:28" x14ac:dyDescent="0.25">
      <c r="K113" s="14">
        <f t="shared" si="15"/>
        <v>77</v>
      </c>
      <c r="L113" s="15">
        <f t="shared" si="16"/>
        <v>5694.4041876643805</v>
      </c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>
        <f t="shared" si="13"/>
        <v>170832.12562993143</v>
      </c>
      <c r="Y113" s="15"/>
      <c r="Z113" s="15"/>
      <c r="AA113" s="15">
        <f t="shared" si="14"/>
        <v>8541606.2814965714</v>
      </c>
      <c r="AB113" s="14">
        <f t="shared" si="17"/>
        <v>78</v>
      </c>
    </row>
    <row r="114" spans="11:28" x14ac:dyDescent="0.25">
      <c r="K114" s="14">
        <f t="shared" si="15"/>
        <v>78</v>
      </c>
      <c r="L114" s="15">
        <f t="shared" si="16"/>
        <v>5623.2241353185755</v>
      </c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>
        <f t="shared" si="13"/>
        <v>168696.72405955725</v>
      </c>
      <c r="Y114" s="15"/>
      <c r="Z114" s="15"/>
      <c r="AA114" s="15">
        <f t="shared" si="14"/>
        <v>8434836.2029778622</v>
      </c>
      <c r="AB114" s="14">
        <f t="shared" si="17"/>
        <v>79</v>
      </c>
    </row>
    <row r="115" spans="11:28" x14ac:dyDescent="0.25">
      <c r="K115" s="14">
        <f t="shared" si="15"/>
        <v>79</v>
      </c>
      <c r="L115" s="15">
        <f t="shared" si="16"/>
        <v>5552.933833627093</v>
      </c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>
        <f t="shared" si="13"/>
        <v>166588.0150088128</v>
      </c>
      <c r="Y115" s="15"/>
      <c r="Z115" s="15"/>
      <c r="AA115" s="15">
        <f t="shared" si="14"/>
        <v>8329400.7504406404</v>
      </c>
      <c r="AB115" s="14">
        <f t="shared" si="17"/>
        <v>80</v>
      </c>
    </row>
    <row r="116" spans="11:28" x14ac:dyDescent="0.25">
      <c r="K116" s="14">
        <f t="shared" si="15"/>
        <v>80</v>
      </c>
      <c r="L116" s="15">
        <f t="shared" si="16"/>
        <v>5483.5221607067542</v>
      </c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>
        <f t="shared" si="13"/>
        <v>164505.66482120263</v>
      </c>
      <c r="Y116" s="15"/>
      <c r="Z116" s="15"/>
      <c r="AA116" s="15">
        <f t="shared" si="14"/>
        <v>8225283.2410601322</v>
      </c>
      <c r="AB116" s="14">
        <f t="shared" si="17"/>
        <v>81</v>
      </c>
    </row>
    <row r="117" spans="11:28" x14ac:dyDescent="0.25">
      <c r="K117" s="14">
        <f t="shared" si="15"/>
        <v>81</v>
      </c>
      <c r="L117" s="15">
        <f t="shared" si="16"/>
        <v>5414.9781336979195</v>
      </c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>
        <f t="shared" si="13"/>
        <v>162449.34401093758</v>
      </c>
      <c r="Y117" s="15"/>
      <c r="Z117" s="15"/>
      <c r="AA117" s="15">
        <f t="shared" si="14"/>
        <v>8122467.2005468793</v>
      </c>
      <c r="AB117" s="14">
        <f t="shared" si="17"/>
        <v>82</v>
      </c>
    </row>
    <row r="118" spans="11:28" x14ac:dyDescent="0.25">
      <c r="K118" s="14">
        <f t="shared" si="15"/>
        <v>82</v>
      </c>
      <c r="L118" s="15">
        <f t="shared" si="16"/>
        <v>5347.2909070266951</v>
      </c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>
        <f t="shared" si="13"/>
        <v>160418.72721080086</v>
      </c>
      <c r="Y118" s="15"/>
      <c r="Z118" s="15"/>
      <c r="AA118" s="15">
        <f t="shared" si="14"/>
        <v>8020936.3605400436</v>
      </c>
      <c r="AB118" s="14">
        <f t="shared" si="17"/>
        <v>83</v>
      </c>
    </row>
    <row r="119" spans="11:28" x14ac:dyDescent="0.25">
      <c r="K119" s="14">
        <f t="shared" si="15"/>
        <v>83</v>
      </c>
      <c r="L119" s="15">
        <f t="shared" si="16"/>
        <v>5280.4497706888615</v>
      </c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>
        <f t="shared" si="13"/>
        <v>158413.49312066584</v>
      </c>
      <c r="Y119" s="15"/>
      <c r="Z119" s="15"/>
      <c r="AA119" s="15">
        <f t="shared" si="14"/>
        <v>7920674.6560332915</v>
      </c>
      <c r="AB119" s="14">
        <f t="shared" si="17"/>
        <v>84</v>
      </c>
    </row>
    <row r="120" spans="11:28" x14ac:dyDescent="0.25">
      <c r="K120" s="14">
        <f t="shared" si="15"/>
        <v>84</v>
      </c>
      <c r="L120" s="15">
        <f t="shared" si="16"/>
        <v>5214.4441485552506</v>
      </c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>
        <f t="shared" si="13"/>
        <v>156433.32445665752</v>
      </c>
      <c r="Y120" s="15"/>
      <c r="Z120" s="15"/>
      <c r="AA120" s="15">
        <f t="shared" si="14"/>
        <v>7821666.2228328753</v>
      </c>
      <c r="AB120" s="14">
        <f t="shared" si="17"/>
        <v>85</v>
      </c>
    </row>
    <row r="121" spans="11:28" x14ac:dyDescent="0.25">
      <c r="K121" s="14">
        <f t="shared" si="15"/>
        <v>85</v>
      </c>
      <c r="L121" s="15">
        <f t="shared" si="16"/>
        <v>5149.2635966983098</v>
      </c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>
        <f t="shared" si="13"/>
        <v>154477.9079009493</v>
      </c>
      <c r="Y121" s="15"/>
      <c r="Z121" s="15"/>
      <c r="AA121" s="15">
        <f t="shared" si="14"/>
        <v>7723895.3950474653</v>
      </c>
      <c r="AB121" s="14">
        <f t="shared" si="17"/>
        <v>86</v>
      </c>
    </row>
    <row r="122" spans="11:28" x14ac:dyDescent="0.25">
      <c r="K122" s="14">
        <f t="shared" si="15"/>
        <v>86</v>
      </c>
      <c r="L122" s="15">
        <f t="shared" si="16"/>
        <v>5084.8978017395812</v>
      </c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>
        <f t="shared" si="13"/>
        <v>152546.93405218743</v>
      </c>
      <c r="Y122" s="15"/>
      <c r="Z122" s="15"/>
      <c r="AA122" s="15">
        <f t="shared" si="14"/>
        <v>7627346.7026093714</v>
      </c>
      <c r="AB122" s="14">
        <f t="shared" si="17"/>
        <v>87</v>
      </c>
    </row>
    <row r="123" spans="11:28" x14ac:dyDescent="0.25">
      <c r="K123" s="14">
        <f t="shared" si="15"/>
        <v>87</v>
      </c>
      <c r="L123" s="15">
        <f t="shared" si="16"/>
        <v>5021.3365792178365</v>
      </c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>
        <f t="shared" si="13"/>
        <v>150640.09737653509</v>
      </c>
      <c r="Y123" s="15"/>
      <c r="Z123" s="15"/>
      <c r="AA123" s="15">
        <f t="shared" si="14"/>
        <v>7532004.8688267544</v>
      </c>
      <c r="AB123" s="14">
        <f t="shared" si="17"/>
        <v>88</v>
      </c>
    </row>
    <row r="124" spans="11:28" x14ac:dyDescent="0.25">
      <c r="K124" s="14">
        <f t="shared" si="15"/>
        <v>88</v>
      </c>
      <c r="L124" s="15">
        <f t="shared" si="16"/>
        <v>4958.5698719776137</v>
      </c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>
        <f t="shared" si="13"/>
        <v>148757.09615932842</v>
      </c>
      <c r="Y124" s="15"/>
      <c r="Z124" s="15"/>
      <c r="AA124" s="15">
        <f t="shared" si="14"/>
        <v>7437854.8079664204</v>
      </c>
      <c r="AB124" s="14">
        <f t="shared" si="17"/>
        <v>89</v>
      </c>
    </row>
    <row r="125" spans="11:28" x14ac:dyDescent="0.25">
      <c r="K125" s="14">
        <f t="shared" si="15"/>
        <v>89</v>
      </c>
      <c r="L125" s="15">
        <f t="shared" si="16"/>
        <v>4896.5877485778938</v>
      </c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>
        <f t="shared" si="13"/>
        <v>146897.63245733682</v>
      </c>
      <c r="Y125" s="15"/>
      <c r="Z125" s="15"/>
      <c r="AA125" s="15">
        <f t="shared" si="14"/>
        <v>7344881.622866841</v>
      </c>
      <c r="AB125" s="14">
        <f t="shared" si="17"/>
        <v>90</v>
      </c>
    </row>
    <row r="126" spans="11:28" x14ac:dyDescent="0.25">
      <c r="K126" s="14">
        <f t="shared" si="15"/>
        <v>90</v>
      </c>
      <c r="L126" s="15">
        <f t="shared" si="16"/>
        <v>4835.3804017206703</v>
      </c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>
        <f t="shared" si="13"/>
        <v>145061.41205162011</v>
      </c>
      <c r="Y126" s="15"/>
      <c r="Z126" s="15"/>
      <c r="AA126" s="15">
        <f t="shared" si="14"/>
        <v>7253070.6025810055</v>
      </c>
      <c r="AB126" s="14">
        <f t="shared" si="17"/>
        <v>91</v>
      </c>
    </row>
    <row r="127" spans="11:28" x14ac:dyDescent="0.25">
      <c r="K127" s="14">
        <f t="shared" si="15"/>
        <v>91</v>
      </c>
      <c r="L127" s="15">
        <f t="shared" si="16"/>
        <v>4774.9381466991617</v>
      </c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>
        <f t="shared" si="13"/>
        <v>143248.14440097485</v>
      </c>
      <c r="Y127" s="15"/>
      <c r="Z127" s="15"/>
      <c r="AA127" s="15">
        <f t="shared" si="14"/>
        <v>7162407.2200487424</v>
      </c>
      <c r="AB127" s="14">
        <f t="shared" si="17"/>
        <v>92</v>
      </c>
    </row>
    <row r="128" spans="11:28" x14ac:dyDescent="0.25">
      <c r="K128" s="14">
        <f t="shared" si="15"/>
        <v>92</v>
      </c>
      <c r="L128" s="15">
        <f t="shared" si="16"/>
        <v>4715.2514198654226</v>
      </c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>
        <f t="shared" si="13"/>
        <v>141457.54259596267</v>
      </c>
      <c r="Y128" s="15"/>
      <c r="Z128" s="15"/>
      <c r="AA128" s="15">
        <f t="shared" si="14"/>
        <v>7072877.1297981339</v>
      </c>
      <c r="AB128" s="14">
        <f t="shared" si="17"/>
        <v>93</v>
      </c>
    </row>
    <row r="129" spans="11:28" x14ac:dyDescent="0.25">
      <c r="K129" s="14">
        <f t="shared" si="15"/>
        <v>93</v>
      </c>
      <c r="L129" s="15">
        <f t="shared" si="16"/>
        <v>4656.3107771171044</v>
      </c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>
        <f t="shared" si="13"/>
        <v>139689.32331351313</v>
      </c>
      <c r="Y129" s="15"/>
      <c r="Z129" s="15"/>
      <c r="AA129" s="15">
        <f t="shared" si="14"/>
        <v>6984466.1656756569</v>
      </c>
      <c r="AB129" s="14">
        <f t="shared" si="17"/>
        <v>94</v>
      </c>
    </row>
    <row r="130" spans="11:28" x14ac:dyDescent="0.25">
      <c r="K130" s="14">
        <f t="shared" si="15"/>
        <v>94</v>
      </c>
      <c r="L130" s="15">
        <f t="shared" si="16"/>
        <v>4598.1068924031406</v>
      </c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>
        <f t="shared" si="13"/>
        <v>137943.20677209421</v>
      </c>
      <c r="Y130" s="15"/>
      <c r="Z130" s="15"/>
      <c r="AA130" s="15">
        <f t="shared" si="14"/>
        <v>6897160.338604711</v>
      </c>
      <c r="AB130" s="14">
        <f t="shared" si="17"/>
        <v>95</v>
      </c>
    </row>
    <row r="131" spans="11:28" x14ac:dyDescent="0.25">
      <c r="K131" s="14">
        <f t="shared" si="15"/>
        <v>95</v>
      </c>
      <c r="L131" s="15">
        <f t="shared" si="16"/>
        <v>4540.6305562481011</v>
      </c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>
        <f t="shared" si="13"/>
        <v>136218.91668744304</v>
      </c>
      <c r="Y131" s="15"/>
      <c r="Z131" s="15"/>
      <c r="AA131" s="15">
        <f t="shared" si="14"/>
        <v>6810945.8343721516</v>
      </c>
      <c r="AB131" s="14">
        <f t="shared" si="17"/>
        <v>96</v>
      </c>
    </row>
    <row r="132" spans="11:28" x14ac:dyDescent="0.25">
      <c r="K132" s="14">
        <f t="shared" si="15"/>
        <v>96</v>
      </c>
      <c r="L132" s="15">
        <f t="shared" si="16"/>
        <v>4483.8726742950003</v>
      </c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>
        <f t="shared" si="13"/>
        <v>134516.18022885002</v>
      </c>
      <c r="Y132" s="15"/>
      <c r="Z132" s="15"/>
      <c r="AA132" s="15">
        <f t="shared" si="14"/>
        <v>6725809.0114425011</v>
      </c>
      <c r="AB132" s="14">
        <f t="shared" si="17"/>
        <v>97</v>
      </c>
    </row>
    <row r="133" spans="11:28" x14ac:dyDescent="0.25">
      <c r="K133" s="14">
        <f t="shared" si="15"/>
        <v>97</v>
      </c>
      <c r="L133" s="15">
        <f t="shared" si="16"/>
        <v>4427.824265866313</v>
      </c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>
        <f t="shared" si="13"/>
        <v>132834.7279759894</v>
      </c>
      <c r="Y133" s="15"/>
      <c r="Z133" s="15"/>
      <c r="AA133" s="15">
        <f t="shared" si="14"/>
        <v>6641736.3987994697</v>
      </c>
      <c r="AB133" s="14">
        <f t="shared" si="17"/>
        <v>98</v>
      </c>
    </row>
    <row r="134" spans="11:28" x14ac:dyDescent="0.25">
      <c r="K134" s="14">
        <f t="shared" si="15"/>
        <v>98</v>
      </c>
      <c r="L134" s="15">
        <f t="shared" si="16"/>
        <v>4372.4764625429843</v>
      </c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>
        <f t="shared" si="13"/>
        <v>131174.29387628954</v>
      </c>
      <c r="Y134" s="15"/>
      <c r="Z134" s="15"/>
      <c r="AA134" s="15">
        <f t="shared" si="14"/>
        <v>6558714.693814477</v>
      </c>
      <c r="AB134" s="14">
        <f t="shared" si="17"/>
        <v>99</v>
      </c>
    </row>
    <row r="135" spans="11:28" x14ac:dyDescent="0.25">
      <c r="K135" s="14">
        <f t="shared" si="15"/>
        <v>99</v>
      </c>
      <c r="L135" s="15">
        <f t="shared" si="16"/>
        <v>4317.8205067611971</v>
      </c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>
        <f t="shared" si="13"/>
        <v>129534.61520283591</v>
      </c>
      <c r="Y135" s="15"/>
      <c r="Z135" s="15"/>
      <c r="AA135" s="15">
        <f t="shared" si="14"/>
        <v>6476730.7601417955</v>
      </c>
      <c r="AB135" s="14">
        <f t="shared" si="17"/>
        <v>100</v>
      </c>
    </row>
    <row r="136" spans="11:28" x14ac:dyDescent="0.25">
      <c r="K136" s="14">
        <f t="shared" si="15"/>
        <v>100</v>
      </c>
      <c r="L136" s="15">
        <f t="shared" si="16"/>
        <v>4263.8477504266821</v>
      </c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>
        <f t="shared" si="13"/>
        <v>127915.43251280046</v>
      </c>
      <c r="Y136" s="15"/>
      <c r="Z136" s="15"/>
      <c r="AA136" s="15">
        <f t="shared" si="14"/>
        <v>6395771.6256400226</v>
      </c>
      <c r="AB136" s="14">
        <f t="shared" si="17"/>
        <v>101</v>
      </c>
    </row>
    <row r="137" spans="11:28" x14ac:dyDescent="0.25">
      <c r="K137" s="14">
        <f t="shared" si="15"/>
        <v>101</v>
      </c>
      <c r="L137" s="15">
        <f t="shared" si="16"/>
        <v>4210.549653546349</v>
      </c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>
        <f t="shared" si="13"/>
        <v>126316.48960639047</v>
      </c>
      <c r="Y137" s="15"/>
      <c r="Z137" s="15"/>
      <c r="AA137" s="15">
        <f t="shared" si="14"/>
        <v>6315824.4803195242</v>
      </c>
      <c r="AB137" s="14">
        <f t="shared" si="17"/>
        <v>102</v>
      </c>
    </row>
    <row r="138" spans="11:28" x14ac:dyDescent="0.25">
      <c r="K138" s="14">
        <f t="shared" si="15"/>
        <v>102</v>
      </c>
      <c r="L138" s="15">
        <f t="shared" si="16"/>
        <v>4157.9177828770198</v>
      </c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>
        <f t="shared" si="13"/>
        <v>124737.5334863106</v>
      </c>
      <c r="Y138" s="15"/>
      <c r="Z138" s="15"/>
      <c r="AA138" s="15">
        <f t="shared" si="14"/>
        <v>6236876.6743155299</v>
      </c>
      <c r="AB138" s="14">
        <f t="shared" si="17"/>
        <v>103</v>
      </c>
    </row>
    <row r="139" spans="11:28" x14ac:dyDescent="0.25">
      <c r="K139" s="14">
        <f t="shared" si="15"/>
        <v>103</v>
      </c>
      <c r="L139" s="15">
        <f t="shared" si="16"/>
        <v>4105.9438105910567</v>
      </c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>
        <f t="shared" si="13"/>
        <v>123178.3143177317</v>
      </c>
      <c r="Y139" s="15"/>
      <c r="Z139" s="15"/>
      <c r="AA139" s="15">
        <f t="shared" si="14"/>
        <v>6158915.7158865845</v>
      </c>
      <c r="AB139" s="14">
        <f t="shared" si="17"/>
        <v>104</v>
      </c>
    </row>
    <row r="140" spans="11:28" x14ac:dyDescent="0.25">
      <c r="K140" s="14">
        <f t="shared" si="15"/>
        <v>104</v>
      </c>
      <c r="L140" s="15">
        <f t="shared" si="16"/>
        <v>4054.6195129586686</v>
      </c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>
        <f t="shared" si="13"/>
        <v>121638.58538876005</v>
      </c>
      <c r="Y140" s="15"/>
      <c r="Z140" s="15"/>
      <c r="AA140" s="15">
        <f t="shared" si="14"/>
        <v>6081929.2694380023</v>
      </c>
      <c r="AB140" s="14">
        <f t="shared" si="17"/>
        <v>105</v>
      </c>
    </row>
    <row r="141" spans="11:28" x14ac:dyDescent="0.25">
      <c r="K141" s="14">
        <f t="shared" si="15"/>
        <v>105</v>
      </c>
      <c r="L141" s="15">
        <f t="shared" si="16"/>
        <v>4003.9367690466852</v>
      </c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>
        <f t="shared" si="13"/>
        <v>120118.10307140056</v>
      </c>
      <c r="Y141" s="15"/>
      <c r="Z141" s="15"/>
      <c r="AA141" s="15">
        <f t="shared" si="14"/>
        <v>6005905.153570028</v>
      </c>
      <c r="AB141" s="14">
        <f t="shared" si="17"/>
        <v>106</v>
      </c>
    </row>
    <row r="142" spans="11:28" x14ac:dyDescent="0.25">
      <c r="K142" s="14">
        <f t="shared" si="15"/>
        <v>106</v>
      </c>
      <c r="L142" s="15">
        <f t="shared" si="16"/>
        <v>3953.8875594336018</v>
      </c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>
        <f t="shared" si="13"/>
        <v>118616.62678300806</v>
      </c>
      <c r="Y142" s="15"/>
      <c r="Z142" s="15"/>
      <c r="AA142" s="15">
        <f t="shared" si="14"/>
        <v>5930831.3391504027</v>
      </c>
      <c r="AB142" s="14">
        <f t="shared" si="17"/>
        <v>107</v>
      </c>
    </row>
    <row r="143" spans="11:28" x14ac:dyDescent="0.25">
      <c r="K143" s="14">
        <f t="shared" si="15"/>
        <v>107</v>
      </c>
      <c r="L143" s="15">
        <f t="shared" si="16"/>
        <v>3904.4639649406818</v>
      </c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>
        <f t="shared" si="13"/>
        <v>117133.91894822045</v>
      </c>
      <c r="Y143" s="15"/>
      <c r="Z143" s="15"/>
      <c r="AA143" s="15">
        <f t="shared" si="14"/>
        <v>5856695.9474110231</v>
      </c>
      <c r="AB143" s="14">
        <f t="shared" si="17"/>
        <v>108</v>
      </c>
    </row>
    <row r="144" spans="11:28" x14ac:dyDescent="0.25">
      <c r="K144" s="14">
        <f t="shared" si="15"/>
        <v>108</v>
      </c>
      <c r="L144" s="15">
        <f t="shared" si="16"/>
        <v>3855.6581653789231</v>
      </c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>
        <f t="shared" si="13"/>
        <v>115669.74496136769</v>
      </c>
      <c r="Y144" s="15"/>
      <c r="Z144" s="15"/>
      <c r="AA144" s="15">
        <f t="shared" si="14"/>
        <v>5783487.2480683848</v>
      </c>
      <c r="AB144" s="14">
        <f t="shared" si="17"/>
        <v>109</v>
      </c>
    </row>
    <row r="145" spans="11:28" x14ac:dyDescent="0.25">
      <c r="K145" s="14">
        <f>K144+1</f>
        <v>109</v>
      </c>
      <c r="L145" s="15">
        <f t="shared" si="16"/>
        <v>3807.4624383116866</v>
      </c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>
        <f t="shared" si="13"/>
        <v>114223.87314935059</v>
      </c>
      <c r="Y145" s="15"/>
      <c r="Z145" s="15"/>
      <c r="AA145" s="15">
        <f t="shared" si="14"/>
        <v>5711193.6574675292</v>
      </c>
      <c r="AB145" s="14">
        <f>AB144+1</f>
        <v>110</v>
      </c>
    </row>
    <row r="146" spans="11:28" x14ac:dyDescent="0.25">
      <c r="K146" s="14">
        <f t="shared" ref="K146:K196" si="18">K145+1</f>
        <v>110</v>
      </c>
      <c r="L146" s="15">
        <f t="shared" si="16"/>
        <v>3759.8691578327907</v>
      </c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>
        <f t="shared" si="13"/>
        <v>112796.07473498372</v>
      </c>
      <c r="Y146" s="15"/>
      <c r="Z146" s="15"/>
      <c r="AA146" s="15">
        <f t="shared" si="14"/>
        <v>5639803.7367491862</v>
      </c>
      <c r="AB146" s="14">
        <f t="shared" ref="AB146:AB196" si="19">AB145+1</f>
        <v>111</v>
      </c>
    </row>
    <row r="147" spans="11:28" x14ac:dyDescent="0.25">
      <c r="K147" s="14">
        <f t="shared" si="18"/>
        <v>111</v>
      </c>
      <c r="L147" s="15">
        <f t="shared" si="16"/>
        <v>3712.8707933598807</v>
      </c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>
        <f t="shared" si="13"/>
        <v>111386.12380079643</v>
      </c>
      <c r="Y147" s="15"/>
      <c r="Z147" s="15"/>
      <c r="AA147" s="15">
        <f t="shared" si="14"/>
        <v>5569306.190039821</v>
      </c>
      <c r="AB147" s="14">
        <f t="shared" si="19"/>
        <v>112</v>
      </c>
    </row>
    <row r="148" spans="11:28" x14ac:dyDescent="0.25">
      <c r="K148" s="14">
        <f t="shared" si="18"/>
        <v>112</v>
      </c>
      <c r="L148" s="15">
        <f t="shared" si="16"/>
        <v>3666.4599084428824</v>
      </c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>
        <f t="shared" si="13"/>
        <v>109993.79725328647</v>
      </c>
      <c r="Y148" s="15"/>
      <c r="Z148" s="15"/>
      <c r="AA148" s="15">
        <f t="shared" si="14"/>
        <v>5499689.8626643233</v>
      </c>
      <c r="AB148" s="14">
        <f t="shared" si="19"/>
        <v>113</v>
      </c>
    </row>
    <row r="149" spans="11:28" x14ac:dyDescent="0.25">
      <c r="K149" s="14">
        <f t="shared" si="18"/>
        <v>113</v>
      </c>
      <c r="L149" s="15">
        <f t="shared" si="16"/>
        <v>3620.6291595873463</v>
      </c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>
        <f t="shared" si="13"/>
        <v>108618.87478762039</v>
      </c>
      <c r="Y149" s="15"/>
      <c r="Z149" s="15"/>
      <c r="AA149" s="15">
        <f t="shared" si="14"/>
        <v>5430943.739381019</v>
      </c>
      <c r="AB149" s="14">
        <f t="shared" si="19"/>
        <v>114</v>
      </c>
    </row>
    <row r="150" spans="11:28" x14ac:dyDescent="0.25">
      <c r="K150" s="14">
        <f t="shared" si="18"/>
        <v>114</v>
      </c>
      <c r="L150" s="15">
        <f t="shared" si="16"/>
        <v>3575.3712950925046</v>
      </c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>
        <f t="shared" si="13"/>
        <v>107261.13885277514</v>
      </c>
      <c r="Y150" s="15"/>
      <c r="Z150" s="15"/>
      <c r="AA150" s="15">
        <f t="shared" si="14"/>
        <v>5363056.9426387567</v>
      </c>
      <c r="AB150" s="14">
        <f t="shared" si="19"/>
        <v>115</v>
      </c>
    </row>
    <row r="151" spans="11:28" x14ac:dyDescent="0.25">
      <c r="K151" s="14">
        <f t="shared" si="18"/>
        <v>115</v>
      </c>
      <c r="L151" s="15">
        <f t="shared" si="16"/>
        <v>3530.6791539038481</v>
      </c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>
        <f t="shared" si="13"/>
        <v>105920.37461711545</v>
      </c>
      <c r="Y151" s="15"/>
      <c r="Z151" s="15"/>
      <c r="AA151" s="15">
        <f t="shared" si="14"/>
        <v>5296018.7308557723</v>
      </c>
      <c r="AB151" s="14">
        <f t="shared" si="19"/>
        <v>116</v>
      </c>
    </row>
    <row r="152" spans="11:28" x14ac:dyDescent="0.25">
      <c r="K152" s="14">
        <f t="shared" si="18"/>
        <v>116</v>
      </c>
      <c r="L152" s="15">
        <f t="shared" si="16"/>
        <v>3486.5456644800502</v>
      </c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>
        <f t="shared" si="13"/>
        <v>104596.3699344015</v>
      </c>
      <c r="Y152" s="15"/>
      <c r="Z152" s="15"/>
      <c r="AA152" s="15">
        <f t="shared" si="14"/>
        <v>5229818.4967200756</v>
      </c>
      <c r="AB152" s="14">
        <f t="shared" si="19"/>
        <v>117</v>
      </c>
    </row>
    <row r="153" spans="11:28" x14ac:dyDescent="0.25">
      <c r="K153" s="14">
        <f t="shared" si="18"/>
        <v>117</v>
      </c>
      <c r="L153" s="15">
        <f t="shared" si="16"/>
        <v>3442.9638436740497</v>
      </c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>
        <f t="shared" si="13"/>
        <v>103288.91531022149</v>
      </c>
      <c r="Y153" s="15"/>
      <c r="Z153" s="15"/>
      <c r="AA153" s="15">
        <f t="shared" si="14"/>
        <v>5164445.765511075</v>
      </c>
      <c r="AB153" s="14">
        <f t="shared" si="19"/>
        <v>118</v>
      </c>
    </row>
    <row r="154" spans="11:28" x14ac:dyDescent="0.25">
      <c r="K154" s="14">
        <f t="shared" si="18"/>
        <v>118</v>
      </c>
      <c r="L154" s="15">
        <f t="shared" si="16"/>
        <v>3399.9267956281242</v>
      </c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>
        <f t="shared" si="13"/>
        <v>101997.80386884372</v>
      </c>
      <c r="Y154" s="15"/>
      <c r="Z154" s="15"/>
      <c r="AA154" s="15">
        <f t="shared" si="14"/>
        <v>5099890.1934421863</v>
      </c>
      <c r="AB154" s="14">
        <f t="shared" si="19"/>
        <v>119</v>
      </c>
    </row>
    <row r="155" spans="11:28" x14ac:dyDescent="0.25">
      <c r="K155" s="14">
        <f t="shared" si="18"/>
        <v>119</v>
      </c>
      <c r="L155" s="15">
        <f t="shared" si="16"/>
        <v>3357.4277106827726</v>
      </c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>
        <f t="shared" si="13"/>
        <v>100722.83132048318</v>
      </c>
      <c r="Y155" s="15"/>
      <c r="Z155" s="15"/>
      <c r="AA155" s="15">
        <f t="shared" si="14"/>
        <v>5036141.5660241591</v>
      </c>
      <c r="AB155" s="14">
        <f t="shared" si="19"/>
        <v>120</v>
      </c>
    </row>
    <row r="156" spans="11:28" x14ac:dyDescent="0.25">
      <c r="K156" s="14">
        <f t="shared" si="18"/>
        <v>120</v>
      </c>
      <c r="L156" s="15">
        <f t="shared" si="16"/>
        <v>3315.4598642992378</v>
      </c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>
        <f t="shared" si="13"/>
        <v>99463.795928977139</v>
      </c>
      <c r="Y156" s="15"/>
      <c r="Z156" s="15"/>
      <c r="AA156" s="15">
        <f t="shared" si="14"/>
        <v>4973189.7964488566</v>
      </c>
      <c r="AB156" s="14">
        <f t="shared" si="19"/>
        <v>121</v>
      </c>
    </row>
    <row r="157" spans="11:28" x14ac:dyDescent="0.25">
      <c r="K157" s="14">
        <f t="shared" si="18"/>
        <v>121</v>
      </c>
      <c r="L157" s="15">
        <f t="shared" si="16"/>
        <v>3274.0166159954974</v>
      </c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>
        <f t="shared" si="13"/>
        <v>98220.498479864924</v>
      </c>
      <c r="Y157" s="15"/>
      <c r="Z157" s="15"/>
      <c r="AA157" s="15">
        <f t="shared" si="14"/>
        <v>4911024.9239932466</v>
      </c>
      <c r="AB157" s="14">
        <f t="shared" si="19"/>
        <v>122</v>
      </c>
    </row>
    <row r="158" spans="11:28" x14ac:dyDescent="0.25">
      <c r="K158" s="14">
        <f t="shared" si="18"/>
        <v>122</v>
      </c>
      <c r="L158" s="15">
        <f t="shared" si="16"/>
        <v>3233.0914082955537</v>
      </c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>
        <f t="shared" si="13"/>
        <v>96992.742248866605</v>
      </c>
      <c r="Y158" s="15"/>
      <c r="Z158" s="15"/>
      <c r="AA158" s="15">
        <f t="shared" si="14"/>
        <v>4849637.1124433307</v>
      </c>
      <c r="AB158" s="14">
        <f t="shared" si="19"/>
        <v>123</v>
      </c>
    </row>
    <row r="159" spans="11:28" x14ac:dyDescent="0.25">
      <c r="K159" s="14">
        <f t="shared" si="18"/>
        <v>123</v>
      </c>
      <c r="L159" s="15">
        <f t="shared" si="16"/>
        <v>3192.6777656918593</v>
      </c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>
        <f t="shared" si="13"/>
        <v>95780.332970755786</v>
      </c>
      <c r="Y159" s="15"/>
      <c r="Z159" s="15"/>
      <c r="AA159" s="15">
        <f t="shared" si="14"/>
        <v>4789016.6485377895</v>
      </c>
      <c r="AB159" s="14">
        <f t="shared" si="19"/>
        <v>124</v>
      </c>
    </row>
    <row r="160" spans="11:28" x14ac:dyDescent="0.25">
      <c r="K160" s="14">
        <f t="shared" si="18"/>
        <v>124</v>
      </c>
      <c r="L160" s="15">
        <f t="shared" si="16"/>
        <v>3152.7692936207113</v>
      </c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>
        <f t="shared" si="13"/>
        <v>94583.078808621343</v>
      </c>
      <c r="Y160" s="15"/>
      <c r="Z160" s="15"/>
      <c r="AA160" s="15">
        <f t="shared" si="14"/>
        <v>4729153.9404310668</v>
      </c>
      <c r="AB160" s="14">
        <f t="shared" si="19"/>
        <v>125</v>
      </c>
    </row>
    <row r="161" spans="11:30" x14ac:dyDescent="0.25">
      <c r="K161" s="14">
        <f t="shared" si="18"/>
        <v>125</v>
      </c>
      <c r="L161" s="15">
        <f t="shared" si="16"/>
        <v>3113.3596774504526</v>
      </c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>
        <f t="shared" si="13"/>
        <v>93400.790323513575</v>
      </c>
      <c r="Y161" s="15"/>
      <c r="Z161" s="15"/>
      <c r="AA161" s="15">
        <f t="shared" si="14"/>
        <v>4670039.5161756789</v>
      </c>
      <c r="AB161" s="14">
        <f t="shared" si="19"/>
        <v>126</v>
      </c>
    </row>
    <row r="162" spans="11:30" x14ac:dyDescent="0.25">
      <c r="K162" s="14">
        <f t="shared" si="18"/>
        <v>126</v>
      </c>
      <c r="L162" s="15">
        <f t="shared" si="16"/>
        <v>3074.4426814823219</v>
      </c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>
        <f t="shared" si="13"/>
        <v>92233.280444469652</v>
      </c>
      <c r="Y162" s="15"/>
      <c r="Z162" s="15"/>
      <c r="AA162" s="15">
        <f t="shared" si="14"/>
        <v>4611664.0222234828</v>
      </c>
      <c r="AB162" s="14">
        <f t="shared" si="19"/>
        <v>127</v>
      </c>
    </row>
    <row r="163" spans="11:30" x14ac:dyDescent="0.25">
      <c r="K163" s="14">
        <f t="shared" si="18"/>
        <v>127</v>
      </c>
      <c r="L163" s="15">
        <f t="shared" si="16"/>
        <v>3036.0121479637928</v>
      </c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>
        <f t="shared" si="13"/>
        <v>91080.364438913792</v>
      </c>
      <c r="Y163" s="15"/>
      <c r="Z163" s="15"/>
      <c r="AA163" s="15">
        <f t="shared" si="14"/>
        <v>4554018.22194569</v>
      </c>
      <c r="AB163" s="14">
        <f t="shared" si="19"/>
        <v>128</v>
      </c>
      <c r="AC163" s="4">
        <f>SUM(X36:X163)</f>
        <v>28804651.20932582</v>
      </c>
      <c r="AD163" t="s">
        <v>33</v>
      </c>
    </row>
    <row r="164" spans="11:30" x14ac:dyDescent="0.25">
      <c r="K164" s="14">
        <f t="shared" si="18"/>
        <v>128</v>
      </c>
      <c r="L164" s="15">
        <v>15000</v>
      </c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>
        <f t="shared" si="13"/>
        <v>450000</v>
      </c>
      <c r="Y164" s="15"/>
      <c r="Z164" s="15"/>
      <c r="AA164" s="15">
        <f t="shared" si="14"/>
        <v>22500000</v>
      </c>
      <c r="AB164" s="14">
        <f t="shared" si="19"/>
        <v>129</v>
      </c>
    </row>
    <row r="165" spans="11:30" x14ac:dyDescent="0.25">
      <c r="K165" s="14">
        <f t="shared" si="18"/>
        <v>129</v>
      </c>
      <c r="L165" s="15">
        <f t="shared" si="16"/>
        <v>14812.5</v>
      </c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>
        <f t="shared" ref="X165:X197" si="20">L165*30</f>
        <v>444375</v>
      </c>
      <c r="Y165" s="15"/>
      <c r="Z165" s="15"/>
      <c r="AA165" s="15">
        <f t="shared" ref="AA165:AA197" si="21">X165*AC$35</f>
        <v>22218750</v>
      </c>
      <c r="AB165" s="14">
        <f t="shared" si="19"/>
        <v>130</v>
      </c>
    </row>
    <row r="166" spans="11:30" x14ac:dyDescent="0.25">
      <c r="K166" s="14">
        <f t="shared" si="18"/>
        <v>130</v>
      </c>
      <c r="L166" s="15">
        <f t="shared" ref="L166:L229" si="22">L165-L165*0.15/12</f>
        <v>14627.34375</v>
      </c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>
        <f t="shared" si="20"/>
        <v>438820.3125</v>
      </c>
      <c r="Y166" s="15"/>
      <c r="Z166" s="15"/>
      <c r="AA166" s="15">
        <f t="shared" si="21"/>
        <v>21941015.625</v>
      </c>
      <c r="AB166" s="14">
        <f t="shared" si="19"/>
        <v>131</v>
      </c>
    </row>
    <row r="167" spans="11:30" x14ac:dyDescent="0.25">
      <c r="K167" s="14">
        <f t="shared" si="18"/>
        <v>131</v>
      </c>
      <c r="L167" s="15">
        <f t="shared" si="22"/>
        <v>14444.501953125</v>
      </c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>
        <f t="shared" si="20"/>
        <v>433335.05859375</v>
      </c>
      <c r="Y167" s="15"/>
      <c r="Z167" s="15"/>
      <c r="AA167" s="15">
        <f t="shared" si="21"/>
        <v>21666752.9296875</v>
      </c>
      <c r="AB167" s="14">
        <f t="shared" si="19"/>
        <v>132</v>
      </c>
    </row>
    <row r="168" spans="11:30" x14ac:dyDescent="0.25">
      <c r="K168" s="14">
        <f t="shared" si="18"/>
        <v>132</v>
      </c>
      <c r="L168" s="15">
        <f t="shared" si="22"/>
        <v>14263.945678710938</v>
      </c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>
        <f t="shared" si="20"/>
        <v>427918.37036132813</v>
      </c>
      <c r="Y168" s="15"/>
      <c r="Z168" s="15"/>
      <c r="AA168" s="15">
        <f t="shared" si="21"/>
        <v>21395918.518066406</v>
      </c>
      <c r="AB168" s="14">
        <f t="shared" si="19"/>
        <v>133</v>
      </c>
    </row>
    <row r="169" spans="11:30" x14ac:dyDescent="0.25">
      <c r="K169" s="14">
        <f t="shared" si="18"/>
        <v>133</v>
      </c>
      <c r="L169" s="15">
        <f t="shared" si="22"/>
        <v>14085.646357727052</v>
      </c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>
        <f t="shared" si="20"/>
        <v>422569.39073181152</v>
      </c>
      <c r="Y169" s="15"/>
      <c r="Z169" s="15"/>
      <c r="AA169" s="15">
        <f t="shared" si="21"/>
        <v>21128469.536590576</v>
      </c>
      <c r="AB169" s="14">
        <f t="shared" si="19"/>
        <v>134</v>
      </c>
    </row>
    <row r="170" spans="11:30" x14ac:dyDescent="0.25">
      <c r="K170" s="14">
        <f t="shared" si="18"/>
        <v>134</v>
      </c>
      <c r="L170" s="15">
        <f t="shared" si="22"/>
        <v>13909.575778255463</v>
      </c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>
        <f t="shared" si="20"/>
        <v>417287.27334766387</v>
      </c>
      <c r="Y170" s="15"/>
      <c r="Z170" s="15"/>
      <c r="AA170" s="15">
        <f t="shared" si="21"/>
        <v>20864363.667383194</v>
      </c>
      <c r="AB170" s="14">
        <f t="shared" si="19"/>
        <v>135</v>
      </c>
    </row>
    <row r="171" spans="11:30" x14ac:dyDescent="0.25">
      <c r="K171" s="14">
        <f t="shared" si="18"/>
        <v>135</v>
      </c>
      <c r="L171" s="15">
        <f t="shared" si="22"/>
        <v>13735.706081027269</v>
      </c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>
        <f t="shared" si="20"/>
        <v>412071.18243081804</v>
      </c>
      <c r="Y171" s="15"/>
      <c r="Z171" s="15"/>
      <c r="AA171" s="15">
        <f t="shared" si="21"/>
        <v>20603559.1215409</v>
      </c>
      <c r="AB171" s="14">
        <f t="shared" si="19"/>
        <v>136</v>
      </c>
    </row>
    <row r="172" spans="11:30" x14ac:dyDescent="0.25">
      <c r="K172" s="14">
        <f t="shared" si="18"/>
        <v>136</v>
      </c>
      <c r="L172" s="15">
        <f t="shared" si="22"/>
        <v>13564.009755014427</v>
      </c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>
        <f t="shared" si="20"/>
        <v>406920.29265043279</v>
      </c>
      <c r="Y172" s="15"/>
      <c r="Z172" s="15"/>
      <c r="AA172" s="15">
        <f t="shared" si="21"/>
        <v>20346014.632521641</v>
      </c>
      <c r="AB172" s="14">
        <f t="shared" si="19"/>
        <v>137</v>
      </c>
    </row>
    <row r="173" spans="11:30" x14ac:dyDescent="0.25">
      <c r="K173" s="14">
        <f t="shared" si="18"/>
        <v>137</v>
      </c>
      <c r="L173" s="15">
        <f t="shared" si="22"/>
        <v>13394.459633076747</v>
      </c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>
        <f t="shared" si="20"/>
        <v>401833.78899230243</v>
      </c>
      <c r="Y173" s="15"/>
      <c r="Z173" s="15"/>
      <c r="AA173" s="15">
        <f t="shared" si="21"/>
        <v>20091689.449615121</v>
      </c>
      <c r="AB173" s="14">
        <f t="shared" si="19"/>
        <v>138</v>
      </c>
    </row>
    <row r="174" spans="11:30" x14ac:dyDescent="0.25">
      <c r="K174" s="14">
        <f t="shared" si="18"/>
        <v>138</v>
      </c>
      <c r="L174" s="15">
        <f t="shared" si="22"/>
        <v>13227.028887663288</v>
      </c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>
        <f t="shared" si="20"/>
        <v>396810.86662989861</v>
      </c>
      <c r="Y174" s="15"/>
      <c r="Z174" s="15"/>
      <c r="AA174" s="15">
        <f t="shared" si="21"/>
        <v>19840543.331494931</v>
      </c>
      <c r="AB174" s="14">
        <f t="shared" si="19"/>
        <v>139</v>
      </c>
    </row>
    <row r="175" spans="11:30" x14ac:dyDescent="0.25">
      <c r="K175" s="14">
        <f t="shared" si="18"/>
        <v>139</v>
      </c>
      <c r="L175" s="15">
        <f t="shared" si="22"/>
        <v>13061.691026567496</v>
      </c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>
        <f t="shared" si="20"/>
        <v>391850.73079702491</v>
      </c>
      <c r="Y175" s="15"/>
      <c r="Z175" s="15"/>
      <c r="AA175" s="15">
        <f t="shared" si="21"/>
        <v>19592536.539851245</v>
      </c>
      <c r="AB175" s="14">
        <f t="shared" si="19"/>
        <v>140</v>
      </c>
    </row>
    <row r="176" spans="11:30" x14ac:dyDescent="0.25">
      <c r="K176" s="14">
        <f t="shared" si="18"/>
        <v>140</v>
      </c>
      <c r="L176" s="15">
        <f t="shared" si="22"/>
        <v>12898.419888735403</v>
      </c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>
        <f t="shared" si="20"/>
        <v>386952.5966620621</v>
      </c>
      <c r="Y176" s="15"/>
      <c r="Z176" s="15"/>
      <c r="AA176" s="15">
        <f t="shared" si="21"/>
        <v>19347629.833103105</v>
      </c>
      <c r="AB176" s="14">
        <f t="shared" si="19"/>
        <v>141</v>
      </c>
    </row>
    <row r="177" spans="11:28" x14ac:dyDescent="0.25">
      <c r="K177" s="14">
        <f t="shared" si="18"/>
        <v>141</v>
      </c>
      <c r="L177" s="15">
        <f t="shared" si="22"/>
        <v>12737.189640126211</v>
      </c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>
        <f t="shared" si="20"/>
        <v>382115.68920378631</v>
      </c>
      <c r="Y177" s="15"/>
      <c r="Z177" s="15"/>
      <c r="AA177" s="15">
        <f t="shared" si="21"/>
        <v>19105784.460189316</v>
      </c>
      <c r="AB177" s="14">
        <f t="shared" si="19"/>
        <v>142</v>
      </c>
    </row>
    <row r="178" spans="11:28" x14ac:dyDescent="0.25">
      <c r="K178" s="14">
        <f t="shared" si="18"/>
        <v>142</v>
      </c>
      <c r="L178" s="15">
        <f t="shared" si="22"/>
        <v>12577.974769624634</v>
      </c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>
        <f t="shared" si="20"/>
        <v>377339.24308873899</v>
      </c>
      <c r="Y178" s="15"/>
      <c r="Z178" s="15"/>
      <c r="AA178" s="15">
        <f t="shared" si="21"/>
        <v>18866962.15443695</v>
      </c>
      <c r="AB178" s="14">
        <f t="shared" si="19"/>
        <v>143</v>
      </c>
    </row>
    <row r="179" spans="11:28" x14ac:dyDescent="0.25">
      <c r="K179" s="14">
        <f t="shared" si="18"/>
        <v>143</v>
      </c>
      <c r="L179" s="15">
        <f t="shared" si="22"/>
        <v>12420.750085004325</v>
      </c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>
        <f t="shared" si="20"/>
        <v>372622.50255012978</v>
      </c>
      <c r="Y179" s="15"/>
      <c r="Z179" s="15"/>
      <c r="AA179" s="15">
        <f t="shared" si="21"/>
        <v>18631125.127506487</v>
      </c>
      <c r="AB179" s="14">
        <f t="shared" si="19"/>
        <v>144</v>
      </c>
    </row>
    <row r="180" spans="11:28" x14ac:dyDescent="0.25">
      <c r="K180" s="14">
        <f t="shared" si="18"/>
        <v>144</v>
      </c>
      <c r="L180" s="15">
        <f t="shared" si="22"/>
        <v>12265.490708941772</v>
      </c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>
        <f t="shared" si="20"/>
        <v>367964.72126825317</v>
      </c>
      <c r="Y180" s="15"/>
      <c r="Z180" s="15"/>
      <c r="AA180" s="15">
        <f t="shared" si="21"/>
        <v>18398236.063412659</v>
      </c>
      <c r="AB180" s="14">
        <f t="shared" si="19"/>
        <v>145</v>
      </c>
    </row>
    <row r="181" spans="11:28" x14ac:dyDescent="0.25">
      <c r="K181" s="14">
        <f t="shared" si="18"/>
        <v>145</v>
      </c>
      <c r="L181" s="15">
        <f t="shared" si="22"/>
        <v>12112.17207508</v>
      </c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>
        <f t="shared" si="20"/>
        <v>363365.16225240001</v>
      </c>
      <c r="Y181" s="15"/>
      <c r="Z181" s="15"/>
      <c r="AA181" s="15">
        <f t="shared" si="21"/>
        <v>18168258.11262</v>
      </c>
      <c r="AB181" s="14">
        <f t="shared" si="19"/>
        <v>146</v>
      </c>
    </row>
    <row r="182" spans="11:28" x14ac:dyDescent="0.25">
      <c r="K182" s="14">
        <f t="shared" si="18"/>
        <v>146</v>
      </c>
      <c r="L182" s="15">
        <f t="shared" si="22"/>
        <v>11960.769924141499</v>
      </c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>
        <f t="shared" si="20"/>
        <v>358823.09772424499</v>
      </c>
      <c r="Y182" s="15"/>
      <c r="Z182" s="15"/>
      <c r="AA182" s="15">
        <f t="shared" si="21"/>
        <v>17941154.886212248</v>
      </c>
      <c r="AB182" s="14">
        <f t="shared" si="19"/>
        <v>147</v>
      </c>
    </row>
    <row r="183" spans="11:28" x14ac:dyDescent="0.25">
      <c r="K183" s="14">
        <f t="shared" si="18"/>
        <v>147</v>
      </c>
      <c r="L183" s="15">
        <f t="shared" si="22"/>
        <v>11811.260300089731</v>
      </c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>
        <f t="shared" si="20"/>
        <v>354337.80900269194</v>
      </c>
      <c r="Y183" s="15"/>
      <c r="Z183" s="15"/>
      <c r="AA183" s="15">
        <f t="shared" si="21"/>
        <v>17716890.450134598</v>
      </c>
      <c r="AB183" s="14">
        <f t="shared" si="19"/>
        <v>148</v>
      </c>
    </row>
    <row r="184" spans="11:28" x14ac:dyDescent="0.25">
      <c r="K184" s="14">
        <f t="shared" si="18"/>
        <v>148</v>
      </c>
      <c r="L184" s="15">
        <f t="shared" si="22"/>
        <v>11663.619546338608</v>
      </c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>
        <f t="shared" si="20"/>
        <v>349908.58639015828</v>
      </c>
      <c r="Y184" s="15"/>
      <c r="Z184" s="15"/>
      <c r="AA184" s="15">
        <f t="shared" si="21"/>
        <v>17495429.319507916</v>
      </c>
      <c r="AB184" s="14">
        <f t="shared" si="19"/>
        <v>149</v>
      </c>
    </row>
    <row r="185" spans="11:28" x14ac:dyDescent="0.25">
      <c r="K185" s="14">
        <f t="shared" si="18"/>
        <v>149</v>
      </c>
      <c r="L185" s="15">
        <f t="shared" si="22"/>
        <v>11517.824302009376</v>
      </c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>
        <f t="shared" si="20"/>
        <v>345534.7290602813</v>
      </c>
      <c r="Y185" s="15"/>
      <c r="Z185" s="15"/>
      <c r="AA185" s="15">
        <f t="shared" si="21"/>
        <v>17276736.453014065</v>
      </c>
      <c r="AB185" s="14">
        <f t="shared" si="19"/>
        <v>150</v>
      </c>
    </row>
    <row r="186" spans="11:28" x14ac:dyDescent="0.25">
      <c r="K186" s="14">
        <f t="shared" si="18"/>
        <v>150</v>
      </c>
      <c r="L186" s="15">
        <f t="shared" si="22"/>
        <v>11373.851498234259</v>
      </c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>
        <f t="shared" si="20"/>
        <v>341215.54494702775</v>
      </c>
      <c r="Y186" s="15"/>
      <c r="Z186" s="15"/>
      <c r="AA186" s="15">
        <f t="shared" si="21"/>
        <v>17060777.247351389</v>
      </c>
      <c r="AB186" s="14">
        <f t="shared" si="19"/>
        <v>151</v>
      </c>
    </row>
    <row r="187" spans="11:28" x14ac:dyDescent="0.25">
      <c r="K187" s="14">
        <f t="shared" si="18"/>
        <v>151</v>
      </c>
      <c r="L187" s="15">
        <f t="shared" si="22"/>
        <v>11231.67835450633</v>
      </c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>
        <f t="shared" si="20"/>
        <v>336950.35063518991</v>
      </c>
      <c r="Y187" s="15"/>
      <c r="Z187" s="15"/>
      <c r="AA187" s="15">
        <f t="shared" si="21"/>
        <v>16847517.531759497</v>
      </c>
      <c r="AB187" s="14">
        <f t="shared" si="19"/>
        <v>152</v>
      </c>
    </row>
    <row r="188" spans="11:28" x14ac:dyDescent="0.25">
      <c r="K188" s="14">
        <f t="shared" si="18"/>
        <v>152</v>
      </c>
      <c r="L188" s="15">
        <f t="shared" si="22"/>
        <v>11091.282375075001</v>
      </c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>
        <f t="shared" si="20"/>
        <v>332738.47125225002</v>
      </c>
      <c r="Y188" s="15"/>
      <c r="Z188" s="15"/>
      <c r="AA188" s="15">
        <f t="shared" si="21"/>
        <v>16636923.5626125</v>
      </c>
      <c r="AB188" s="14">
        <f t="shared" si="19"/>
        <v>153</v>
      </c>
    </row>
    <row r="189" spans="11:28" x14ac:dyDescent="0.25">
      <c r="K189" s="14">
        <f t="shared" si="18"/>
        <v>153</v>
      </c>
      <c r="L189" s="15">
        <f t="shared" si="22"/>
        <v>10952.641345386564</v>
      </c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>
        <f t="shared" si="20"/>
        <v>328579.24036159692</v>
      </c>
      <c r="Y189" s="15"/>
      <c r="Z189" s="15"/>
      <c r="AA189" s="15">
        <f t="shared" si="21"/>
        <v>16428962.018079847</v>
      </c>
      <c r="AB189" s="14">
        <f t="shared" si="19"/>
        <v>154</v>
      </c>
    </row>
    <row r="190" spans="11:28" x14ac:dyDescent="0.25">
      <c r="K190" s="14">
        <f t="shared" si="18"/>
        <v>154</v>
      </c>
      <c r="L190" s="15">
        <f t="shared" si="22"/>
        <v>10815.733328569233</v>
      </c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>
        <f t="shared" si="20"/>
        <v>324471.99985707697</v>
      </c>
      <c r="Y190" s="15"/>
      <c r="Z190" s="15"/>
      <c r="AA190" s="15">
        <f t="shared" si="21"/>
        <v>16223599.992853848</v>
      </c>
      <c r="AB190" s="14">
        <f t="shared" si="19"/>
        <v>155</v>
      </c>
    </row>
    <row r="191" spans="11:28" x14ac:dyDescent="0.25">
      <c r="K191" s="14">
        <f t="shared" si="18"/>
        <v>155</v>
      </c>
      <c r="L191" s="15">
        <f t="shared" si="22"/>
        <v>10680.536661962118</v>
      </c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>
        <f t="shared" si="20"/>
        <v>320416.09985886357</v>
      </c>
      <c r="Y191" s="15"/>
      <c r="Z191" s="15"/>
      <c r="AA191" s="15">
        <f t="shared" si="21"/>
        <v>16020804.992943179</v>
      </c>
      <c r="AB191" s="14">
        <f t="shared" si="19"/>
        <v>156</v>
      </c>
    </row>
    <row r="192" spans="11:28" x14ac:dyDescent="0.25">
      <c r="K192" s="14">
        <f t="shared" si="18"/>
        <v>156</v>
      </c>
      <c r="L192" s="15">
        <f t="shared" si="22"/>
        <v>10547.029953687592</v>
      </c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>
        <f t="shared" si="20"/>
        <v>316410.89861062774</v>
      </c>
      <c r="Y192" s="15"/>
      <c r="Z192" s="15"/>
      <c r="AA192" s="15">
        <f t="shared" si="21"/>
        <v>15820544.930531386</v>
      </c>
      <c r="AB192" s="14">
        <f t="shared" si="19"/>
        <v>157</v>
      </c>
    </row>
    <row r="193" spans="11:28" x14ac:dyDescent="0.25">
      <c r="K193" s="14">
        <f t="shared" si="18"/>
        <v>157</v>
      </c>
      <c r="L193" s="15">
        <f t="shared" si="22"/>
        <v>10415.192079266497</v>
      </c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>
        <f t="shared" si="20"/>
        <v>312455.76237799489</v>
      </c>
      <c r="Y193" s="15"/>
      <c r="Z193" s="15"/>
      <c r="AA193" s="15">
        <f t="shared" si="21"/>
        <v>15622788.118899744</v>
      </c>
      <c r="AB193" s="14">
        <f t="shared" si="19"/>
        <v>158</v>
      </c>
    </row>
    <row r="194" spans="11:28" x14ac:dyDescent="0.25">
      <c r="K194" s="14">
        <f t="shared" si="18"/>
        <v>158</v>
      </c>
      <c r="L194" s="15">
        <f t="shared" si="22"/>
        <v>10285.002178275665</v>
      </c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>
        <f t="shared" si="20"/>
        <v>308550.06534826994</v>
      </c>
      <c r="Y194" s="15"/>
      <c r="Z194" s="15"/>
      <c r="AA194" s="15">
        <f t="shared" si="21"/>
        <v>15427503.267413497</v>
      </c>
      <c r="AB194" s="14">
        <f t="shared" si="19"/>
        <v>159</v>
      </c>
    </row>
    <row r="195" spans="11:28" x14ac:dyDescent="0.25">
      <c r="K195" s="14">
        <f t="shared" si="18"/>
        <v>159</v>
      </c>
      <c r="L195" s="15">
        <f t="shared" si="22"/>
        <v>10156.43965104722</v>
      </c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>
        <f t="shared" si="20"/>
        <v>304693.18953141657</v>
      </c>
      <c r="Y195" s="15"/>
      <c r="Z195" s="15"/>
      <c r="AA195" s="15">
        <f t="shared" si="21"/>
        <v>15234659.476570828</v>
      </c>
      <c r="AB195" s="14">
        <f t="shared" si="19"/>
        <v>160</v>
      </c>
    </row>
    <row r="196" spans="11:28" x14ac:dyDescent="0.25">
      <c r="K196" s="14">
        <f t="shared" si="18"/>
        <v>160</v>
      </c>
      <c r="L196" s="15">
        <f t="shared" si="22"/>
        <v>10029.484155409129</v>
      </c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>
        <f t="shared" si="20"/>
        <v>300884.52466227388</v>
      </c>
      <c r="Y196" s="15"/>
      <c r="Z196" s="15"/>
      <c r="AA196" s="15">
        <f t="shared" si="21"/>
        <v>15044226.233113693</v>
      </c>
      <c r="AB196" s="14">
        <f t="shared" si="19"/>
        <v>161</v>
      </c>
    </row>
    <row r="197" spans="11:28" x14ac:dyDescent="0.25">
      <c r="K197" s="14">
        <f>K196+1</f>
        <v>161</v>
      </c>
      <c r="L197" s="15">
        <f t="shared" si="22"/>
        <v>9904.1156034665146</v>
      </c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>
        <f t="shared" si="20"/>
        <v>297123.46810399543</v>
      </c>
      <c r="Y197" s="15"/>
      <c r="Z197" s="15"/>
      <c r="AA197" s="15">
        <f t="shared" si="21"/>
        <v>14856173.405199772</v>
      </c>
      <c r="AB197" s="14">
        <f>AB196+1</f>
        <v>162</v>
      </c>
    </row>
    <row r="198" spans="11:28" x14ac:dyDescent="0.25">
      <c r="K198" s="14">
        <f t="shared" ref="K198:K261" si="23">K197+1</f>
        <v>162</v>
      </c>
      <c r="L198" s="15">
        <f t="shared" si="22"/>
        <v>9780.3141584231835</v>
      </c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>
        <f t="shared" ref="X198:X261" si="24">L198*30</f>
        <v>293409.42475269549</v>
      </c>
      <c r="Y198" s="15"/>
      <c r="Z198" s="15"/>
      <c r="AA198" s="15">
        <f t="shared" ref="AA198:AA261" si="25">X198*AC$35</f>
        <v>14670471.237634774</v>
      </c>
      <c r="AB198" s="14">
        <f t="shared" ref="AB198:AB261" si="26">AB197+1</f>
        <v>163</v>
      </c>
    </row>
    <row r="199" spans="11:28" x14ac:dyDescent="0.25">
      <c r="K199" s="14">
        <f t="shared" si="23"/>
        <v>163</v>
      </c>
      <c r="L199" s="15">
        <f t="shared" si="22"/>
        <v>9658.0602314428943</v>
      </c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>
        <f t="shared" si="24"/>
        <v>289741.80694328685</v>
      </c>
      <c r="Y199" s="15"/>
      <c r="Z199" s="15"/>
      <c r="AA199" s="15">
        <f t="shared" si="25"/>
        <v>14487090.347164342</v>
      </c>
      <c r="AB199" s="14">
        <f t="shared" si="26"/>
        <v>164</v>
      </c>
    </row>
    <row r="200" spans="11:28" x14ac:dyDescent="0.25">
      <c r="K200" s="14">
        <f t="shared" si="23"/>
        <v>164</v>
      </c>
      <c r="L200" s="15">
        <f t="shared" si="22"/>
        <v>9537.3344785498575</v>
      </c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>
        <f t="shared" si="24"/>
        <v>286120.03435649571</v>
      </c>
      <c r="Y200" s="15"/>
      <c r="Z200" s="15"/>
      <c r="AA200" s="15">
        <f t="shared" si="25"/>
        <v>14306001.717824785</v>
      </c>
      <c r="AB200" s="14">
        <f t="shared" si="26"/>
        <v>165</v>
      </c>
    </row>
    <row r="201" spans="11:28" x14ac:dyDescent="0.25">
      <c r="K201" s="14">
        <f t="shared" si="23"/>
        <v>165</v>
      </c>
      <c r="L201" s="15">
        <f t="shared" si="22"/>
        <v>9418.1177975679839</v>
      </c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>
        <f t="shared" si="24"/>
        <v>282543.53392703953</v>
      </c>
      <c r="Y201" s="15"/>
      <c r="Z201" s="15"/>
      <c r="AA201" s="15">
        <f t="shared" si="25"/>
        <v>14127176.696351977</v>
      </c>
      <c r="AB201" s="14">
        <f t="shared" si="26"/>
        <v>166</v>
      </c>
    </row>
    <row r="202" spans="11:28" x14ac:dyDescent="0.25">
      <c r="K202" s="14">
        <f t="shared" si="23"/>
        <v>166</v>
      </c>
      <c r="L202" s="15">
        <f t="shared" si="22"/>
        <v>9300.3913250983842</v>
      </c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>
        <f t="shared" si="24"/>
        <v>279011.73975295154</v>
      </c>
      <c r="Y202" s="15"/>
      <c r="Z202" s="15"/>
      <c r="AA202" s="15">
        <f t="shared" si="25"/>
        <v>13950586.987647578</v>
      </c>
      <c r="AB202" s="14">
        <f t="shared" si="26"/>
        <v>167</v>
      </c>
    </row>
    <row r="203" spans="11:28" x14ac:dyDescent="0.25">
      <c r="K203" s="14">
        <f t="shared" si="23"/>
        <v>167</v>
      </c>
      <c r="L203" s="15">
        <f t="shared" si="22"/>
        <v>9184.1364335346552</v>
      </c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>
        <f t="shared" si="24"/>
        <v>275524.09300603968</v>
      </c>
      <c r="Y203" s="15"/>
      <c r="Z203" s="15"/>
      <c r="AA203" s="15">
        <f t="shared" si="25"/>
        <v>13776204.650301984</v>
      </c>
      <c r="AB203" s="14">
        <f t="shared" si="26"/>
        <v>168</v>
      </c>
    </row>
    <row r="204" spans="11:28" x14ac:dyDescent="0.25">
      <c r="K204" s="14">
        <f t="shared" si="23"/>
        <v>168</v>
      </c>
      <c r="L204" s="15">
        <f t="shared" si="22"/>
        <v>9069.3347281154729</v>
      </c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>
        <f t="shared" si="24"/>
        <v>272080.04184346419</v>
      </c>
      <c r="Y204" s="15"/>
      <c r="Z204" s="15"/>
      <c r="AA204" s="15">
        <f t="shared" si="25"/>
        <v>13604002.092173209</v>
      </c>
      <c r="AB204" s="14">
        <f t="shared" si="26"/>
        <v>169</v>
      </c>
    </row>
    <row r="205" spans="11:28" x14ac:dyDescent="0.25">
      <c r="K205" s="14">
        <f t="shared" si="23"/>
        <v>169</v>
      </c>
      <c r="L205" s="15">
        <f t="shared" si="22"/>
        <v>8955.9680440140291</v>
      </c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>
        <f t="shared" si="24"/>
        <v>268679.04132042086</v>
      </c>
      <c r="Y205" s="15"/>
      <c r="Z205" s="15"/>
      <c r="AA205" s="15">
        <f t="shared" si="25"/>
        <v>13433952.066021044</v>
      </c>
      <c r="AB205" s="14">
        <f t="shared" si="26"/>
        <v>170</v>
      </c>
    </row>
    <row r="206" spans="11:28" x14ac:dyDescent="0.25">
      <c r="K206" s="14">
        <f t="shared" si="23"/>
        <v>170</v>
      </c>
      <c r="L206" s="15">
        <f t="shared" si="22"/>
        <v>8844.0184434638541</v>
      </c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>
        <f t="shared" si="24"/>
        <v>265320.5533039156</v>
      </c>
      <c r="Y206" s="15"/>
      <c r="Z206" s="15"/>
      <c r="AA206" s="15">
        <f t="shared" si="25"/>
        <v>13266027.66519578</v>
      </c>
      <c r="AB206" s="14">
        <f t="shared" si="26"/>
        <v>171</v>
      </c>
    </row>
    <row r="207" spans="11:28" x14ac:dyDescent="0.25">
      <c r="K207" s="14">
        <f t="shared" si="23"/>
        <v>171</v>
      </c>
      <c r="L207" s="15">
        <f t="shared" si="22"/>
        <v>8733.4682129205557</v>
      </c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>
        <f t="shared" si="24"/>
        <v>262004.04638761666</v>
      </c>
      <c r="Y207" s="15"/>
      <c r="Z207" s="15"/>
      <c r="AA207" s="15">
        <f t="shared" si="25"/>
        <v>13100202.319380833</v>
      </c>
      <c r="AB207" s="14">
        <f t="shared" si="26"/>
        <v>172</v>
      </c>
    </row>
    <row r="208" spans="11:28" x14ac:dyDescent="0.25">
      <c r="K208" s="14">
        <f t="shared" si="23"/>
        <v>172</v>
      </c>
      <c r="L208" s="15">
        <f t="shared" si="22"/>
        <v>8624.2998602590487</v>
      </c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>
        <f t="shared" si="24"/>
        <v>258728.99580777145</v>
      </c>
      <c r="Y208" s="15"/>
      <c r="Z208" s="15"/>
      <c r="AA208" s="15">
        <f t="shared" si="25"/>
        <v>12936449.790388573</v>
      </c>
      <c r="AB208" s="14">
        <f t="shared" si="26"/>
        <v>173</v>
      </c>
    </row>
    <row r="209" spans="11:28" x14ac:dyDescent="0.25">
      <c r="K209" s="14">
        <f t="shared" si="23"/>
        <v>173</v>
      </c>
      <c r="L209" s="15">
        <f t="shared" si="22"/>
        <v>8516.4961120058106</v>
      </c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>
        <f t="shared" si="24"/>
        <v>255494.88336017431</v>
      </c>
      <c r="Y209" s="15"/>
      <c r="Z209" s="15"/>
      <c r="AA209" s="15">
        <f t="shared" si="25"/>
        <v>12774744.168008715</v>
      </c>
      <c r="AB209" s="14">
        <f t="shared" si="26"/>
        <v>174</v>
      </c>
    </row>
    <row r="210" spans="11:28" x14ac:dyDescent="0.25">
      <c r="K210" s="14">
        <f t="shared" si="23"/>
        <v>174</v>
      </c>
      <c r="L210" s="15">
        <f t="shared" si="22"/>
        <v>8410.0399106057375</v>
      </c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>
        <f t="shared" si="24"/>
        <v>252301.19731817214</v>
      </c>
      <c r="Y210" s="15"/>
      <c r="Z210" s="15"/>
      <c r="AA210" s="15">
        <f t="shared" si="25"/>
        <v>12615059.865908608</v>
      </c>
      <c r="AB210" s="14">
        <f t="shared" si="26"/>
        <v>175</v>
      </c>
    </row>
    <row r="211" spans="11:28" x14ac:dyDescent="0.25">
      <c r="K211" s="14">
        <f t="shared" si="23"/>
        <v>175</v>
      </c>
      <c r="L211" s="15">
        <f t="shared" si="22"/>
        <v>8304.9144117231663</v>
      </c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>
        <f t="shared" si="24"/>
        <v>249147.432351695</v>
      </c>
      <c r="Y211" s="15"/>
      <c r="Z211" s="15"/>
      <c r="AA211" s="15">
        <f t="shared" si="25"/>
        <v>12457371.61758475</v>
      </c>
      <c r="AB211" s="14">
        <f t="shared" si="26"/>
        <v>176</v>
      </c>
    </row>
    <row r="212" spans="11:28" x14ac:dyDescent="0.25">
      <c r="K212" s="14">
        <f t="shared" si="23"/>
        <v>176</v>
      </c>
      <c r="L212" s="15">
        <f t="shared" si="22"/>
        <v>8201.1029815766269</v>
      </c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>
        <f t="shared" si="24"/>
        <v>246033.08944729881</v>
      </c>
      <c r="Y212" s="15"/>
      <c r="Z212" s="15"/>
      <c r="AA212" s="15">
        <f t="shared" si="25"/>
        <v>12301654.472364942</v>
      </c>
      <c r="AB212" s="14">
        <f t="shared" si="26"/>
        <v>177</v>
      </c>
    </row>
    <row r="213" spans="11:28" x14ac:dyDescent="0.25">
      <c r="K213" s="14">
        <f t="shared" si="23"/>
        <v>177</v>
      </c>
      <c r="L213" s="15">
        <f t="shared" si="22"/>
        <v>8098.5891943069191</v>
      </c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>
        <f t="shared" si="24"/>
        <v>242957.67582920758</v>
      </c>
      <c r="Y213" s="15"/>
      <c r="Z213" s="15"/>
      <c r="AA213" s="15">
        <f t="shared" si="25"/>
        <v>12147883.79146038</v>
      </c>
      <c r="AB213" s="14">
        <f t="shared" si="26"/>
        <v>178</v>
      </c>
    </row>
    <row r="214" spans="11:28" x14ac:dyDescent="0.25">
      <c r="K214" s="14">
        <f t="shared" si="23"/>
        <v>178</v>
      </c>
      <c r="L214" s="15">
        <f t="shared" si="22"/>
        <v>7997.3568293780827</v>
      </c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>
        <f t="shared" si="24"/>
        <v>239920.70488134248</v>
      </c>
      <c r="Y214" s="15"/>
      <c r="Z214" s="15"/>
      <c r="AA214" s="15">
        <f t="shared" si="25"/>
        <v>11996035.244067123</v>
      </c>
      <c r="AB214" s="14">
        <f t="shared" si="26"/>
        <v>179</v>
      </c>
    </row>
    <row r="215" spans="11:28" x14ac:dyDescent="0.25">
      <c r="K215" s="14">
        <f t="shared" si="23"/>
        <v>179</v>
      </c>
      <c r="L215" s="15">
        <f t="shared" si="22"/>
        <v>7897.3898690108563</v>
      </c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>
        <f t="shared" si="24"/>
        <v>236921.69607032568</v>
      </c>
      <c r="Y215" s="15"/>
      <c r="Z215" s="15"/>
      <c r="AA215" s="15">
        <f t="shared" si="25"/>
        <v>11846084.803516284</v>
      </c>
      <c r="AB215" s="14">
        <f t="shared" si="26"/>
        <v>180</v>
      </c>
    </row>
    <row r="216" spans="11:28" x14ac:dyDescent="0.25">
      <c r="K216" s="14">
        <f t="shared" si="23"/>
        <v>180</v>
      </c>
      <c r="L216" s="15">
        <f t="shared" si="22"/>
        <v>7798.6724956482203</v>
      </c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>
        <f t="shared" si="24"/>
        <v>233960.17486944661</v>
      </c>
      <c r="Y216" s="15"/>
      <c r="Z216" s="15"/>
      <c r="AA216" s="15">
        <f t="shared" si="25"/>
        <v>11698008.74347233</v>
      </c>
      <c r="AB216" s="14">
        <f t="shared" si="26"/>
        <v>181</v>
      </c>
    </row>
    <row r="217" spans="11:28" x14ac:dyDescent="0.25">
      <c r="K217" s="14">
        <f t="shared" si="23"/>
        <v>181</v>
      </c>
      <c r="L217" s="15">
        <f t="shared" si="22"/>
        <v>7701.1890894526177</v>
      </c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>
        <f t="shared" si="24"/>
        <v>231035.67268357854</v>
      </c>
      <c r="Y217" s="15"/>
      <c r="Z217" s="15"/>
      <c r="AA217" s="15">
        <f t="shared" si="25"/>
        <v>11551783.634178927</v>
      </c>
      <c r="AB217" s="14">
        <f t="shared" si="26"/>
        <v>182</v>
      </c>
    </row>
    <row r="218" spans="11:28" x14ac:dyDescent="0.25">
      <c r="K218" s="14">
        <f t="shared" si="23"/>
        <v>182</v>
      </c>
      <c r="L218" s="15">
        <f t="shared" si="22"/>
        <v>7604.9242258344602</v>
      </c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>
        <f t="shared" si="24"/>
        <v>228147.72677503381</v>
      </c>
      <c r="Y218" s="15"/>
      <c r="Z218" s="15"/>
      <c r="AA218" s="15">
        <f t="shared" si="25"/>
        <v>11407386.33875169</v>
      </c>
      <c r="AB218" s="14">
        <f t="shared" si="26"/>
        <v>183</v>
      </c>
    </row>
    <row r="219" spans="11:28" x14ac:dyDescent="0.25">
      <c r="K219" s="14">
        <f t="shared" si="23"/>
        <v>183</v>
      </c>
      <c r="L219" s="15">
        <f t="shared" si="22"/>
        <v>7509.8626730115293</v>
      </c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>
        <f t="shared" si="24"/>
        <v>225295.88019034587</v>
      </c>
      <c r="Y219" s="15"/>
      <c r="Z219" s="15"/>
      <c r="AA219" s="15">
        <f t="shared" si="25"/>
        <v>11264794.009517293</v>
      </c>
      <c r="AB219" s="14">
        <f t="shared" si="26"/>
        <v>184</v>
      </c>
    </row>
    <row r="220" spans="11:28" x14ac:dyDescent="0.25">
      <c r="K220" s="14">
        <f t="shared" si="23"/>
        <v>184</v>
      </c>
      <c r="L220" s="15">
        <f t="shared" si="22"/>
        <v>7415.9893895988853</v>
      </c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>
        <f t="shared" si="24"/>
        <v>222479.68168796657</v>
      </c>
      <c r="Y220" s="15"/>
      <c r="Z220" s="15"/>
      <c r="AA220" s="15">
        <f t="shared" si="25"/>
        <v>11123984.084398329</v>
      </c>
      <c r="AB220" s="14">
        <f t="shared" si="26"/>
        <v>185</v>
      </c>
    </row>
    <row r="221" spans="11:28" x14ac:dyDescent="0.25">
      <c r="K221" s="14">
        <f t="shared" si="23"/>
        <v>185</v>
      </c>
      <c r="L221" s="15">
        <f t="shared" si="22"/>
        <v>7323.2895222288989</v>
      </c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>
        <f t="shared" si="24"/>
        <v>219698.68566686698</v>
      </c>
      <c r="Y221" s="15"/>
      <c r="Z221" s="15"/>
      <c r="AA221" s="15">
        <f t="shared" si="25"/>
        <v>10984934.283343349</v>
      </c>
      <c r="AB221" s="14">
        <f t="shared" si="26"/>
        <v>186</v>
      </c>
    </row>
    <row r="222" spans="11:28" x14ac:dyDescent="0.25">
      <c r="K222" s="14">
        <f t="shared" si="23"/>
        <v>186</v>
      </c>
      <c r="L222" s="15">
        <f t="shared" si="22"/>
        <v>7231.7484032010379</v>
      </c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>
        <f t="shared" si="24"/>
        <v>216952.45209603113</v>
      </c>
      <c r="Y222" s="15"/>
      <c r="Z222" s="15"/>
      <c r="AA222" s="15">
        <f t="shared" si="25"/>
        <v>10847622.604801556</v>
      </c>
      <c r="AB222" s="14">
        <f t="shared" si="26"/>
        <v>187</v>
      </c>
    </row>
    <row r="223" spans="11:28" x14ac:dyDescent="0.25">
      <c r="K223" s="14">
        <f t="shared" si="23"/>
        <v>187</v>
      </c>
      <c r="L223" s="15">
        <f t="shared" si="22"/>
        <v>7141.3515481610248</v>
      </c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>
        <f t="shared" si="24"/>
        <v>214240.54644483075</v>
      </c>
      <c r="Y223" s="15"/>
      <c r="Z223" s="15"/>
      <c r="AA223" s="15">
        <f t="shared" si="25"/>
        <v>10712027.322241537</v>
      </c>
      <c r="AB223" s="14">
        <f t="shared" si="26"/>
        <v>188</v>
      </c>
    </row>
    <row r="224" spans="11:28" x14ac:dyDescent="0.25">
      <c r="K224" s="14">
        <f t="shared" si="23"/>
        <v>188</v>
      </c>
      <c r="L224" s="15">
        <f t="shared" si="22"/>
        <v>7052.0846538090118</v>
      </c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>
        <f t="shared" si="24"/>
        <v>211562.53961427035</v>
      </c>
      <c r="Y224" s="15"/>
      <c r="Z224" s="15"/>
      <c r="AA224" s="15">
        <f t="shared" si="25"/>
        <v>10578126.980713518</v>
      </c>
      <c r="AB224" s="14">
        <f t="shared" si="26"/>
        <v>189</v>
      </c>
    </row>
    <row r="225" spans="11:28" x14ac:dyDescent="0.25">
      <c r="K225" s="14">
        <f t="shared" si="23"/>
        <v>189</v>
      </c>
      <c r="L225" s="15">
        <f t="shared" si="22"/>
        <v>6963.9335956363993</v>
      </c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>
        <f t="shared" si="24"/>
        <v>208918.00786909199</v>
      </c>
      <c r="Y225" s="15"/>
      <c r="Z225" s="15"/>
      <c r="AA225" s="15">
        <f t="shared" si="25"/>
        <v>10445900.3934546</v>
      </c>
      <c r="AB225" s="14">
        <f t="shared" si="26"/>
        <v>190</v>
      </c>
    </row>
    <row r="226" spans="11:28" x14ac:dyDescent="0.25">
      <c r="K226" s="14">
        <f t="shared" si="23"/>
        <v>190</v>
      </c>
      <c r="L226" s="15">
        <f t="shared" si="22"/>
        <v>6876.8844256909442</v>
      </c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>
        <f t="shared" si="24"/>
        <v>206306.53277072831</v>
      </c>
      <c r="Y226" s="15"/>
      <c r="Z226" s="15"/>
      <c r="AA226" s="15">
        <f t="shared" si="25"/>
        <v>10315326.638536416</v>
      </c>
      <c r="AB226" s="14">
        <f t="shared" si="26"/>
        <v>191</v>
      </c>
    </row>
    <row r="227" spans="11:28" x14ac:dyDescent="0.25">
      <c r="K227" s="14">
        <f t="shared" si="23"/>
        <v>191</v>
      </c>
      <c r="L227" s="15">
        <f t="shared" si="22"/>
        <v>6790.9233703698073</v>
      </c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>
        <f t="shared" si="24"/>
        <v>203727.70111109421</v>
      </c>
      <c r="Y227" s="15"/>
      <c r="Z227" s="15"/>
      <c r="AA227" s="15">
        <f t="shared" si="25"/>
        <v>10186385.05555471</v>
      </c>
      <c r="AB227" s="14">
        <f t="shared" si="26"/>
        <v>192</v>
      </c>
    </row>
    <row r="228" spans="11:28" x14ac:dyDescent="0.25">
      <c r="K228" s="14">
        <f t="shared" si="23"/>
        <v>192</v>
      </c>
      <c r="L228" s="15">
        <f t="shared" si="22"/>
        <v>6706.0368282401851</v>
      </c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>
        <f t="shared" si="24"/>
        <v>201181.10484720554</v>
      </c>
      <c r="Y228" s="15"/>
      <c r="Z228" s="15"/>
      <c r="AA228" s="15">
        <f t="shared" si="25"/>
        <v>10059055.242360277</v>
      </c>
      <c r="AB228" s="14">
        <f t="shared" si="26"/>
        <v>193</v>
      </c>
    </row>
    <row r="229" spans="11:28" x14ac:dyDescent="0.25">
      <c r="K229" s="14">
        <f t="shared" si="23"/>
        <v>193</v>
      </c>
      <c r="L229" s="15">
        <f t="shared" si="22"/>
        <v>6622.2113678871829</v>
      </c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>
        <f t="shared" si="24"/>
        <v>198666.34103661549</v>
      </c>
      <c r="Y229" s="15"/>
      <c r="Z229" s="15"/>
      <c r="AA229" s="15">
        <f t="shared" si="25"/>
        <v>9933317.0518307742</v>
      </c>
      <c r="AB229" s="14">
        <f t="shared" si="26"/>
        <v>194</v>
      </c>
    </row>
    <row r="230" spans="11:28" x14ac:dyDescent="0.25">
      <c r="K230" s="14">
        <f t="shared" si="23"/>
        <v>194</v>
      </c>
      <c r="L230" s="15">
        <f t="shared" ref="L230:L293" si="27">L229-L229*0.15/12</f>
        <v>6539.4337257885927</v>
      </c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>
        <f t="shared" si="24"/>
        <v>196183.01177365778</v>
      </c>
      <c r="Y230" s="15"/>
      <c r="Z230" s="15"/>
      <c r="AA230" s="15">
        <f t="shared" si="25"/>
        <v>9809150.5886828899</v>
      </c>
      <c r="AB230" s="14">
        <f t="shared" si="26"/>
        <v>195</v>
      </c>
    </row>
    <row r="231" spans="11:28" x14ac:dyDescent="0.25">
      <c r="K231" s="14">
        <f t="shared" si="23"/>
        <v>195</v>
      </c>
      <c r="L231" s="15">
        <f t="shared" si="27"/>
        <v>6457.6908042162349</v>
      </c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>
        <f t="shared" si="24"/>
        <v>193730.72412648704</v>
      </c>
      <c r="Y231" s="15"/>
      <c r="Z231" s="15"/>
      <c r="AA231" s="15">
        <f t="shared" si="25"/>
        <v>9686536.206324352</v>
      </c>
      <c r="AB231" s="14">
        <f t="shared" si="26"/>
        <v>196</v>
      </c>
    </row>
    <row r="232" spans="11:28" x14ac:dyDescent="0.25">
      <c r="K232" s="14">
        <f t="shared" si="23"/>
        <v>196</v>
      </c>
      <c r="L232" s="15">
        <f t="shared" si="27"/>
        <v>6376.9696691635318</v>
      </c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>
        <f t="shared" si="24"/>
        <v>191309.09007490595</v>
      </c>
      <c r="Y232" s="15"/>
      <c r="Z232" s="15"/>
      <c r="AA232" s="15">
        <f t="shared" si="25"/>
        <v>9565454.503745297</v>
      </c>
      <c r="AB232" s="14">
        <f t="shared" si="26"/>
        <v>197</v>
      </c>
    </row>
    <row r="233" spans="11:28" x14ac:dyDescent="0.25">
      <c r="K233" s="14">
        <f t="shared" si="23"/>
        <v>197</v>
      </c>
      <c r="L233" s="15">
        <f t="shared" si="27"/>
        <v>6297.2575482989878</v>
      </c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>
        <f t="shared" si="24"/>
        <v>188917.72644896962</v>
      </c>
      <c r="Y233" s="15"/>
      <c r="Z233" s="15"/>
      <c r="AA233" s="15">
        <f t="shared" si="25"/>
        <v>9445886.3224484809</v>
      </c>
      <c r="AB233" s="14">
        <f t="shared" si="26"/>
        <v>198</v>
      </c>
    </row>
    <row r="234" spans="11:28" x14ac:dyDescent="0.25">
      <c r="K234" s="14">
        <f t="shared" si="23"/>
        <v>198</v>
      </c>
      <c r="L234" s="15">
        <f t="shared" si="27"/>
        <v>6218.54182894525</v>
      </c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>
        <f t="shared" si="24"/>
        <v>186556.2548683575</v>
      </c>
      <c r="Y234" s="15"/>
      <c r="Z234" s="15"/>
      <c r="AA234" s="15">
        <f t="shared" si="25"/>
        <v>9327812.7434178758</v>
      </c>
      <c r="AB234" s="14">
        <f t="shared" si="26"/>
        <v>199</v>
      </c>
    </row>
    <row r="235" spans="11:28" x14ac:dyDescent="0.25">
      <c r="K235" s="14">
        <f t="shared" si="23"/>
        <v>199</v>
      </c>
      <c r="L235" s="15">
        <f t="shared" si="27"/>
        <v>6140.8100560834346</v>
      </c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>
        <f t="shared" si="24"/>
        <v>184224.30168250305</v>
      </c>
      <c r="Y235" s="15"/>
      <c r="Z235" s="15"/>
      <c r="AA235" s="15">
        <f t="shared" si="25"/>
        <v>9211215.0841251519</v>
      </c>
      <c r="AB235" s="14">
        <f t="shared" si="26"/>
        <v>200</v>
      </c>
    </row>
    <row r="236" spans="11:28" x14ac:dyDescent="0.25">
      <c r="K236" s="14">
        <f t="shared" si="23"/>
        <v>200</v>
      </c>
      <c r="L236" s="15">
        <f t="shared" si="27"/>
        <v>6064.0499303823917</v>
      </c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>
        <f t="shared" si="24"/>
        <v>181921.49791147176</v>
      </c>
      <c r="Y236" s="15"/>
      <c r="Z236" s="15"/>
      <c r="AA236" s="15">
        <f t="shared" si="25"/>
        <v>9096074.8955735881</v>
      </c>
      <c r="AB236" s="14">
        <f t="shared" si="26"/>
        <v>201</v>
      </c>
    </row>
    <row r="237" spans="11:28" x14ac:dyDescent="0.25">
      <c r="K237" s="14">
        <f t="shared" si="23"/>
        <v>201</v>
      </c>
      <c r="L237" s="15">
        <f t="shared" si="27"/>
        <v>5988.2493062526119</v>
      </c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>
        <f t="shared" si="24"/>
        <v>179647.47918757837</v>
      </c>
      <c r="Y237" s="15"/>
      <c r="Z237" s="15"/>
      <c r="AA237" s="15">
        <f t="shared" si="25"/>
        <v>8982373.9593789186</v>
      </c>
      <c r="AB237" s="14">
        <f t="shared" si="26"/>
        <v>202</v>
      </c>
    </row>
    <row r="238" spans="11:28" x14ac:dyDescent="0.25">
      <c r="K238" s="14">
        <f t="shared" si="23"/>
        <v>202</v>
      </c>
      <c r="L238" s="15">
        <f t="shared" si="27"/>
        <v>5913.3961899244541</v>
      </c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>
        <f t="shared" si="24"/>
        <v>177401.88569773361</v>
      </c>
      <c r="Y238" s="15"/>
      <c r="Z238" s="15"/>
      <c r="AA238" s="15">
        <f t="shared" si="25"/>
        <v>8870094.2848866805</v>
      </c>
      <c r="AB238" s="14">
        <f t="shared" si="26"/>
        <v>203</v>
      </c>
    </row>
    <row r="239" spans="11:28" x14ac:dyDescent="0.25">
      <c r="K239" s="14">
        <f t="shared" si="23"/>
        <v>203</v>
      </c>
      <c r="L239" s="15">
        <f t="shared" si="27"/>
        <v>5839.4787375503984</v>
      </c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>
        <f t="shared" si="24"/>
        <v>175184.36212651196</v>
      </c>
      <c r="Y239" s="15"/>
      <c r="Z239" s="15"/>
      <c r="AA239" s="15">
        <f t="shared" si="25"/>
        <v>8759218.1063255984</v>
      </c>
      <c r="AB239" s="14">
        <f t="shared" si="26"/>
        <v>204</v>
      </c>
    </row>
    <row r="240" spans="11:28" x14ac:dyDescent="0.25">
      <c r="K240" s="14">
        <f t="shared" si="23"/>
        <v>204</v>
      </c>
      <c r="L240" s="15">
        <f t="shared" si="27"/>
        <v>5766.4852533310186</v>
      </c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>
        <f t="shared" si="24"/>
        <v>172994.55759993056</v>
      </c>
      <c r="Y240" s="15"/>
      <c r="Z240" s="15"/>
      <c r="AA240" s="15">
        <f t="shared" si="25"/>
        <v>8649727.879996527</v>
      </c>
      <c r="AB240" s="14">
        <f t="shared" si="26"/>
        <v>205</v>
      </c>
    </row>
    <row r="241" spans="11:28" x14ac:dyDescent="0.25">
      <c r="K241" s="14">
        <f t="shared" si="23"/>
        <v>205</v>
      </c>
      <c r="L241" s="15">
        <f t="shared" si="27"/>
        <v>5694.4041876643805</v>
      </c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>
        <f t="shared" si="24"/>
        <v>170832.12562993143</v>
      </c>
      <c r="Y241" s="15"/>
      <c r="Z241" s="15"/>
      <c r="AA241" s="15">
        <f t="shared" si="25"/>
        <v>8541606.2814965714</v>
      </c>
      <c r="AB241" s="14">
        <f t="shared" si="26"/>
        <v>206</v>
      </c>
    </row>
    <row r="242" spans="11:28" x14ac:dyDescent="0.25">
      <c r="K242" s="14">
        <f t="shared" si="23"/>
        <v>206</v>
      </c>
      <c r="L242" s="15">
        <f t="shared" si="27"/>
        <v>5623.2241353185755</v>
      </c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>
        <f t="shared" si="24"/>
        <v>168696.72405955725</v>
      </c>
      <c r="Y242" s="15"/>
      <c r="Z242" s="15"/>
      <c r="AA242" s="15">
        <f t="shared" si="25"/>
        <v>8434836.2029778622</v>
      </c>
      <c r="AB242" s="14">
        <f t="shared" si="26"/>
        <v>207</v>
      </c>
    </row>
    <row r="243" spans="11:28" x14ac:dyDescent="0.25">
      <c r="K243" s="14">
        <f t="shared" si="23"/>
        <v>207</v>
      </c>
      <c r="L243" s="15">
        <f t="shared" si="27"/>
        <v>5552.933833627093</v>
      </c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>
        <f t="shared" si="24"/>
        <v>166588.0150088128</v>
      </c>
      <c r="Y243" s="15"/>
      <c r="Z243" s="15"/>
      <c r="AA243" s="15">
        <f t="shared" si="25"/>
        <v>8329400.7504406404</v>
      </c>
      <c r="AB243" s="14">
        <f t="shared" si="26"/>
        <v>208</v>
      </c>
    </row>
    <row r="244" spans="11:28" x14ac:dyDescent="0.25">
      <c r="K244" s="14">
        <f t="shared" si="23"/>
        <v>208</v>
      </c>
      <c r="L244" s="15">
        <f t="shared" si="27"/>
        <v>5483.5221607067542</v>
      </c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>
        <f t="shared" si="24"/>
        <v>164505.66482120263</v>
      </c>
      <c r="Y244" s="15"/>
      <c r="Z244" s="15"/>
      <c r="AA244" s="15">
        <f t="shared" si="25"/>
        <v>8225283.2410601322</v>
      </c>
      <c r="AB244" s="14">
        <f t="shared" si="26"/>
        <v>209</v>
      </c>
    </row>
    <row r="245" spans="11:28" x14ac:dyDescent="0.25">
      <c r="K245" s="14">
        <f t="shared" si="23"/>
        <v>209</v>
      </c>
      <c r="L245" s="15">
        <f t="shared" si="27"/>
        <v>5414.9781336979195</v>
      </c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>
        <f t="shared" si="24"/>
        <v>162449.34401093758</v>
      </c>
      <c r="Y245" s="15"/>
      <c r="Z245" s="15"/>
      <c r="AA245" s="15">
        <f t="shared" si="25"/>
        <v>8122467.2005468793</v>
      </c>
      <c r="AB245" s="14">
        <f t="shared" si="26"/>
        <v>210</v>
      </c>
    </row>
    <row r="246" spans="11:28" x14ac:dyDescent="0.25">
      <c r="K246" s="14">
        <f t="shared" si="23"/>
        <v>210</v>
      </c>
      <c r="L246" s="15">
        <f t="shared" si="27"/>
        <v>5347.2909070266951</v>
      </c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>
        <f t="shared" si="24"/>
        <v>160418.72721080086</v>
      </c>
      <c r="Y246" s="15"/>
      <c r="Z246" s="15"/>
      <c r="AA246" s="15">
        <f t="shared" si="25"/>
        <v>8020936.3605400436</v>
      </c>
      <c r="AB246" s="14">
        <f t="shared" si="26"/>
        <v>211</v>
      </c>
    </row>
    <row r="247" spans="11:28" x14ac:dyDescent="0.25">
      <c r="K247" s="14">
        <f t="shared" si="23"/>
        <v>211</v>
      </c>
      <c r="L247" s="15">
        <f t="shared" si="27"/>
        <v>5280.4497706888615</v>
      </c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>
        <f t="shared" si="24"/>
        <v>158413.49312066584</v>
      </c>
      <c r="Y247" s="15"/>
      <c r="Z247" s="15"/>
      <c r="AA247" s="15">
        <f t="shared" si="25"/>
        <v>7920674.6560332915</v>
      </c>
      <c r="AB247" s="14">
        <f t="shared" si="26"/>
        <v>212</v>
      </c>
    </row>
    <row r="248" spans="11:28" x14ac:dyDescent="0.25">
      <c r="K248" s="14">
        <f t="shared" si="23"/>
        <v>212</v>
      </c>
      <c r="L248" s="15">
        <f t="shared" si="27"/>
        <v>5214.4441485552506</v>
      </c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>
        <f t="shared" si="24"/>
        <v>156433.32445665752</v>
      </c>
      <c r="Y248" s="15"/>
      <c r="Z248" s="15"/>
      <c r="AA248" s="15">
        <f t="shared" si="25"/>
        <v>7821666.2228328753</v>
      </c>
      <c r="AB248" s="14">
        <f t="shared" si="26"/>
        <v>213</v>
      </c>
    </row>
    <row r="249" spans="11:28" x14ac:dyDescent="0.25">
      <c r="K249" s="14">
        <f t="shared" si="23"/>
        <v>213</v>
      </c>
      <c r="L249" s="15">
        <f t="shared" si="27"/>
        <v>5149.2635966983098</v>
      </c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>
        <f t="shared" si="24"/>
        <v>154477.9079009493</v>
      </c>
      <c r="Y249" s="15"/>
      <c r="Z249" s="15"/>
      <c r="AA249" s="15">
        <f t="shared" si="25"/>
        <v>7723895.3950474653</v>
      </c>
      <c r="AB249" s="14">
        <f t="shared" si="26"/>
        <v>214</v>
      </c>
    </row>
    <row r="250" spans="11:28" x14ac:dyDescent="0.25">
      <c r="K250" s="14">
        <f t="shared" si="23"/>
        <v>214</v>
      </c>
      <c r="L250" s="15">
        <f t="shared" si="27"/>
        <v>5084.8978017395812</v>
      </c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>
        <f t="shared" si="24"/>
        <v>152546.93405218743</v>
      </c>
      <c r="Y250" s="15"/>
      <c r="Z250" s="15"/>
      <c r="AA250" s="15">
        <f t="shared" si="25"/>
        <v>7627346.7026093714</v>
      </c>
      <c r="AB250" s="14">
        <f t="shared" si="26"/>
        <v>215</v>
      </c>
    </row>
    <row r="251" spans="11:28" x14ac:dyDescent="0.25">
      <c r="K251" s="14">
        <f t="shared" si="23"/>
        <v>215</v>
      </c>
      <c r="L251" s="15">
        <f t="shared" si="27"/>
        <v>5021.3365792178365</v>
      </c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>
        <f t="shared" si="24"/>
        <v>150640.09737653509</v>
      </c>
      <c r="Y251" s="15"/>
      <c r="Z251" s="15"/>
      <c r="AA251" s="15">
        <f t="shared" si="25"/>
        <v>7532004.8688267544</v>
      </c>
      <c r="AB251" s="14">
        <f t="shared" si="26"/>
        <v>216</v>
      </c>
    </row>
    <row r="252" spans="11:28" x14ac:dyDescent="0.25">
      <c r="K252" s="14">
        <f t="shared" si="23"/>
        <v>216</v>
      </c>
      <c r="L252" s="15">
        <f t="shared" si="27"/>
        <v>4958.5698719776137</v>
      </c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>
        <f t="shared" si="24"/>
        <v>148757.09615932842</v>
      </c>
      <c r="Y252" s="15"/>
      <c r="Z252" s="15"/>
      <c r="AA252" s="15">
        <f t="shared" si="25"/>
        <v>7437854.8079664204</v>
      </c>
      <c r="AB252" s="14">
        <f t="shared" si="26"/>
        <v>217</v>
      </c>
    </row>
    <row r="253" spans="11:28" x14ac:dyDescent="0.25">
      <c r="K253" s="14">
        <f t="shared" si="23"/>
        <v>217</v>
      </c>
      <c r="L253" s="15">
        <f t="shared" si="27"/>
        <v>4896.5877485778938</v>
      </c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>
        <f t="shared" si="24"/>
        <v>146897.63245733682</v>
      </c>
      <c r="Y253" s="15"/>
      <c r="Z253" s="15"/>
      <c r="AA253" s="15">
        <f t="shared" si="25"/>
        <v>7344881.622866841</v>
      </c>
      <c r="AB253" s="14">
        <f t="shared" si="26"/>
        <v>218</v>
      </c>
    </row>
    <row r="254" spans="11:28" x14ac:dyDescent="0.25">
      <c r="K254" s="14">
        <f t="shared" si="23"/>
        <v>218</v>
      </c>
      <c r="L254" s="15">
        <f t="shared" si="27"/>
        <v>4835.3804017206703</v>
      </c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>
        <f t="shared" si="24"/>
        <v>145061.41205162011</v>
      </c>
      <c r="Y254" s="15"/>
      <c r="Z254" s="15"/>
      <c r="AA254" s="15">
        <f t="shared" si="25"/>
        <v>7253070.6025810055</v>
      </c>
      <c r="AB254" s="14">
        <f t="shared" si="26"/>
        <v>219</v>
      </c>
    </row>
    <row r="255" spans="11:28" x14ac:dyDescent="0.25">
      <c r="K255" s="14">
        <f t="shared" si="23"/>
        <v>219</v>
      </c>
      <c r="L255" s="15">
        <f t="shared" si="27"/>
        <v>4774.9381466991617</v>
      </c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>
        <f t="shared" si="24"/>
        <v>143248.14440097485</v>
      </c>
      <c r="Y255" s="15"/>
      <c r="Z255" s="15"/>
      <c r="AA255" s="15">
        <f t="shared" si="25"/>
        <v>7162407.2200487424</v>
      </c>
      <c r="AB255" s="14">
        <f t="shared" si="26"/>
        <v>220</v>
      </c>
    </row>
    <row r="256" spans="11:28" x14ac:dyDescent="0.25">
      <c r="K256" s="14">
        <f t="shared" si="23"/>
        <v>220</v>
      </c>
      <c r="L256" s="15">
        <f t="shared" si="27"/>
        <v>4715.2514198654226</v>
      </c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>
        <f t="shared" si="24"/>
        <v>141457.54259596267</v>
      </c>
      <c r="Y256" s="15"/>
      <c r="Z256" s="15"/>
      <c r="AA256" s="15">
        <f t="shared" si="25"/>
        <v>7072877.1297981339</v>
      </c>
      <c r="AB256" s="14">
        <f t="shared" si="26"/>
        <v>221</v>
      </c>
    </row>
    <row r="257" spans="11:28" x14ac:dyDescent="0.25">
      <c r="K257" s="14">
        <f t="shared" si="23"/>
        <v>221</v>
      </c>
      <c r="L257" s="15">
        <f t="shared" si="27"/>
        <v>4656.3107771171044</v>
      </c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>
        <f t="shared" si="24"/>
        <v>139689.32331351313</v>
      </c>
      <c r="Y257" s="15"/>
      <c r="Z257" s="15"/>
      <c r="AA257" s="15">
        <f t="shared" si="25"/>
        <v>6984466.1656756569</v>
      </c>
      <c r="AB257" s="14">
        <f t="shared" si="26"/>
        <v>222</v>
      </c>
    </row>
    <row r="258" spans="11:28" x14ac:dyDescent="0.25">
      <c r="K258" s="14">
        <f t="shared" si="23"/>
        <v>222</v>
      </c>
      <c r="L258" s="15">
        <f t="shared" si="27"/>
        <v>4598.1068924031406</v>
      </c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>
        <f t="shared" si="24"/>
        <v>137943.20677209421</v>
      </c>
      <c r="Y258" s="15"/>
      <c r="Z258" s="15"/>
      <c r="AA258" s="15">
        <f t="shared" si="25"/>
        <v>6897160.338604711</v>
      </c>
      <c r="AB258" s="14">
        <f t="shared" si="26"/>
        <v>223</v>
      </c>
    </row>
    <row r="259" spans="11:28" x14ac:dyDescent="0.25">
      <c r="K259" s="14">
        <f t="shared" si="23"/>
        <v>223</v>
      </c>
      <c r="L259" s="15">
        <f t="shared" si="27"/>
        <v>4540.6305562481011</v>
      </c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>
        <f t="shared" si="24"/>
        <v>136218.91668744304</v>
      </c>
      <c r="Y259" s="15"/>
      <c r="Z259" s="15"/>
      <c r="AA259" s="15">
        <f t="shared" si="25"/>
        <v>6810945.8343721516</v>
      </c>
      <c r="AB259" s="14">
        <f t="shared" si="26"/>
        <v>224</v>
      </c>
    </row>
    <row r="260" spans="11:28" x14ac:dyDescent="0.25">
      <c r="K260" s="14">
        <f t="shared" si="23"/>
        <v>224</v>
      </c>
      <c r="L260" s="15">
        <f t="shared" si="27"/>
        <v>4483.8726742950003</v>
      </c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>
        <f t="shared" si="24"/>
        <v>134516.18022885002</v>
      </c>
      <c r="Y260" s="15"/>
      <c r="Z260" s="15"/>
      <c r="AA260" s="15">
        <f t="shared" si="25"/>
        <v>6725809.0114425011</v>
      </c>
      <c r="AB260" s="14">
        <f t="shared" si="26"/>
        <v>225</v>
      </c>
    </row>
    <row r="261" spans="11:28" x14ac:dyDescent="0.25">
      <c r="K261" s="14">
        <f t="shared" si="23"/>
        <v>225</v>
      </c>
      <c r="L261" s="15">
        <f t="shared" si="27"/>
        <v>4427.824265866313</v>
      </c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>
        <f t="shared" si="24"/>
        <v>132834.7279759894</v>
      </c>
      <c r="Y261" s="15"/>
      <c r="Z261" s="15"/>
      <c r="AA261" s="15">
        <f t="shared" si="25"/>
        <v>6641736.3987994697</v>
      </c>
      <c r="AB261" s="14">
        <f t="shared" si="26"/>
        <v>226</v>
      </c>
    </row>
    <row r="262" spans="11:28" x14ac:dyDescent="0.25">
      <c r="K262" s="14">
        <f t="shared" ref="K262:K325" si="28">K261+1</f>
        <v>226</v>
      </c>
      <c r="L262" s="15">
        <f t="shared" si="27"/>
        <v>4372.4764625429843</v>
      </c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>
        <f t="shared" ref="X262:X325" si="29">L262*30</f>
        <v>131174.29387628954</v>
      </c>
      <c r="Y262" s="15"/>
      <c r="Z262" s="15"/>
      <c r="AA262" s="15">
        <f t="shared" ref="AA262:AA325" si="30">X262*AC$35</f>
        <v>6558714.693814477</v>
      </c>
      <c r="AB262" s="14">
        <f t="shared" ref="AB262:AB325" si="31">AB261+1</f>
        <v>227</v>
      </c>
    </row>
    <row r="263" spans="11:28" x14ac:dyDescent="0.25">
      <c r="K263" s="14">
        <f t="shared" si="28"/>
        <v>227</v>
      </c>
      <c r="L263" s="15">
        <f t="shared" si="27"/>
        <v>4317.8205067611971</v>
      </c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>
        <f t="shared" si="29"/>
        <v>129534.61520283591</v>
      </c>
      <c r="Y263" s="15"/>
      <c r="Z263" s="15"/>
      <c r="AA263" s="15">
        <f t="shared" si="30"/>
        <v>6476730.7601417955</v>
      </c>
      <c r="AB263" s="14">
        <f t="shared" si="31"/>
        <v>228</v>
      </c>
    </row>
    <row r="264" spans="11:28" x14ac:dyDescent="0.25">
      <c r="K264" s="14">
        <f t="shared" si="28"/>
        <v>228</v>
      </c>
      <c r="L264" s="15">
        <f t="shared" si="27"/>
        <v>4263.8477504266821</v>
      </c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>
        <f t="shared" si="29"/>
        <v>127915.43251280046</v>
      </c>
      <c r="Y264" s="15"/>
      <c r="Z264" s="15"/>
      <c r="AA264" s="15">
        <f t="shared" si="30"/>
        <v>6395771.6256400226</v>
      </c>
      <c r="AB264" s="14">
        <f t="shared" si="31"/>
        <v>229</v>
      </c>
    </row>
    <row r="265" spans="11:28" x14ac:dyDescent="0.25">
      <c r="K265" s="14">
        <f t="shared" si="28"/>
        <v>229</v>
      </c>
      <c r="L265" s="15">
        <f t="shared" si="27"/>
        <v>4210.549653546349</v>
      </c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>
        <f t="shared" si="29"/>
        <v>126316.48960639047</v>
      </c>
      <c r="Y265" s="15"/>
      <c r="Z265" s="15"/>
      <c r="AA265" s="15">
        <f t="shared" si="30"/>
        <v>6315824.4803195242</v>
      </c>
      <c r="AB265" s="14">
        <f t="shared" si="31"/>
        <v>230</v>
      </c>
    </row>
    <row r="266" spans="11:28" x14ac:dyDescent="0.25">
      <c r="K266" s="14">
        <f t="shared" si="28"/>
        <v>230</v>
      </c>
      <c r="L266" s="15">
        <f t="shared" si="27"/>
        <v>4157.9177828770198</v>
      </c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>
        <f t="shared" si="29"/>
        <v>124737.5334863106</v>
      </c>
      <c r="Y266" s="15"/>
      <c r="Z266" s="15"/>
      <c r="AA266" s="15">
        <f t="shared" si="30"/>
        <v>6236876.6743155299</v>
      </c>
      <c r="AB266" s="14">
        <f t="shared" si="31"/>
        <v>231</v>
      </c>
    </row>
    <row r="267" spans="11:28" x14ac:dyDescent="0.25">
      <c r="K267" s="14">
        <f t="shared" si="28"/>
        <v>231</v>
      </c>
      <c r="L267" s="15">
        <f t="shared" si="27"/>
        <v>4105.9438105910567</v>
      </c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>
        <f t="shared" si="29"/>
        <v>123178.3143177317</v>
      </c>
      <c r="Y267" s="15"/>
      <c r="Z267" s="15"/>
      <c r="AA267" s="15">
        <f t="shared" si="30"/>
        <v>6158915.7158865845</v>
      </c>
      <c r="AB267" s="14">
        <f t="shared" si="31"/>
        <v>232</v>
      </c>
    </row>
    <row r="268" spans="11:28" x14ac:dyDescent="0.25">
      <c r="K268" s="14">
        <f t="shared" si="28"/>
        <v>232</v>
      </c>
      <c r="L268" s="15">
        <f t="shared" si="27"/>
        <v>4054.6195129586686</v>
      </c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>
        <f t="shared" si="29"/>
        <v>121638.58538876005</v>
      </c>
      <c r="Y268" s="15"/>
      <c r="Z268" s="15"/>
      <c r="AA268" s="15">
        <f t="shared" si="30"/>
        <v>6081929.2694380023</v>
      </c>
      <c r="AB268" s="14">
        <f t="shared" si="31"/>
        <v>233</v>
      </c>
    </row>
    <row r="269" spans="11:28" x14ac:dyDescent="0.25">
      <c r="K269" s="14">
        <f t="shared" si="28"/>
        <v>233</v>
      </c>
      <c r="L269" s="15">
        <f t="shared" si="27"/>
        <v>4003.9367690466852</v>
      </c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>
        <f t="shared" si="29"/>
        <v>120118.10307140056</v>
      </c>
      <c r="Y269" s="15"/>
      <c r="Z269" s="15"/>
      <c r="AA269" s="15">
        <f t="shared" si="30"/>
        <v>6005905.153570028</v>
      </c>
      <c r="AB269" s="14">
        <f t="shared" si="31"/>
        <v>234</v>
      </c>
    </row>
    <row r="270" spans="11:28" x14ac:dyDescent="0.25">
      <c r="K270" s="14">
        <f t="shared" si="28"/>
        <v>234</v>
      </c>
      <c r="L270" s="15">
        <f t="shared" si="27"/>
        <v>3953.8875594336018</v>
      </c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>
        <f t="shared" si="29"/>
        <v>118616.62678300806</v>
      </c>
      <c r="Y270" s="15"/>
      <c r="Z270" s="15"/>
      <c r="AA270" s="15">
        <f t="shared" si="30"/>
        <v>5930831.3391504027</v>
      </c>
      <c r="AB270" s="14">
        <f t="shared" si="31"/>
        <v>235</v>
      </c>
    </row>
    <row r="271" spans="11:28" x14ac:dyDescent="0.25">
      <c r="K271" s="14">
        <f t="shared" si="28"/>
        <v>235</v>
      </c>
      <c r="L271" s="15">
        <f t="shared" si="27"/>
        <v>3904.4639649406818</v>
      </c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>
        <f t="shared" si="29"/>
        <v>117133.91894822045</v>
      </c>
      <c r="Y271" s="15"/>
      <c r="Z271" s="15"/>
      <c r="AA271" s="15">
        <f t="shared" si="30"/>
        <v>5856695.9474110231</v>
      </c>
      <c r="AB271" s="14">
        <f t="shared" si="31"/>
        <v>236</v>
      </c>
    </row>
    <row r="272" spans="11:28" x14ac:dyDescent="0.25">
      <c r="K272" s="14">
        <f t="shared" si="28"/>
        <v>236</v>
      </c>
      <c r="L272" s="15">
        <f t="shared" si="27"/>
        <v>3855.6581653789231</v>
      </c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>
        <f t="shared" si="29"/>
        <v>115669.74496136769</v>
      </c>
      <c r="Y272" s="15"/>
      <c r="Z272" s="15"/>
      <c r="AA272" s="15">
        <f t="shared" si="30"/>
        <v>5783487.2480683848</v>
      </c>
      <c r="AB272" s="14">
        <f t="shared" si="31"/>
        <v>237</v>
      </c>
    </row>
    <row r="273" spans="11:29" x14ac:dyDescent="0.25">
      <c r="K273" s="14">
        <f t="shared" si="28"/>
        <v>237</v>
      </c>
      <c r="L273" s="15">
        <f t="shared" si="27"/>
        <v>3807.4624383116866</v>
      </c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>
        <f t="shared" si="29"/>
        <v>114223.87314935059</v>
      </c>
      <c r="Y273" s="15"/>
      <c r="Z273" s="15"/>
      <c r="AA273" s="15">
        <f t="shared" si="30"/>
        <v>5711193.6574675292</v>
      </c>
      <c r="AB273" s="14">
        <f t="shared" si="31"/>
        <v>238</v>
      </c>
    </row>
    <row r="274" spans="11:29" x14ac:dyDescent="0.25">
      <c r="K274" s="14">
        <f t="shared" si="28"/>
        <v>238</v>
      </c>
      <c r="L274" s="15">
        <f t="shared" si="27"/>
        <v>3759.8691578327907</v>
      </c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>
        <f t="shared" si="29"/>
        <v>112796.07473498372</v>
      </c>
      <c r="Y274" s="15"/>
      <c r="Z274" s="15"/>
      <c r="AA274" s="15">
        <f t="shared" si="30"/>
        <v>5639803.7367491862</v>
      </c>
      <c r="AB274" s="14">
        <f t="shared" si="31"/>
        <v>239</v>
      </c>
    </row>
    <row r="275" spans="11:29" x14ac:dyDescent="0.25">
      <c r="K275" s="14">
        <f t="shared" si="28"/>
        <v>239</v>
      </c>
      <c r="L275" s="15">
        <f t="shared" si="27"/>
        <v>3712.8707933598807</v>
      </c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>
        <f t="shared" si="29"/>
        <v>111386.12380079643</v>
      </c>
      <c r="Y275" s="15"/>
      <c r="Z275" s="15"/>
      <c r="AA275" s="15">
        <f t="shared" si="30"/>
        <v>5569306.190039821</v>
      </c>
      <c r="AB275" s="14">
        <f t="shared" si="31"/>
        <v>240</v>
      </c>
    </row>
    <row r="276" spans="11:29" x14ac:dyDescent="0.25">
      <c r="K276" s="14">
        <f t="shared" si="28"/>
        <v>240</v>
      </c>
      <c r="L276" s="15">
        <f t="shared" si="27"/>
        <v>3666.4599084428824</v>
      </c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>
        <f t="shared" si="29"/>
        <v>109993.79725328647</v>
      </c>
      <c r="Y276" s="15"/>
      <c r="Z276" s="15"/>
      <c r="AA276" s="15">
        <f t="shared" si="30"/>
        <v>5499689.8626643233</v>
      </c>
      <c r="AB276" s="14">
        <f t="shared" si="31"/>
        <v>241</v>
      </c>
      <c r="AC276" s="4">
        <f>SUM(X36:X276)</f>
        <v>56115141.226316184</v>
      </c>
    </row>
    <row r="277" spans="11:29" x14ac:dyDescent="0.25">
      <c r="K277" s="14">
        <f t="shared" si="28"/>
        <v>241</v>
      </c>
      <c r="L277" s="15">
        <f t="shared" si="27"/>
        <v>3620.6291595873463</v>
      </c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>
        <f t="shared" si="29"/>
        <v>108618.87478762039</v>
      </c>
      <c r="Y277" s="15"/>
      <c r="Z277" s="15"/>
      <c r="AA277" s="15">
        <f t="shared" si="30"/>
        <v>5430943.739381019</v>
      </c>
      <c r="AB277" s="14">
        <f t="shared" si="31"/>
        <v>242</v>
      </c>
    </row>
    <row r="278" spans="11:29" x14ac:dyDescent="0.25">
      <c r="K278" s="14">
        <f t="shared" si="28"/>
        <v>242</v>
      </c>
      <c r="L278" s="15">
        <f t="shared" si="27"/>
        <v>3575.3712950925046</v>
      </c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>
        <f t="shared" si="29"/>
        <v>107261.13885277514</v>
      </c>
      <c r="Y278" s="15"/>
      <c r="Z278" s="15"/>
      <c r="AA278" s="15">
        <f t="shared" si="30"/>
        <v>5363056.9426387567</v>
      </c>
      <c r="AB278" s="14">
        <f t="shared" si="31"/>
        <v>243</v>
      </c>
    </row>
    <row r="279" spans="11:29" x14ac:dyDescent="0.25">
      <c r="K279" s="14">
        <f t="shared" si="28"/>
        <v>243</v>
      </c>
      <c r="L279" s="15">
        <f t="shared" si="27"/>
        <v>3530.6791539038481</v>
      </c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>
        <f t="shared" si="29"/>
        <v>105920.37461711545</v>
      </c>
      <c r="Y279" s="15"/>
      <c r="Z279" s="15"/>
      <c r="AA279" s="15">
        <f t="shared" si="30"/>
        <v>5296018.7308557723</v>
      </c>
      <c r="AB279" s="14">
        <f t="shared" si="31"/>
        <v>244</v>
      </c>
    </row>
    <row r="280" spans="11:29" x14ac:dyDescent="0.25">
      <c r="K280" s="14">
        <f t="shared" si="28"/>
        <v>244</v>
      </c>
      <c r="L280" s="15">
        <f t="shared" si="27"/>
        <v>3486.5456644800502</v>
      </c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>
        <f t="shared" si="29"/>
        <v>104596.3699344015</v>
      </c>
      <c r="Y280" s="15"/>
      <c r="Z280" s="15"/>
      <c r="AA280" s="15">
        <f t="shared" si="30"/>
        <v>5229818.4967200756</v>
      </c>
      <c r="AB280" s="14">
        <f t="shared" si="31"/>
        <v>245</v>
      </c>
    </row>
    <row r="281" spans="11:29" x14ac:dyDescent="0.25">
      <c r="K281" s="14">
        <f t="shared" si="28"/>
        <v>245</v>
      </c>
      <c r="L281" s="15">
        <f t="shared" si="27"/>
        <v>3442.9638436740497</v>
      </c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>
        <f t="shared" si="29"/>
        <v>103288.91531022149</v>
      </c>
      <c r="Y281" s="15"/>
      <c r="Z281" s="15"/>
      <c r="AA281" s="15">
        <f t="shared" si="30"/>
        <v>5164445.765511075</v>
      </c>
      <c r="AB281" s="14">
        <f t="shared" si="31"/>
        <v>246</v>
      </c>
    </row>
    <row r="282" spans="11:29" x14ac:dyDescent="0.25">
      <c r="K282" s="14">
        <f t="shared" si="28"/>
        <v>246</v>
      </c>
      <c r="L282" s="15">
        <f t="shared" si="27"/>
        <v>3399.9267956281242</v>
      </c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>
        <f t="shared" si="29"/>
        <v>101997.80386884372</v>
      </c>
      <c r="Y282" s="15"/>
      <c r="Z282" s="15"/>
      <c r="AA282" s="15">
        <f t="shared" si="30"/>
        <v>5099890.1934421863</v>
      </c>
      <c r="AB282" s="14">
        <f t="shared" si="31"/>
        <v>247</v>
      </c>
    </row>
    <row r="283" spans="11:29" x14ac:dyDescent="0.25">
      <c r="K283" s="14">
        <f t="shared" si="28"/>
        <v>247</v>
      </c>
      <c r="L283" s="15">
        <f t="shared" si="27"/>
        <v>3357.4277106827726</v>
      </c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>
        <f t="shared" si="29"/>
        <v>100722.83132048318</v>
      </c>
      <c r="Y283" s="15"/>
      <c r="Z283" s="15"/>
      <c r="AA283" s="15">
        <f t="shared" si="30"/>
        <v>5036141.5660241591</v>
      </c>
      <c r="AB283" s="14">
        <f t="shared" si="31"/>
        <v>248</v>
      </c>
    </row>
    <row r="284" spans="11:29" x14ac:dyDescent="0.25">
      <c r="K284" s="14">
        <f t="shared" si="28"/>
        <v>248</v>
      </c>
      <c r="L284" s="15">
        <f t="shared" si="27"/>
        <v>3315.4598642992378</v>
      </c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>
        <f t="shared" si="29"/>
        <v>99463.795928977139</v>
      </c>
      <c r="Y284" s="15"/>
      <c r="Z284" s="15"/>
      <c r="AA284" s="15">
        <f t="shared" si="30"/>
        <v>4973189.7964488566</v>
      </c>
      <c r="AB284" s="14">
        <f t="shared" si="31"/>
        <v>249</v>
      </c>
    </row>
    <row r="285" spans="11:29" x14ac:dyDescent="0.25">
      <c r="K285" s="14">
        <f t="shared" si="28"/>
        <v>249</v>
      </c>
      <c r="L285" s="15">
        <f t="shared" si="27"/>
        <v>3274.0166159954974</v>
      </c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>
        <f t="shared" si="29"/>
        <v>98220.498479864924</v>
      </c>
      <c r="Y285" s="15"/>
      <c r="Z285" s="15"/>
      <c r="AA285" s="15">
        <f t="shared" si="30"/>
        <v>4911024.9239932466</v>
      </c>
      <c r="AB285" s="14">
        <f t="shared" si="31"/>
        <v>250</v>
      </c>
    </row>
    <row r="286" spans="11:29" x14ac:dyDescent="0.25">
      <c r="K286" s="14">
        <f t="shared" si="28"/>
        <v>250</v>
      </c>
      <c r="L286" s="15">
        <f t="shared" si="27"/>
        <v>3233.0914082955537</v>
      </c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>
        <f t="shared" si="29"/>
        <v>96992.742248866605</v>
      </c>
      <c r="Y286" s="15"/>
      <c r="Z286" s="15"/>
      <c r="AA286" s="15">
        <f t="shared" si="30"/>
        <v>4849637.1124433307</v>
      </c>
      <c r="AB286" s="14">
        <f t="shared" si="31"/>
        <v>251</v>
      </c>
    </row>
    <row r="287" spans="11:29" x14ac:dyDescent="0.25">
      <c r="K287" s="14">
        <f t="shared" si="28"/>
        <v>251</v>
      </c>
      <c r="L287" s="15">
        <f t="shared" si="27"/>
        <v>3192.6777656918593</v>
      </c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>
        <f t="shared" si="29"/>
        <v>95780.332970755786</v>
      </c>
      <c r="Y287" s="15"/>
      <c r="Z287" s="15"/>
      <c r="AA287" s="15">
        <f t="shared" si="30"/>
        <v>4789016.6485377895</v>
      </c>
      <c r="AB287" s="14">
        <f t="shared" si="31"/>
        <v>252</v>
      </c>
    </row>
    <row r="288" spans="11:29" x14ac:dyDescent="0.25">
      <c r="K288" s="14">
        <f t="shared" si="28"/>
        <v>252</v>
      </c>
      <c r="L288" s="15">
        <f t="shared" si="27"/>
        <v>3152.7692936207113</v>
      </c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>
        <f t="shared" si="29"/>
        <v>94583.078808621343</v>
      </c>
      <c r="Y288" s="15"/>
      <c r="Z288" s="15"/>
      <c r="AA288" s="15">
        <f t="shared" si="30"/>
        <v>4729153.9404310668</v>
      </c>
      <c r="AB288" s="14">
        <f t="shared" si="31"/>
        <v>253</v>
      </c>
    </row>
    <row r="289" spans="11:28" x14ac:dyDescent="0.25">
      <c r="K289" s="14">
        <f t="shared" si="28"/>
        <v>253</v>
      </c>
      <c r="L289" s="15">
        <f t="shared" si="27"/>
        <v>3113.3596774504526</v>
      </c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>
        <f t="shared" si="29"/>
        <v>93400.790323513575</v>
      </c>
      <c r="Y289" s="15"/>
      <c r="Z289" s="15"/>
      <c r="AA289" s="15">
        <f t="shared" si="30"/>
        <v>4670039.5161756789</v>
      </c>
      <c r="AB289" s="14">
        <f t="shared" si="31"/>
        <v>254</v>
      </c>
    </row>
    <row r="290" spans="11:28" x14ac:dyDescent="0.25">
      <c r="K290" s="14">
        <f t="shared" si="28"/>
        <v>254</v>
      </c>
      <c r="L290" s="15">
        <f t="shared" si="27"/>
        <v>3074.4426814823219</v>
      </c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>
        <f t="shared" si="29"/>
        <v>92233.280444469652</v>
      </c>
      <c r="Y290" s="15"/>
      <c r="Z290" s="15"/>
      <c r="AA290" s="15">
        <f t="shared" si="30"/>
        <v>4611664.0222234828</v>
      </c>
      <c r="AB290" s="14">
        <f t="shared" si="31"/>
        <v>255</v>
      </c>
    </row>
    <row r="291" spans="11:28" x14ac:dyDescent="0.25">
      <c r="K291" s="14">
        <f t="shared" si="28"/>
        <v>255</v>
      </c>
      <c r="L291" s="15">
        <f t="shared" si="27"/>
        <v>3036.0121479637928</v>
      </c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>
        <f t="shared" si="29"/>
        <v>91080.364438913792</v>
      </c>
      <c r="Y291" s="15"/>
      <c r="Z291" s="15"/>
      <c r="AA291" s="15">
        <f t="shared" si="30"/>
        <v>4554018.22194569</v>
      </c>
      <c r="AB291" s="14">
        <f t="shared" si="31"/>
        <v>256</v>
      </c>
    </row>
    <row r="292" spans="11:28" x14ac:dyDescent="0.25">
      <c r="K292" s="14">
        <f t="shared" si="28"/>
        <v>256</v>
      </c>
      <c r="L292" s="15">
        <f t="shared" si="27"/>
        <v>2998.0619961142456</v>
      </c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>
        <f t="shared" si="29"/>
        <v>89941.859883427373</v>
      </c>
      <c r="Y292" s="15"/>
      <c r="Z292" s="15"/>
      <c r="AA292" s="15">
        <f t="shared" si="30"/>
        <v>4497092.9941713689</v>
      </c>
      <c r="AB292" s="14">
        <f t="shared" si="31"/>
        <v>257</v>
      </c>
    </row>
    <row r="293" spans="11:28" x14ac:dyDescent="0.25">
      <c r="K293" s="14">
        <f t="shared" si="28"/>
        <v>257</v>
      </c>
      <c r="L293" s="15">
        <f t="shared" si="27"/>
        <v>2960.5862211628178</v>
      </c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>
        <f t="shared" si="29"/>
        <v>88817.58663488453</v>
      </c>
      <c r="Y293" s="15"/>
      <c r="Z293" s="15"/>
      <c r="AA293" s="15">
        <f t="shared" si="30"/>
        <v>4440879.3317442266</v>
      </c>
      <c r="AB293" s="14">
        <f t="shared" si="31"/>
        <v>258</v>
      </c>
    </row>
    <row r="294" spans="11:28" x14ac:dyDescent="0.25">
      <c r="K294" s="14">
        <f t="shared" si="28"/>
        <v>258</v>
      </c>
      <c r="L294" s="15">
        <f t="shared" ref="L294:L357" si="32">L293-L293*0.15/12</f>
        <v>2923.5788933982826</v>
      </c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>
        <f t="shared" si="29"/>
        <v>87707.366801948476</v>
      </c>
      <c r="Y294" s="15"/>
      <c r="Z294" s="15"/>
      <c r="AA294" s="15">
        <f t="shared" si="30"/>
        <v>4385368.3400974236</v>
      </c>
      <c r="AB294" s="14">
        <f t="shared" si="31"/>
        <v>259</v>
      </c>
    </row>
    <row r="295" spans="11:28" x14ac:dyDescent="0.25">
      <c r="K295" s="14">
        <f t="shared" si="28"/>
        <v>259</v>
      </c>
      <c r="L295" s="15">
        <f t="shared" si="32"/>
        <v>2887.0341572308039</v>
      </c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>
        <f t="shared" si="29"/>
        <v>86611.024716924119</v>
      </c>
      <c r="Y295" s="15"/>
      <c r="Z295" s="15"/>
      <c r="AA295" s="15">
        <f t="shared" si="30"/>
        <v>4330551.2358462056</v>
      </c>
      <c r="AB295" s="14">
        <f t="shared" si="31"/>
        <v>260</v>
      </c>
    </row>
    <row r="296" spans="11:28" x14ac:dyDescent="0.25">
      <c r="K296" s="14">
        <f t="shared" si="28"/>
        <v>260</v>
      </c>
      <c r="L296" s="15">
        <f t="shared" si="32"/>
        <v>2850.9462302654188</v>
      </c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>
        <f t="shared" si="29"/>
        <v>85528.386907962558</v>
      </c>
      <c r="Y296" s="15"/>
      <c r="Z296" s="15"/>
      <c r="AA296" s="15">
        <f t="shared" si="30"/>
        <v>4276419.345398128</v>
      </c>
      <c r="AB296" s="14">
        <f t="shared" si="31"/>
        <v>261</v>
      </c>
    </row>
    <row r="297" spans="11:28" x14ac:dyDescent="0.25">
      <c r="K297" s="14">
        <f t="shared" si="28"/>
        <v>261</v>
      </c>
      <c r="L297" s="15">
        <f t="shared" si="32"/>
        <v>2815.3094023871008</v>
      </c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>
        <f t="shared" si="29"/>
        <v>84459.282071613023</v>
      </c>
      <c r="Y297" s="15"/>
      <c r="Z297" s="15"/>
      <c r="AA297" s="15">
        <f t="shared" si="30"/>
        <v>4222964.1035806509</v>
      </c>
      <c r="AB297" s="14">
        <f t="shared" si="31"/>
        <v>262</v>
      </c>
    </row>
    <row r="298" spans="11:28" x14ac:dyDescent="0.25">
      <c r="K298" s="14">
        <f t="shared" si="28"/>
        <v>262</v>
      </c>
      <c r="L298" s="15">
        <f t="shared" si="32"/>
        <v>2780.118034857262</v>
      </c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>
        <f t="shared" si="29"/>
        <v>83403.541045717866</v>
      </c>
      <c r="Y298" s="15"/>
      <c r="Z298" s="15"/>
      <c r="AA298" s="15">
        <f t="shared" si="30"/>
        <v>4170177.0522858934</v>
      </c>
      <c r="AB298" s="14">
        <f t="shared" si="31"/>
        <v>263</v>
      </c>
    </row>
    <row r="299" spans="11:28" x14ac:dyDescent="0.25">
      <c r="K299" s="14">
        <f t="shared" si="28"/>
        <v>263</v>
      </c>
      <c r="L299" s="15">
        <f t="shared" si="32"/>
        <v>2745.3665594215463</v>
      </c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>
        <f t="shared" si="29"/>
        <v>82360.996782646384</v>
      </c>
      <c r="Y299" s="15"/>
      <c r="Z299" s="15"/>
      <c r="AA299" s="15">
        <f t="shared" si="30"/>
        <v>4118049.8391323192</v>
      </c>
      <c r="AB299" s="14">
        <f t="shared" si="31"/>
        <v>264</v>
      </c>
    </row>
    <row r="300" spans="11:28" x14ac:dyDescent="0.25">
      <c r="K300" s="14">
        <f t="shared" si="28"/>
        <v>264</v>
      </c>
      <c r="L300" s="15">
        <f t="shared" si="32"/>
        <v>2711.0494774287768</v>
      </c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>
        <f t="shared" si="29"/>
        <v>81331.484322863296</v>
      </c>
      <c r="Y300" s="15"/>
      <c r="Z300" s="15"/>
      <c r="AA300" s="15">
        <f t="shared" si="30"/>
        <v>4066574.2161431648</v>
      </c>
      <c r="AB300" s="14">
        <f t="shared" si="31"/>
        <v>265</v>
      </c>
    </row>
    <row r="301" spans="11:28" x14ac:dyDescent="0.25">
      <c r="K301" s="14">
        <f t="shared" si="28"/>
        <v>265</v>
      </c>
      <c r="L301" s="15">
        <f t="shared" si="32"/>
        <v>2677.1613589609169</v>
      </c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>
        <f t="shared" si="29"/>
        <v>80314.840768827504</v>
      </c>
      <c r="Y301" s="15"/>
      <c r="Z301" s="15"/>
      <c r="AA301" s="15">
        <f t="shared" si="30"/>
        <v>4015742.0384413754</v>
      </c>
      <c r="AB301" s="14">
        <f t="shared" si="31"/>
        <v>266</v>
      </c>
    </row>
    <row r="302" spans="11:28" x14ac:dyDescent="0.25">
      <c r="K302" s="14">
        <f t="shared" si="28"/>
        <v>266</v>
      </c>
      <c r="L302" s="15">
        <f t="shared" si="32"/>
        <v>2643.6968419739055</v>
      </c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>
        <f t="shared" si="29"/>
        <v>79310.905259217165</v>
      </c>
      <c r="Y302" s="15"/>
      <c r="Z302" s="15"/>
      <c r="AA302" s="15">
        <f t="shared" si="30"/>
        <v>3965545.2629608582</v>
      </c>
      <c r="AB302" s="14">
        <f t="shared" si="31"/>
        <v>267</v>
      </c>
    </row>
    <row r="303" spans="11:28" x14ac:dyDescent="0.25">
      <c r="K303" s="14">
        <f t="shared" si="28"/>
        <v>267</v>
      </c>
      <c r="L303" s="15">
        <f t="shared" si="32"/>
        <v>2610.6506314492317</v>
      </c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>
        <f t="shared" si="29"/>
        <v>78319.518943476956</v>
      </c>
      <c r="Y303" s="15"/>
      <c r="Z303" s="15"/>
      <c r="AA303" s="15">
        <f t="shared" si="30"/>
        <v>3915975.9471738478</v>
      </c>
      <c r="AB303" s="14">
        <f t="shared" si="31"/>
        <v>268</v>
      </c>
    </row>
    <row r="304" spans="11:28" x14ac:dyDescent="0.25">
      <c r="K304" s="14">
        <f t="shared" si="28"/>
        <v>268</v>
      </c>
      <c r="L304" s="15">
        <f t="shared" si="32"/>
        <v>2578.0174985561162</v>
      </c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>
        <f t="shared" si="29"/>
        <v>77340.524956683483</v>
      </c>
      <c r="Y304" s="15"/>
      <c r="Z304" s="15"/>
      <c r="AA304" s="15">
        <f t="shared" si="30"/>
        <v>3867026.247834174</v>
      </c>
      <c r="AB304" s="14">
        <f t="shared" si="31"/>
        <v>269</v>
      </c>
    </row>
    <row r="305" spans="11:28" x14ac:dyDescent="0.25">
      <c r="K305" s="14">
        <f t="shared" si="28"/>
        <v>269</v>
      </c>
      <c r="L305" s="15">
        <f t="shared" si="32"/>
        <v>2545.7922798241648</v>
      </c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>
        <f t="shared" si="29"/>
        <v>76373.768394724946</v>
      </c>
      <c r="Y305" s="15"/>
      <c r="Z305" s="15"/>
      <c r="AA305" s="15">
        <f t="shared" si="30"/>
        <v>3818688.4197362475</v>
      </c>
      <c r="AB305" s="14">
        <f t="shared" si="31"/>
        <v>270</v>
      </c>
    </row>
    <row r="306" spans="11:28" x14ac:dyDescent="0.25">
      <c r="K306" s="14">
        <f t="shared" si="28"/>
        <v>270</v>
      </c>
      <c r="L306" s="15">
        <f t="shared" si="32"/>
        <v>2513.9698763263627</v>
      </c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>
        <f t="shared" si="29"/>
        <v>75419.096289790876</v>
      </c>
      <c r="Y306" s="15"/>
      <c r="Z306" s="15"/>
      <c r="AA306" s="15">
        <f t="shared" si="30"/>
        <v>3770954.8144895439</v>
      </c>
      <c r="AB306" s="14">
        <f t="shared" si="31"/>
        <v>271</v>
      </c>
    </row>
    <row r="307" spans="11:28" x14ac:dyDescent="0.25">
      <c r="K307" s="14">
        <f t="shared" si="28"/>
        <v>271</v>
      </c>
      <c r="L307" s="15">
        <f t="shared" si="32"/>
        <v>2482.5452528722831</v>
      </c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>
        <f t="shared" si="29"/>
        <v>74476.357586168495</v>
      </c>
      <c r="Y307" s="15"/>
      <c r="Z307" s="15"/>
      <c r="AA307" s="15">
        <f t="shared" si="30"/>
        <v>3723817.8793084249</v>
      </c>
      <c r="AB307" s="14">
        <f t="shared" si="31"/>
        <v>272</v>
      </c>
    </row>
    <row r="308" spans="11:28" x14ac:dyDescent="0.25">
      <c r="K308" s="14">
        <f t="shared" si="28"/>
        <v>272</v>
      </c>
      <c r="L308" s="15">
        <f t="shared" si="32"/>
        <v>2451.5134372113794</v>
      </c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>
        <f t="shared" si="29"/>
        <v>73545.403116341375</v>
      </c>
      <c r="Y308" s="15"/>
      <c r="Z308" s="15"/>
      <c r="AA308" s="15">
        <f t="shared" si="30"/>
        <v>3677270.1558170686</v>
      </c>
      <c r="AB308" s="14">
        <f t="shared" si="31"/>
        <v>273</v>
      </c>
    </row>
    <row r="309" spans="11:28" x14ac:dyDescent="0.25">
      <c r="K309" s="14">
        <f t="shared" si="28"/>
        <v>273</v>
      </c>
      <c r="L309" s="15">
        <f t="shared" si="32"/>
        <v>2420.8695192462369</v>
      </c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>
        <f t="shared" si="29"/>
        <v>72626.085577387101</v>
      </c>
      <c r="Y309" s="15"/>
      <c r="Z309" s="15"/>
      <c r="AA309" s="15">
        <f t="shared" si="30"/>
        <v>3631304.2788693551</v>
      </c>
      <c r="AB309" s="14">
        <f t="shared" si="31"/>
        <v>274</v>
      </c>
    </row>
    <row r="310" spans="11:28" x14ac:dyDescent="0.25">
      <c r="K310" s="14">
        <f t="shared" si="28"/>
        <v>274</v>
      </c>
      <c r="L310" s="15">
        <f t="shared" si="32"/>
        <v>2390.6086502556591</v>
      </c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>
        <f t="shared" si="29"/>
        <v>71718.259507669776</v>
      </c>
      <c r="Y310" s="15"/>
      <c r="Z310" s="15"/>
      <c r="AA310" s="15">
        <f t="shared" si="30"/>
        <v>3585912.9753834889</v>
      </c>
      <c r="AB310" s="14">
        <f t="shared" si="31"/>
        <v>275</v>
      </c>
    </row>
    <row r="311" spans="11:28" x14ac:dyDescent="0.25">
      <c r="K311" s="14">
        <f t="shared" si="28"/>
        <v>275</v>
      </c>
      <c r="L311" s="15">
        <f t="shared" si="32"/>
        <v>2360.7260421274632</v>
      </c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>
        <f t="shared" si="29"/>
        <v>70821.781263823897</v>
      </c>
      <c r="Y311" s="15"/>
      <c r="Z311" s="15"/>
      <c r="AA311" s="15">
        <f t="shared" si="30"/>
        <v>3541089.063191195</v>
      </c>
      <c r="AB311" s="14">
        <f t="shared" si="31"/>
        <v>276</v>
      </c>
    </row>
    <row r="312" spans="11:28" x14ac:dyDescent="0.25">
      <c r="K312" s="14">
        <f t="shared" si="28"/>
        <v>276</v>
      </c>
      <c r="L312" s="15">
        <f t="shared" si="32"/>
        <v>2331.2169666008699</v>
      </c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>
        <f t="shared" si="29"/>
        <v>69936.508998026096</v>
      </c>
      <c r="Y312" s="15"/>
      <c r="Z312" s="15"/>
      <c r="AA312" s="15">
        <f t="shared" si="30"/>
        <v>3496825.4499013047</v>
      </c>
      <c r="AB312" s="14">
        <f t="shared" si="31"/>
        <v>277</v>
      </c>
    </row>
    <row r="313" spans="11:28" x14ac:dyDescent="0.25">
      <c r="K313" s="14">
        <f t="shared" si="28"/>
        <v>277</v>
      </c>
      <c r="L313" s="15">
        <f t="shared" si="32"/>
        <v>2302.0767545183589</v>
      </c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>
        <f t="shared" si="29"/>
        <v>69062.302635550761</v>
      </c>
      <c r="Y313" s="15"/>
      <c r="Z313" s="15"/>
      <c r="AA313" s="15">
        <f t="shared" si="30"/>
        <v>3453115.131777538</v>
      </c>
      <c r="AB313" s="14">
        <f t="shared" si="31"/>
        <v>278</v>
      </c>
    </row>
    <row r="314" spans="11:28" x14ac:dyDescent="0.25">
      <c r="K314" s="14">
        <f t="shared" si="28"/>
        <v>278</v>
      </c>
      <c r="L314" s="15">
        <f t="shared" si="32"/>
        <v>2273.3007950868796</v>
      </c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>
        <f t="shared" si="29"/>
        <v>68199.023852606391</v>
      </c>
      <c r="Y314" s="15"/>
      <c r="Z314" s="15"/>
      <c r="AA314" s="15">
        <f t="shared" si="30"/>
        <v>3409951.1926303194</v>
      </c>
      <c r="AB314" s="14">
        <f t="shared" si="31"/>
        <v>279</v>
      </c>
    </row>
    <row r="315" spans="11:28" x14ac:dyDescent="0.25">
      <c r="K315" s="14">
        <f t="shared" si="28"/>
        <v>279</v>
      </c>
      <c r="L315" s="15">
        <f t="shared" si="32"/>
        <v>2244.8845351482937</v>
      </c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>
        <f t="shared" si="29"/>
        <v>67346.536054448807</v>
      </c>
      <c r="Y315" s="15"/>
      <c r="Z315" s="15"/>
      <c r="AA315" s="15">
        <f t="shared" si="30"/>
        <v>3367326.8027224401</v>
      </c>
      <c r="AB315" s="14">
        <f t="shared" si="31"/>
        <v>280</v>
      </c>
    </row>
    <row r="316" spans="11:28" x14ac:dyDescent="0.25">
      <c r="K316" s="14">
        <f t="shared" si="28"/>
        <v>280</v>
      </c>
      <c r="L316" s="15">
        <f t="shared" si="32"/>
        <v>2216.8234784589399</v>
      </c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>
        <f t="shared" si="29"/>
        <v>66504.704353768204</v>
      </c>
      <c r="Y316" s="15"/>
      <c r="Z316" s="15"/>
      <c r="AA316" s="15">
        <f t="shared" si="30"/>
        <v>3325235.2176884101</v>
      </c>
      <c r="AB316" s="14">
        <f t="shared" si="31"/>
        <v>281</v>
      </c>
    </row>
    <row r="317" spans="11:28" x14ac:dyDescent="0.25">
      <c r="K317" s="14">
        <f t="shared" si="28"/>
        <v>281</v>
      </c>
      <c r="L317" s="15">
        <f t="shared" si="32"/>
        <v>2189.1131849782032</v>
      </c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>
        <f t="shared" si="29"/>
        <v>65673.395549346096</v>
      </c>
      <c r="Y317" s="15"/>
      <c r="Z317" s="15"/>
      <c r="AA317" s="15">
        <f t="shared" si="30"/>
        <v>3283669.7774673048</v>
      </c>
      <c r="AB317" s="14">
        <f t="shared" si="31"/>
        <v>282</v>
      </c>
    </row>
    <row r="318" spans="11:28" x14ac:dyDescent="0.25">
      <c r="K318" s="14">
        <f t="shared" si="28"/>
        <v>282</v>
      </c>
      <c r="L318" s="15">
        <f t="shared" si="32"/>
        <v>2161.7492701659758</v>
      </c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>
        <f t="shared" si="29"/>
        <v>64852.478104979273</v>
      </c>
      <c r="Y318" s="15"/>
      <c r="Z318" s="15"/>
      <c r="AA318" s="15">
        <f t="shared" si="30"/>
        <v>3242623.9052489637</v>
      </c>
      <c r="AB318" s="14">
        <f t="shared" si="31"/>
        <v>283</v>
      </c>
    </row>
    <row r="319" spans="11:28" x14ac:dyDescent="0.25">
      <c r="K319" s="14">
        <f t="shared" si="28"/>
        <v>283</v>
      </c>
      <c r="L319" s="15">
        <f t="shared" si="32"/>
        <v>2134.7274042889012</v>
      </c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>
        <f t="shared" si="29"/>
        <v>64041.822128667038</v>
      </c>
      <c r="Y319" s="15"/>
      <c r="Z319" s="15"/>
      <c r="AA319" s="15">
        <f t="shared" si="30"/>
        <v>3202091.106433352</v>
      </c>
      <c r="AB319" s="14">
        <f t="shared" si="31"/>
        <v>284</v>
      </c>
    </row>
    <row r="320" spans="11:28" x14ac:dyDescent="0.25">
      <c r="K320" s="14">
        <f t="shared" si="28"/>
        <v>284</v>
      </c>
      <c r="L320" s="15">
        <f t="shared" si="32"/>
        <v>2108.04331173529</v>
      </c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>
        <f t="shared" si="29"/>
        <v>63241.299352058697</v>
      </c>
      <c r="Y320" s="15"/>
      <c r="Z320" s="15"/>
      <c r="AA320" s="15">
        <f t="shared" si="30"/>
        <v>3162064.9676029347</v>
      </c>
      <c r="AB320" s="14">
        <f t="shared" si="31"/>
        <v>285</v>
      </c>
    </row>
    <row r="321" spans="11:31" x14ac:dyDescent="0.25">
      <c r="K321" s="14">
        <f t="shared" si="28"/>
        <v>285</v>
      </c>
      <c r="L321" s="15">
        <f t="shared" si="32"/>
        <v>2081.6927703385991</v>
      </c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>
        <f t="shared" si="29"/>
        <v>62450.783110157972</v>
      </c>
      <c r="Y321" s="15"/>
      <c r="Z321" s="15"/>
      <c r="AA321" s="15">
        <f t="shared" si="30"/>
        <v>3122539.1555078984</v>
      </c>
      <c r="AB321" s="14">
        <f t="shared" si="31"/>
        <v>286</v>
      </c>
    </row>
    <row r="322" spans="11:31" x14ac:dyDescent="0.25">
      <c r="K322" s="14">
        <f t="shared" si="28"/>
        <v>286</v>
      </c>
      <c r="L322" s="15">
        <f t="shared" si="32"/>
        <v>2055.6716107093666</v>
      </c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>
        <f t="shared" si="29"/>
        <v>61670.148321280998</v>
      </c>
      <c r="Y322" s="15"/>
      <c r="Z322" s="15"/>
      <c r="AA322" s="15">
        <f t="shared" si="30"/>
        <v>3083507.41606405</v>
      </c>
      <c r="AB322" s="14">
        <f t="shared" si="31"/>
        <v>287</v>
      </c>
    </row>
    <row r="323" spans="11:31" x14ac:dyDescent="0.25">
      <c r="K323" s="14">
        <f t="shared" si="28"/>
        <v>287</v>
      </c>
      <c r="L323" s="15">
        <f t="shared" si="32"/>
        <v>2029.9757155754996</v>
      </c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>
        <f t="shared" si="29"/>
        <v>60899.271467264989</v>
      </c>
      <c r="Y323" s="15"/>
      <c r="Z323" s="15"/>
      <c r="AA323" s="15">
        <f t="shared" si="30"/>
        <v>3044963.5733632497</v>
      </c>
      <c r="AB323" s="14">
        <f t="shared" si="31"/>
        <v>288</v>
      </c>
    </row>
    <row r="324" spans="11:31" x14ac:dyDescent="0.25">
      <c r="K324" s="14">
        <f t="shared" si="28"/>
        <v>288</v>
      </c>
      <c r="L324" s="15">
        <f t="shared" si="32"/>
        <v>2004.601019130806</v>
      </c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>
        <f t="shared" si="29"/>
        <v>60138.030573924181</v>
      </c>
      <c r="Y324" s="15"/>
      <c r="Z324" s="15"/>
      <c r="AA324" s="15">
        <f t="shared" si="30"/>
        <v>3006901.5286962092</v>
      </c>
      <c r="AB324" s="14">
        <f t="shared" si="31"/>
        <v>289</v>
      </c>
      <c r="AC324" s="4">
        <f>SUM(X36:X324)</f>
        <v>60053746.793985777</v>
      </c>
      <c r="AD324" t="s">
        <v>34</v>
      </c>
    </row>
    <row r="325" spans="11:31" x14ac:dyDescent="0.25">
      <c r="K325" s="14">
        <f t="shared" si="28"/>
        <v>289</v>
      </c>
      <c r="L325" s="15">
        <f t="shared" si="32"/>
        <v>1979.5435063916709</v>
      </c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>
        <f t="shared" si="29"/>
        <v>59386.305191750129</v>
      </c>
      <c r="Y325" s="15"/>
      <c r="Z325" s="15"/>
      <c r="AA325" s="15">
        <f t="shared" si="30"/>
        <v>2969315.2595875063</v>
      </c>
      <c r="AB325" s="14">
        <f t="shared" si="31"/>
        <v>290</v>
      </c>
    </row>
    <row r="326" spans="11:31" x14ac:dyDescent="0.25">
      <c r="K326" s="14">
        <f t="shared" ref="K326:K359" si="33">K325+1</f>
        <v>290</v>
      </c>
      <c r="L326" s="15">
        <f t="shared" si="32"/>
        <v>1954.799212561775</v>
      </c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>
        <f t="shared" ref="X326:X359" si="34">L326*30</f>
        <v>58643.97637685325</v>
      </c>
      <c r="Y326" s="15"/>
      <c r="Z326" s="15"/>
      <c r="AA326" s="15">
        <f t="shared" ref="AA326:AA359" si="35">X326*AC$35</f>
        <v>2932198.8188426625</v>
      </c>
      <c r="AB326" s="14">
        <f t="shared" ref="AB326:AB359" si="36">AB325+1</f>
        <v>291</v>
      </c>
    </row>
    <row r="327" spans="11:31" x14ac:dyDescent="0.25">
      <c r="K327" s="14">
        <f t="shared" si="33"/>
        <v>291</v>
      </c>
      <c r="L327" s="15">
        <f t="shared" si="32"/>
        <v>1930.3642224047528</v>
      </c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>
        <f t="shared" si="34"/>
        <v>57910.926672142581</v>
      </c>
      <c r="Y327" s="15"/>
      <c r="Z327" s="15"/>
      <c r="AA327" s="15">
        <f t="shared" si="35"/>
        <v>2895546.3336071288</v>
      </c>
      <c r="AB327" s="14">
        <f t="shared" si="36"/>
        <v>292</v>
      </c>
    </row>
    <row r="328" spans="11:31" x14ac:dyDescent="0.25">
      <c r="K328" s="14">
        <f t="shared" si="33"/>
        <v>292</v>
      </c>
      <c r="L328" s="15">
        <f t="shared" si="32"/>
        <v>1906.2346696246934</v>
      </c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>
        <f t="shared" si="34"/>
        <v>57187.040088740803</v>
      </c>
      <c r="Y328" s="15"/>
      <c r="Z328" s="15"/>
      <c r="AA328" s="15">
        <f t="shared" si="35"/>
        <v>2859352.0044370401</v>
      </c>
      <c r="AB328" s="14">
        <f t="shared" si="36"/>
        <v>293</v>
      </c>
    </row>
    <row r="329" spans="11:31" x14ac:dyDescent="0.25">
      <c r="K329" s="14">
        <f t="shared" si="33"/>
        <v>293</v>
      </c>
      <c r="L329" s="15">
        <f t="shared" si="32"/>
        <v>1882.4067362543847</v>
      </c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>
        <f t="shared" si="34"/>
        <v>56472.202087631536</v>
      </c>
      <c r="Y329" s="15"/>
      <c r="Z329" s="15"/>
      <c r="AA329" s="15">
        <f t="shared" si="35"/>
        <v>2823610.1043815766</v>
      </c>
      <c r="AB329" s="14">
        <f t="shared" si="36"/>
        <v>294</v>
      </c>
    </row>
    <row r="330" spans="11:31" x14ac:dyDescent="0.25">
      <c r="K330" s="14">
        <f t="shared" si="33"/>
        <v>294</v>
      </c>
      <c r="L330" s="15">
        <f t="shared" si="32"/>
        <v>1858.8766520512049</v>
      </c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>
        <f t="shared" si="34"/>
        <v>55766.299561536151</v>
      </c>
      <c r="Y330" s="15"/>
      <c r="Z330" s="15"/>
      <c r="AA330" s="15">
        <f t="shared" si="35"/>
        <v>2788314.9780768077</v>
      </c>
      <c r="AB330" s="14">
        <f t="shared" si="36"/>
        <v>295</v>
      </c>
    </row>
    <row r="331" spans="11:31" x14ac:dyDescent="0.25">
      <c r="K331" s="14">
        <f t="shared" si="33"/>
        <v>295</v>
      </c>
      <c r="L331" s="15">
        <f t="shared" si="32"/>
        <v>1835.6406939005649</v>
      </c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>
        <f t="shared" si="34"/>
        <v>55069.220817016947</v>
      </c>
      <c r="Y331" s="15"/>
      <c r="Z331" s="15"/>
      <c r="AA331" s="15">
        <f t="shared" si="35"/>
        <v>2753461.0408508475</v>
      </c>
      <c r="AB331" s="14">
        <f t="shared" si="36"/>
        <v>296</v>
      </c>
      <c r="AD331" s="16" t="s">
        <v>35</v>
      </c>
      <c r="AE331" s="16" t="s">
        <v>20</v>
      </c>
    </row>
    <row r="332" spans="11:31" x14ac:dyDescent="0.25">
      <c r="K332" s="14">
        <f t="shared" si="33"/>
        <v>296</v>
      </c>
      <c r="L332" s="15">
        <f t="shared" si="32"/>
        <v>1812.6951852268078</v>
      </c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>
        <f t="shared" si="34"/>
        <v>54380.855556804236</v>
      </c>
      <c r="Y332" s="15"/>
      <c r="Z332" s="15"/>
      <c r="AA332" s="15">
        <f t="shared" si="35"/>
        <v>2719042.777840212</v>
      </c>
      <c r="AB332" s="14">
        <f t="shared" si="36"/>
        <v>297</v>
      </c>
      <c r="AC332" t="s">
        <v>36</v>
      </c>
      <c r="AD332">
        <v>7</v>
      </c>
      <c r="AE332">
        <v>3</v>
      </c>
    </row>
    <row r="333" spans="11:31" x14ac:dyDescent="0.25">
      <c r="K333" s="14">
        <f t="shared" si="33"/>
        <v>297</v>
      </c>
      <c r="L333" s="15">
        <f t="shared" si="32"/>
        <v>1790.0364954114727</v>
      </c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>
        <f t="shared" si="34"/>
        <v>53701.09486234418</v>
      </c>
      <c r="Y333" s="15"/>
      <c r="Z333" s="15"/>
      <c r="AA333" s="15">
        <f t="shared" si="35"/>
        <v>2685054.7431172091</v>
      </c>
      <c r="AB333" s="14">
        <f t="shared" si="36"/>
        <v>298</v>
      </c>
      <c r="AC333" t="s">
        <v>37</v>
      </c>
      <c r="AD333">
        <v>5</v>
      </c>
      <c r="AE333">
        <v>0</v>
      </c>
    </row>
    <row r="334" spans="11:31" x14ac:dyDescent="0.25">
      <c r="K334" s="14">
        <f t="shared" si="33"/>
        <v>298</v>
      </c>
      <c r="L334" s="15">
        <f t="shared" si="32"/>
        <v>1767.6610392188293</v>
      </c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>
        <f t="shared" si="34"/>
        <v>53029.831176564876</v>
      </c>
      <c r="Y334" s="15"/>
      <c r="Z334" s="15"/>
      <c r="AA334" s="15">
        <f t="shared" si="35"/>
        <v>2651491.558828244</v>
      </c>
      <c r="AB334" s="14">
        <f t="shared" si="36"/>
        <v>299</v>
      </c>
      <c r="AC334" t="s">
        <v>38</v>
      </c>
      <c r="AD334">
        <v>14</v>
      </c>
      <c r="AE334">
        <v>10</v>
      </c>
    </row>
    <row r="335" spans="11:31" x14ac:dyDescent="0.25">
      <c r="K335" s="14">
        <f t="shared" si="33"/>
        <v>299</v>
      </c>
      <c r="L335" s="15">
        <f t="shared" si="32"/>
        <v>1745.5652762285938</v>
      </c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>
        <f t="shared" si="34"/>
        <v>52366.958286857815</v>
      </c>
      <c r="Y335" s="15"/>
      <c r="Z335" s="15"/>
      <c r="AA335" s="15">
        <f t="shared" si="35"/>
        <v>2618347.9143428905</v>
      </c>
      <c r="AB335" s="14">
        <f t="shared" si="36"/>
        <v>300</v>
      </c>
      <c r="AC335" t="s">
        <v>39</v>
      </c>
      <c r="AD335">
        <v>7</v>
      </c>
      <c r="AE335">
        <v>7</v>
      </c>
    </row>
    <row r="336" spans="11:31" x14ac:dyDescent="0.25">
      <c r="K336" s="14">
        <f t="shared" si="33"/>
        <v>300</v>
      </c>
      <c r="L336" s="15">
        <f t="shared" si="32"/>
        <v>1723.7457102757364</v>
      </c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>
        <f t="shared" si="34"/>
        <v>51712.371308272093</v>
      </c>
      <c r="Y336" s="15"/>
      <c r="Z336" s="15"/>
      <c r="AA336" s="15">
        <f t="shared" si="35"/>
        <v>2585618.5654136045</v>
      </c>
      <c r="AB336" s="14">
        <f t="shared" si="36"/>
        <v>301</v>
      </c>
      <c r="AC336" t="s">
        <v>40</v>
      </c>
      <c r="AD336">
        <v>160</v>
      </c>
      <c r="AE336">
        <v>160</v>
      </c>
    </row>
    <row r="337" spans="11:31" x14ac:dyDescent="0.25">
      <c r="K337" s="14">
        <f t="shared" si="33"/>
        <v>301</v>
      </c>
      <c r="L337" s="15">
        <f t="shared" si="32"/>
        <v>1702.1988888972896</v>
      </c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>
        <f t="shared" si="34"/>
        <v>51065.966666918692</v>
      </c>
      <c r="Y337" s="15"/>
      <c r="Z337" s="15"/>
      <c r="AA337" s="15">
        <f t="shared" si="35"/>
        <v>2553298.3333459347</v>
      </c>
      <c r="AB337" s="14">
        <f t="shared" si="36"/>
        <v>302</v>
      </c>
      <c r="AC337" t="s">
        <v>41</v>
      </c>
      <c r="AD337">
        <v>10</v>
      </c>
      <c r="AE337">
        <v>10</v>
      </c>
    </row>
    <row r="338" spans="11:31" x14ac:dyDescent="0.25">
      <c r="K338" s="14">
        <f t="shared" si="33"/>
        <v>302</v>
      </c>
      <c r="L338" s="15">
        <f t="shared" si="32"/>
        <v>1680.9214027860735</v>
      </c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>
        <f t="shared" si="34"/>
        <v>50427.642083582206</v>
      </c>
      <c r="Y338" s="15"/>
      <c r="Z338" s="15"/>
      <c r="AA338" s="15">
        <f t="shared" si="35"/>
        <v>2521382.1041791104</v>
      </c>
      <c r="AB338" s="14">
        <f t="shared" si="36"/>
        <v>303</v>
      </c>
      <c r="AC338" t="s">
        <v>42</v>
      </c>
      <c r="AD338">
        <v>10</v>
      </c>
      <c r="AE338">
        <v>10</v>
      </c>
    </row>
    <row r="339" spans="11:31" x14ac:dyDescent="0.25">
      <c r="K339" s="14">
        <f t="shared" si="33"/>
        <v>303</v>
      </c>
      <c r="L339" s="15">
        <f t="shared" si="32"/>
        <v>1659.9098852512475</v>
      </c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>
        <f t="shared" si="34"/>
        <v>49797.296557537426</v>
      </c>
      <c r="Y339" s="15"/>
      <c r="Z339" s="15"/>
      <c r="AA339" s="15">
        <f t="shared" si="35"/>
        <v>2489864.8278768715</v>
      </c>
      <c r="AB339" s="14">
        <f t="shared" si="36"/>
        <v>304</v>
      </c>
      <c r="AC339" t="s">
        <v>43</v>
      </c>
      <c r="AD339">
        <v>100</v>
      </c>
      <c r="AE339">
        <v>95</v>
      </c>
    </row>
    <row r="340" spans="11:31" x14ac:dyDescent="0.25">
      <c r="K340" s="14">
        <f t="shared" si="33"/>
        <v>304</v>
      </c>
      <c r="L340" s="15">
        <f t="shared" si="32"/>
        <v>1639.1610116856068</v>
      </c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>
        <f t="shared" si="34"/>
        <v>49174.830350568205</v>
      </c>
      <c r="Y340" s="15"/>
      <c r="Z340" s="15"/>
      <c r="AA340" s="15">
        <f t="shared" si="35"/>
        <v>2458741.5175284101</v>
      </c>
      <c r="AB340" s="14">
        <f t="shared" si="36"/>
        <v>305</v>
      </c>
    </row>
    <row r="341" spans="11:31" x14ac:dyDescent="0.25">
      <c r="K341" s="14">
        <f t="shared" si="33"/>
        <v>305</v>
      </c>
      <c r="L341" s="15">
        <f t="shared" si="32"/>
        <v>1618.6714990395367</v>
      </c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>
        <f t="shared" si="34"/>
        <v>48560.144971186099</v>
      </c>
      <c r="Y341" s="15"/>
      <c r="Z341" s="15"/>
      <c r="AA341" s="15">
        <f t="shared" si="35"/>
        <v>2428007.248559305</v>
      </c>
      <c r="AB341" s="14">
        <f t="shared" si="36"/>
        <v>306</v>
      </c>
      <c r="AD341">
        <f>SUM(AD332:AD340)</f>
        <v>313</v>
      </c>
      <c r="AE341">
        <f>SUM(AE332:AE340)</f>
        <v>295</v>
      </c>
    </row>
    <row r="342" spans="11:31" x14ac:dyDescent="0.25">
      <c r="K342" s="14">
        <f t="shared" si="33"/>
        <v>306</v>
      </c>
      <c r="L342" s="15">
        <f t="shared" si="32"/>
        <v>1598.4381053015425</v>
      </c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>
        <f t="shared" si="34"/>
        <v>47953.143159046274</v>
      </c>
      <c r="Y342" s="15"/>
      <c r="Z342" s="15"/>
      <c r="AA342" s="15">
        <f t="shared" si="35"/>
        <v>2397657.1579523138</v>
      </c>
      <c r="AB342" s="14">
        <f t="shared" si="36"/>
        <v>307</v>
      </c>
      <c r="AD342" s="5">
        <f>AD341*1100000+50000000</f>
        <v>394300000</v>
      </c>
      <c r="AE342" s="5">
        <f>AE341*400000+40000000</f>
        <v>158000000</v>
      </c>
    </row>
    <row r="343" spans="11:31" x14ac:dyDescent="0.25">
      <c r="K343" s="14">
        <f t="shared" si="33"/>
        <v>307</v>
      </c>
      <c r="L343" s="15">
        <f t="shared" si="32"/>
        <v>1578.4576289852732</v>
      </c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>
        <f t="shared" si="34"/>
        <v>47353.728869558196</v>
      </c>
      <c r="Y343" s="15"/>
      <c r="Z343" s="15"/>
      <c r="AA343" s="15">
        <f t="shared" si="35"/>
        <v>2367686.44347791</v>
      </c>
      <c r="AB343" s="14">
        <f t="shared" si="36"/>
        <v>308</v>
      </c>
    </row>
    <row r="344" spans="11:31" x14ac:dyDescent="0.25">
      <c r="K344" s="14">
        <f t="shared" si="33"/>
        <v>308</v>
      </c>
      <c r="L344" s="15">
        <f t="shared" si="32"/>
        <v>1558.7269086229574</v>
      </c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>
        <f t="shared" si="34"/>
        <v>46761.807258688721</v>
      </c>
      <c r="Y344" s="15"/>
      <c r="Z344" s="15"/>
      <c r="AA344" s="15">
        <f t="shared" si="35"/>
        <v>2338090.3629344362</v>
      </c>
      <c r="AB344" s="14">
        <f t="shared" si="36"/>
        <v>309</v>
      </c>
    </row>
    <row r="345" spans="11:31" x14ac:dyDescent="0.25">
      <c r="K345" s="14">
        <f t="shared" si="33"/>
        <v>309</v>
      </c>
      <c r="L345" s="15">
        <f t="shared" si="32"/>
        <v>1539.2428222651704</v>
      </c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>
        <f t="shared" si="34"/>
        <v>46177.284667955115</v>
      </c>
      <c r="Y345" s="15"/>
      <c r="Z345" s="15"/>
      <c r="AA345" s="15">
        <f t="shared" si="35"/>
        <v>2308864.2333977558</v>
      </c>
      <c r="AB345" s="14">
        <f t="shared" si="36"/>
        <v>310</v>
      </c>
    </row>
    <row r="346" spans="11:31" x14ac:dyDescent="0.25">
      <c r="K346" s="14">
        <f t="shared" si="33"/>
        <v>310</v>
      </c>
      <c r="L346" s="15">
        <f t="shared" si="32"/>
        <v>1520.0022869868558</v>
      </c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>
        <f t="shared" si="34"/>
        <v>45600.068609605674</v>
      </c>
      <c r="Y346" s="15"/>
      <c r="Z346" s="15"/>
      <c r="AA346" s="15">
        <f t="shared" si="35"/>
        <v>2280003.4304802837</v>
      </c>
      <c r="AB346" s="14">
        <f t="shared" si="36"/>
        <v>311</v>
      </c>
    </row>
    <row r="347" spans="11:31" x14ac:dyDescent="0.25">
      <c r="K347" s="14">
        <f t="shared" si="33"/>
        <v>311</v>
      </c>
      <c r="L347" s="15">
        <f t="shared" si="32"/>
        <v>1501.0022583995201</v>
      </c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>
        <f t="shared" si="34"/>
        <v>45030.067751985604</v>
      </c>
      <c r="Y347" s="15"/>
      <c r="Z347" s="15"/>
      <c r="AA347" s="15">
        <f t="shared" si="35"/>
        <v>2251503.3875992801</v>
      </c>
      <c r="AB347" s="14">
        <f t="shared" si="36"/>
        <v>312</v>
      </c>
    </row>
    <row r="348" spans="11:31" x14ac:dyDescent="0.25">
      <c r="K348" s="14">
        <f t="shared" si="33"/>
        <v>312</v>
      </c>
      <c r="L348" s="15">
        <f t="shared" si="32"/>
        <v>1482.2397301695262</v>
      </c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>
        <f t="shared" si="34"/>
        <v>44467.191905085783</v>
      </c>
      <c r="Y348" s="15"/>
      <c r="Z348" s="15"/>
      <c r="AA348" s="15">
        <f t="shared" si="35"/>
        <v>2223359.595254289</v>
      </c>
      <c r="AB348" s="14">
        <f t="shared" si="36"/>
        <v>313</v>
      </c>
    </row>
    <row r="349" spans="11:31" x14ac:dyDescent="0.25">
      <c r="K349" s="14">
        <f t="shared" si="33"/>
        <v>313</v>
      </c>
      <c r="L349" s="15">
        <f t="shared" si="32"/>
        <v>1463.711733542407</v>
      </c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>
        <f t="shared" si="34"/>
        <v>43911.352006272209</v>
      </c>
      <c r="Y349" s="15"/>
      <c r="Z349" s="15"/>
      <c r="AA349" s="15">
        <f t="shared" si="35"/>
        <v>2195567.6003136104</v>
      </c>
      <c r="AB349" s="14">
        <f t="shared" si="36"/>
        <v>314</v>
      </c>
    </row>
    <row r="350" spans="11:31" x14ac:dyDescent="0.25">
      <c r="K350" s="14">
        <f t="shared" si="33"/>
        <v>314</v>
      </c>
      <c r="L350" s="15">
        <f t="shared" si="32"/>
        <v>1445.415336873127</v>
      </c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>
        <f t="shared" si="34"/>
        <v>43362.460106193808</v>
      </c>
      <c r="Y350" s="15"/>
      <c r="Z350" s="15"/>
      <c r="AA350" s="15">
        <f t="shared" si="35"/>
        <v>2168123.0053096903</v>
      </c>
      <c r="AB350" s="14">
        <f t="shared" si="36"/>
        <v>315</v>
      </c>
    </row>
    <row r="351" spans="11:31" x14ac:dyDescent="0.25">
      <c r="K351" s="14">
        <f t="shared" si="33"/>
        <v>315</v>
      </c>
      <c r="L351" s="15">
        <f t="shared" si="32"/>
        <v>1427.347645162213</v>
      </c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>
        <f t="shared" si="34"/>
        <v>42820.429354866392</v>
      </c>
      <c r="Y351" s="15"/>
      <c r="Z351" s="15"/>
      <c r="AA351" s="15">
        <f t="shared" si="35"/>
        <v>2141021.4677433195</v>
      </c>
      <c r="AB351" s="14">
        <f t="shared" si="36"/>
        <v>316</v>
      </c>
    </row>
    <row r="352" spans="11:31" x14ac:dyDescent="0.25">
      <c r="K352" s="14">
        <f t="shared" si="33"/>
        <v>316</v>
      </c>
      <c r="L352" s="15">
        <f t="shared" si="32"/>
        <v>1409.5057995976854</v>
      </c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>
        <f t="shared" si="34"/>
        <v>42285.173987930561</v>
      </c>
      <c r="Y352" s="15"/>
      <c r="Z352" s="15"/>
      <c r="AA352" s="15">
        <f t="shared" si="35"/>
        <v>2114258.6993965278</v>
      </c>
      <c r="AB352" s="14">
        <f t="shared" si="36"/>
        <v>317</v>
      </c>
    </row>
    <row r="353" spans="11:28" x14ac:dyDescent="0.25">
      <c r="K353" s="14">
        <f t="shared" si="33"/>
        <v>317</v>
      </c>
      <c r="L353" s="15">
        <f t="shared" si="32"/>
        <v>1391.8869771027144</v>
      </c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>
        <f t="shared" si="34"/>
        <v>41756.609313081433</v>
      </c>
      <c r="Y353" s="15"/>
      <c r="Z353" s="15"/>
      <c r="AA353" s="15">
        <f t="shared" si="35"/>
        <v>2087830.4656540717</v>
      </c>
      <c r="AB353" s="14">
        <f t="shared" si="36"/>
        <v>318</v>
      </c>
    </row>
    <row r="354" spans="11:28" x14ac:dyDescent="0.25">
      <c r="K354" s="14">
        <f t="shared" si="33"/>
        <v>318</v>
      </c>
      <c r="L354" s="15">
        <f t="shared" si="32"/>
        <v>1374.4883898889304</v>
      </c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>
        <f t="shared" si="34"/>
        <v>41234.651696667912</v>
      </c>
      <c r="Y354" s="15"/>
      <c r="Z354" s="15"/>
      <c r="AA354" s="15">
        <f t="shared" si="35"/>
        <v>2061732.5848333957</v>
      </c>
      <c r="AB354" s="14">
        <f t="shared" si="36"/>
        <v>319</v>
      </c>
    </row>
    <row r="355" spans="11:28" x14ac:dyDescent="0.25">
      <c r="K355" s="14">
        <f t="shared" si="33"/>
        <v>319</v>
      </c>
      <c r="L355" s="15">
        <f t="shared" si="32"/>
        <v>1357.3072850153187</v>
      </c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>
        <f t="shared" si="34"/>
        <v>40719.218550459562</v>
      </c>
      <c r="Y355" s="15"/>
      <c r="Z355" s="15"/>
      <c r="AA355" s="15">
        <f t="shared" si="35"/>
        <v>2035960.927522978</v>
      </c>
      <c r="AB355" s="14">
        <f t="shared" si="36"/>
        <v>320</v>
      </c>
    </row>
    <row r="356" spans="11:28" x14ac:dyDescent="0.25">
      <c r="K356" s="14">
        <f t="shared" si="33"/>
        <v>320</v>
      </c>
      <c r="L356" s="15">
        <f t="shared" si="32"/>
        <v>1340.3409439526272</v>
      </c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>
        <f t="shared" si="34"/>
        <v>40210.228318578818</v>
      </c>
      <c r="Y356" s="15"/>
      <c r="Z356" s="15"/>
      <c r="AA356" s="15">
        <f t="shared" si="35"/>
        <v>2010511.415928941</v>
      </c>
      <c r="AB356" s="14">
        <f t="shared" si="36"/>
        <v>321</v>
      </c>
    </row>
    <row r="357" spans="11:28" x14ac:dyDescent="0.25">
      <c r="K357" s="14">
        <f t="shared" si="33"/>
        <v>321</v>
      </c>
      <c r="L357" s="15">
        <f t="shared" si="32"/>
        <v>1323.5866821532193</v>
      </c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>
        <f t="shared" si="34"/>
        <v>39707.60046459658</v>
      </c>
      <c r="Y357" s="15"/>
      <c r="Z357" s="15"/>
      <c r="AA357" s="15">
        <f t="shared" si="35"/>
        <v>1985380.023229829</v>
      </c>
      <c r="AB357" s="14">
        <f t="shared" si="36"/>
        <v>322</v>
      </c>
    </row>
    <row r="358" spans="11:28" x14ac:dyDescent="0.25">
      <c r="K358" s="14">
        <f t="shared" si="33"/>
        <v>322</v>
      </c>
      <c r="L358" s="15">
        <f t="shared" ref="L358:L359" si="37">L357-L357*0.15/12</f>
        <v>1307.041848626304</v>
      </c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>
        <f t="shared" si="34"/>
        <v>39211.255458789121</v>
      </c>
      <c r="Y358" s="15"/>
      <c r="Z358" s="15"/>
      <c r="AA358" s="15">
        <f t="shared" si="35"/>
        <v>1960562.7729394562</v>
      </c>
      <c r="AB358" s="14">
        <f t="shared" si="36"/>
        <v>323</v>
      </c>
    </row>
    <row r="359" spans="11:28" x14ac:dyDescent="0.25">
      <c r="K359" s="14">
        <f t="shared" si="33"/>
        <v>323</v>
      </c>
      <c r="L359" s="15">
        <f t="shared" si="37"/>
        <v>1290.7038255184752</v>
      </c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>
        <f t="shared" si="34"/>
        <v>38721.114765554259</v>
      </c>
      <c r="Y359" s="15"/>
      <c r="Z359" s="15"/>
      <c r="AA359" s="15">
        <f t="shared" si="35"/>
        <v>1936055.7382777128</v>
      </c>
      <c r="AB359" s="14">
        <f t="shared" si="36"/>
        <v>324</v>
      </c>
    </row>
  </sheetData>
  <phoneticPr fontId="7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DAD05-6E1E-4FC5-97DD-CE2B284B6DB5}">
  <dimension ref="A1"/>
  <sheetViews>
    <sheetView workbookViewId="0">
      <selection activeCell="E11" sqref="E11:L25"/>
    </sheetView>
  </sheetViews>
  <sheetFormatPr defaultRowHeight="15" x14ac:dyDescent="0.25"/>
  <cols>
    <col min="6" max="6" width="11" bestFit="1" customWidth="1"/>
    <col min="7" max="7" width="12.28515625" customWidth="1"/>
    <col min="9" max="9" width="11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Shilling</dc:creator>
  <cp:lastModifiedBy>Roy Shilling</cp:lastModifiedBy>
  <dcterms:created xsi:type="dcterms:W3CDTF">2020-09-05T20:39:57Z</dcterms:created>
  <dcterms:modified xsi:type="dcterms:W3CDTF">2020-10-19T19:47:21Z</dcterms:modified>
</cp:coreProperties>
</file>