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7f9c9cfd5dcd705/FDAS/Mktg/World Oil/Follow up Article/Draft/"/>
    </mc:Choice>
  </mc:AlternateContent>
  <xr:revisionPtr revIDLastSave="233" documentId="8_{09BA4CE8-5E24-430D-941F-5F5E5273AA28}" xr6:coauthVersionLast="47" xr6:coauthVersionMax="47" xr10:uidLastSave="{6C8C9230-D8EE-4408-B9AD-1A7462EFC95F}"/>
  <bookViews>
    <workbookView xWindow="11955" yWindow="990" windowWidth="17595" windowHeight="14415" activeTab="1" xr2:uid="{6758A21C-C893-4EB4-B3C3-85064632CC3D}"/>
  </bookViews>
  <sheets>
    <sheet name="Sheet1" sheetId="1" r:id="rId1"/>
    <sheet name="Table 2" sheetId="3" r:id="rId2"/>
    <sheet name="Sheet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1" i="1" l="1"/>
  <c r="L81" i="1"/>
  <c r="L69" i="1"/>
  <c r="L68" i="1"/>
  <c r="L71" i="1" s="1"/>
  <c r="L67" i="1"/>
  <c r="R69" i="1"/>
  <c r="Q69" i="1"/>
  <c r="P69" i="1"/>
  <c r="O69" i="1"/>
  <c r="N69" i="1"/>
  <c r="M69" i="1"/>
  <c r="R68" i="1"/>
  <c r="Q68" i="1"/>
  <c r="P68" i="1"/>
  <c r="O68" i="1"/>
  <c r="N68" i="1"/>
  <c r="M68" i="1"/>
  <c r="R67" i="1"/>
  <c r="Q67" i="1"/>
  <c r="P67" i="1"/>
  <c r="O67" i="1"/>
  <c r="N67" i="1"/>
  <c r="M67" i="1"/>
  <c r="R66" i="1"/>
  <c r="Q66" i="1"/>
  <c r="P66" i="1"/>
  <c r="O66" i="1"/>
  <c r="N66" i="1"/>
  <c r="M66" i="1"/>
  <c r="L66" i="1"/>
  <c r="M79" i="1"/>
  <c r="M78" i="1"/>
  <c r="M77" i="1"/>
  <c r="M76" i="1"/>
  <c r="M81" i="1" s="1"/>
  <c r="K69" i="1"/>
  <c r="K68" i="1"/>
  <c r="K67" i="1"/>
  <c r="K66" i="1"/>
  <c r="K81" i="1"/>
  <c r="J81" i="1"/>
  <c r="I81" i="1"/>
  <c r="G81" i="1"/>
  <c r="H78" i="1"/>
  <c r="H77" i="1"/>
  <c r="H76" i="1"/>
  <c r="H81" i="1" s="1"/>
  <c r="J71" i="1"/>
  <c r="I71" i="1"/>
  <c r="G71" i="1"/>
  <c r="H69" i="1"/>
  <c r="J68" i="1"/>
  <c r="H68" i="1"/>
  <c r="J67" i="1"/>
  <c r="H67" i="1"/>
  <c r="J66" i="1"/>
  <c r="H66" i="1"/>
  <c r="H71" i="1" s="1"/>
  <c r="F81" i="1"/>
  <c r="E81" i="1"/>
  <c r="F71" i="1"/>
  <c r="E71" i="1"/>
  <c r="D81" i="1"/>
  <c r="C81" i="1"/>
  <c r="B81" i="1"/>
  <c r="D71" i="1"/>
  <c r="C71" i="1"/>
  <c r="B71" i="1"/>
  <c r="D67" i="1"/>
  <c r="C66" i="1"/>
  <c r="J57" i="1"/>
  <c r="J56" i="1"/>
  <c r="J55" i="1"/>
  <c r="J54" i="1"/>
  <c r="J46" i="1"/>
  <c r="J45" i="1"/>
  <c r="J44" i="1"/>
  <c r="G59" i="1"/>
  <c r="F59" i="1"/>
  <c r="E59" i="1"/>
  <c r="D59" i="1"/>
  <c r="C59" i="1"/>
  <c r="B59" i="1"/>
  <c r="H57" i="1"/>
  <c r="I57" i="1" s="1"/>
  <c r="H56" i="1"/>
  <c r="H59" i="1" s="1"/>
  <c r="H55" i="1"/>
  <c r="I55" i="1" s="1"/>
  <c r="J59" i="1"/>
  <c r="I54" i="1"/>
  <c r="H54" i="1"/>
  <c r="G49" i="1"/>
  <c r="F49" i="1"/>
  <c r="E49" i="1"/>
  <c r="B49" i="1"/>
  <c r="I47" i="1"/>
  <c r="J47" i="1" s="1"/>
  <c r="H47" i="1"/>
  <c r="H46" i="1"/>
  <c r="H49" i="1" s="1"/>
  <c r="H45" i="1"/>
  <c r="I45" i="1" s="1"/>
  <c r="D45" i="1"/>
  <c r="D49" i="1" s="1"/>
  <c r="H44" i="1"/>
  <c r="I44" i="1" s="1"/>
  <c r="C44" i="1"/>
  <c r="C49" i="1" s="1"/>
  <c r="M136" i="2"/>
  <c r="M137" i="2" s="1"/>
  <c r="M138" i="2" s="1"/>
  <c r="M139" i="2" s="1"/>
  <c r="M140" i="2" s="1"/>
  <c r="M141" i="2" s="1"/>
  <c r="M142" i="2" s="1"/>
  <c r="M143" i="2" s="1"/>
  <c r="M144" i="2" s="1"/>
  <c r="M145" i="2" s="1"/>
  <c r="M146" i="2" s="1"/>
  <c r="M147" i="2" s="1"/>
  <c r="M148" i="2" s="1"/>
  <c r="M149" i="2" s="1"/>
  <c r="M150" i="2" s="1"/>
  <c r="M151" i="2" s="1"/>
  <c r="M152" i="2" s="1"/>
  <c r="M153" i="2" s="1"/>
  <c r="M154" i="2" s="1"/>
  <c r="M155" i="2" s="1"/>
  <c r="M156" i="2" s="1"/>
  <c r="M157" i="2" s="1"/>
  <c r="M158" i="2" s="1"/>
  <c r="M159" i="2" s="1"/>
  <c r="M160" i="2" s="1"/>
  <c r="M161" i="2" s="1"/>
  <c r="M162" i="2" s="1"/>
  <c r="M163" i="2" s="1"/>
  <c r="M164" i="2" s="1"/>
  <c r="M165" i="2" s="1"/>
  <c r="M166" i="2" s="1"/>
  <c r="M167" i="2" s="1"/>
  <c r="M168" i="2" s="1"/>
  <c r="M169" i="2" s="1"/>
  <c r="M170" i="2" s="1"/>
  <c r="M171" i="2" s="1"/>
  <c r="M172" i="2" s="1"/>
  <c r="M173" i="2" s="1"/>
  <c r="M174" i="2" s="1"/>
  <c r="M175" i="2" s="1"/>
  <c r="M176" i="2" s="1"/>
  <c r="M177" i="2" s="1"/>
  <c r="M178" i="2" s="1"/>
  <c r="M179" i="2" s="1"/>
  <c r="M180" i="2" s="1"/>
  <c r="M181" i="2" s="1"/>
  <c r="M182" i="2" s="1"/>
  <c r="M183" i="2" s="1"/>
  <c r="M184" i="2" s="1"/>
  <c r="M185" i="2" s="1"/>
  <c r="M186" i="2" s="1"/>
  <c r="M187" i="2" s="1"/>
  <c r="M188" i="2" s="1"/>
  <c r="M189" i="2" s="1"/>
  <c r="M190" i="2" s="1"/>
  <c r="M191" i="2" s="1"/>
  <c r="M192" i="2" s="1"/>
  <c r="M193" i="2" s="1"/>
  <c r="M194" i="2" s="1"/>
  <c r="M195" i="2" s="1"/>
  <c r="M196" i="2" s="1"/>
  <c r="M197" i="2" s="1"/>
  <c r="M198" i="2" s="1"/>
  <c r="M199" i="2" s="1"/>
  <c r="M200" i="2" s="1"/>
  <c r="M201" i="2" s="1"/>
  <c r="M202" i="2" s="1"/>
  <c r="M203" i="2" s="1"/>
  <c r="M204" i="2" s="1"/>
  <c r="M205" i="2" s="1"/>
  <c r="M206" i="2" s="1"/>
  <c r="M207" i="2" s="1"/>
  <c r="M208" i="2" s="1"/>
  <c r="M209" i="2" s="1"/>
  <c r="M210" i="2" s="1"/>
  <c r="M211" i="2" s="1"/>
  <c r="M212" i="2" s="1"/>
  <c r="M213" i="2" s="1"/>
  <c r="M214" i="2" s="1"/>
  <c r="M215" i="2" s="1"/>
  <c r="M216" i="2" s="1"/>
  <c r="M217" i="2" s="1"/>
  <c r="M218" i="2" s="1"/>
  <c r="M219" i="2" s="1"/>
  <c r="M220" i="2" s="1"/>
  <c r="M221" i="2" s="1"/>
  <c r="M222" i="2" s="1"/>
  <c r="M223" i="2" s="1"/>
  <c r="M224" i="2" s="1"/>
  <c r="M225" i="2" s="1"/>
  <c r="M226" i="2" s="1"/>
  <c r="M227" i="2" s="1"/>
  <c r="M228" i="2" s="1"/>
  <c r="M229" i="2" s="1"/>
  <c r="M230" i="2" s="1"/>
  <c r="M231" i="2" s="1"/>
  <c r="M232" i="2" s="1"/>
  <c r="M233" i="2" s="1"/>
  <c r="M234" i="2" s="1"/>
  <c r="M235" i="2" s="1"/>
  <c r="M236" i="2" s="1"/>
  <c r="M237" i="2" s="1"/>
  <c r="M238" i="2" s="1"/>
  <c r="M239" i="2" s="1"/>
  <c r="M240" i="2" s="1"/>
  <c r="M241" i="2" s="1"/>
  <c r="M242" i="2" s="1"/>
  <c r="M243" i="2" s="1"/>
  <c r="M244" i="2" s="1"/>
  <c r="M245" i="2" s="1"/>
  <c r="M246" i="2" s="1"/>
  <c r="M247" i="2" s="1"/>
  <c r="M248" i="2" s="1"/>
  <c r="M249" i="2" s="1"/>
  <c r="M250" i="2" s="1"/>
  <c r="M251" i="2" s="1"/>
  <c r="M252" i="2" s="1"/>
  <c r="M253" i="2" s="1"/>
  <c r="M254" i="2" s="1"/>
  <c r="M255" i="2" s="1"/>
  <c r="M256" i="2" s="1"/>
  <c r="M257" i="2" s="1"/>
  <c r="M258" i="2" s="1"/>
  <c r="M259" i="2" s="1"/>
  <c r="M260" i="2" s="1"/>
  <c r="M261" i="2" s="1"/>
  <c r="M262" i="2" s="1"/>
  <c r="M263" i="2" s="1"/>
  <c r="M264" i="2" s="1"/>
  <c r="M265" i="2" s="1"/>
  <c r="M266" i="2" s="1"/>
  <c r="M267" i="2" s="1"/>
  <c r="M268" i="2" s="1"/>
  <c r="M269" i="2" s="1"/>
  <c r="M270" i="2" s="1"/>
  <c r="M271" i="2" s="1"/>
  <c r="M272" i="2" s="1"/>
  <c r="M273" i="2" s="1"/>
  <c r="M274" i="2" s="1"/>
  <c r="M275" i="2" s="1"/>
  <c r="M276" i="2" s="1"/>
  <c r="M277" i="2" s="1"/>
  <c r="M278" i="2" s="1"/>
  <c r="M279" i="2" s="1"/>
  <c r="M280" i="2" s="1"/>
  <c r="M281" i="2" s="1"/>
  <c r="M282" i="2" s="1"/>
  <c r="M283" i="2" s="1"/>
  <c r="M284" i="2" s="1"/>
  <c r="M285" i="2" s="1"/>
  <c r="M286" i="2" s="1"/>
  <c r="M287" i="2" s="1"/>
  <c r="M288" i="2" s="1"/>
  <c r="M289" i="2" s="1"/>
  <c r="M290" i="2" s="1"/>
  <c r="M291" i="2" s="1"/>
  <c r="M292" i="2" s="1"/>
  <c r="M293" i="2" s="1"/>
  <c r="M294" i="2" s="1"/>
  <c r="M295" i="2" s="1"/>
  <c r="M296" i="2" s="1"/>
  <c r="M297" i="2" s="1"/>
  <c r="M298" i="2" s="1"/>
  <c r="M299" i="2" s="1"/>
  <c r="M300" i="2" s="1"/>
  <c r="M301" i="2" s="1"/>
  <c r="M302" i="2" s="1"/>
  <c r="M303" i="2" s="1"/>
  <c r="M304" i="2" s="1"/>
  <c r="M305" i="2" s="1"/>
  <c r="M306" i="2" s="1"/>
  <c r="M307" i="2" s="1"/>
  <c r="M308" i="2" s="1"/>
  <c r="M309" i="2" s="1"/>
  <c r="M310" i="2" s="1"/>
  <c r="M311" i="2" s="1"/>
  <c r="M312" i="2" s="1"/>
  <c r="M313" i="2" s="1"/>
  <c r="M314" i="2" s="1"/>
  <c r="M315" i="2" s="1"/>
  <c r="M316" i="2" s="1"/>
  <c r="M317" i="2" s="1"/>
  <c r="M318" i="2" s="1"/>
  <c r="M319" i="2" s="1"/>
  <c r="M320" i="2" s="1"/>
  <c r="M321" i="2" s="1"/>
  <c r="M322" i="2" s="1"/>
  <c r="M323" i="2" s="1"/>
  <c r="M324" i="2" s="1"/>
  <c r="M325" i="2" s="1"/>
  <c r="M326" i="2" s="1"/>
  <c r="M327" i="2" s="1"/>
  <c r="M133" i="2"/>
  <c r="M134" i="2" s="1"/>
  <c r="M135" i="2" s="1"/>
  <c r="D75" i="2"/>
  <c r="C75" i="2"/>
  <c r="F74" i="2"/>
  <c r="E74" i="2"/>
  <c r="F73" i="2"/>
  <c r="E73" i="2"/>
  <c r="D73" i="2"/>
  <c r="F69" i="2"/>
  <c r="E69" i="2"/>
  <c r="D69" i="2"/>
  <c r="C69" i="2"/>
  <c r="C73" i="2" s="1"/>
  <c r="C18" i="2"/>
  <c r="C8" i="2"/>
  <c r="M7" i="2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M25" i="2" s="1"/>
  <c r="M26" i="2" s="1"/>
  <c r="M27" i="2" s="1"/>
  <c r="M28" i="2" s="1"/>
  <c r="M29" i="2" s="1"/>
  <c r="M30" i="2" s="1"/>
  <c r="M31" i="2" s="1"/>
  <c r="M32" i="2" s="1"/>
  <c r="M33" i="2" s="1"/>
  <c r="M34" i="2" s="1"/>
  <c r="M35" i="2" s="1"/>
  <c r="M36" i="2" s="1"/>
  <c r="M37" i="2" s="1"/>
  <c r="M38" i="2" s="1"/>
  <c r="M39" i="2" s="1"/>
  <c r="M40" i="2" s="1"/>
  <c r="M41" i="2" s="1"/>
  <c r="M42" i="2" s="1"/>
  <c r="M43" i="2" s="1"/>
  <c r="M44" i="2" s="1"/>
  <c r="M45" i="2" s="1"/>
  <c r="M46" i="2" s="1"/>
  <c r="M47" i="2" s="1"/>
  <c r="M48" i="2" s="1"/>
  <c r="M49" i="2" s="1"/>
  <c r="M50" i="2" s="1"/>
  <c r="M51" i="2" s="1"/>
  <c r="M52" i="2" s="1"/>
  <c r="M53" i="2" s="1"/>
  <c r="M54" i="2" s="1"/>
  <c r="M55" i="2" s="1"/>
  <c r="M56" i="2" s="1"/>
  <c r="M57" i="2" s="1"/>
  <c r="M58" i="2" s="1"/>
  <c r="M59" i="2" s="1"/>
  <c r="M60" i="2" s="1"/>
  <c r="M61" i="2" s="1"/>
  <c r="M62" i="2" s="1"/>
  <c r="M63" i="2" s="1"/>
  <c r="M64" i="2" s="1"/>
  <c r="M65" i="2" s="1"/>
  <c r="M66" i="2" s="1"/>
  <c r="M67" i="2" s="1"/>
  <c r="M68" i="2" s="1"/>
  <c r="M69" i="2" s="1"/>
  <c r="M70" i="2" s="1"/>
  <c r="M71" i="2" s="1"/>
  <c r="M72" i="2" s="1"/>
  <c r="M73" i="2" s="1"/>
  <c r="M74" i="2" s="1"/>
  <c r="M75" i="2" s="1"/>
  <c r="M76" i="2" s="1"/>
  <c r="M77" i="2" s="1"/>
  <c r="M78" i="2" s="1"/>
  <c r="M79" i="2" s="1"/>
  <c r="M80" i="2" s="1"/>
  <c r="M81" i="2" s="1"/>
  <c r="M82" i="2" s="1"/>
  <c r="M83" i="2" s="1"/>
  <c r="M84" i="2" s="1"/>
  <c r="M85" i="2" s="1"/>
  <c r="M86" i="2" s="1"/>
  <c r="M87" i="2" s="1"/>
  <c r="M88" i="2" s="1"/>
  <c r="M89" i="2" s="1"/>
  <c r="M90" i="2" s="1"/>
  <c r="M91" i="2" s="1"/>
  <c r="M92" i="2" s="1"/>
  <c r="M93" i="2" s="1"/>
  <c r="M94" i="2" s="1"/>
  <c r="M95" i="2" s="1"/>
  <c r="M96" i="2" s="1"/>
  <c r="M97" i="2" s="1"/>
  <c r="M98" i="2" s="1"/>
  <c r="M99" i="2" s="1"/>
  <c r="M100" i="2" s="1"/>
  <c r="M101" i="2" s="1"/>
  <c r="M102" i="2" s="1"/>
  <c r="M103" i="2" s="1"/>
  <c r="M104" i="2" s="1"/>
  <c r="M105" i="2" s="1"/>
  <c r="M106" i="2" s="1"/>
  <c r="M107" i="2" s="1"/>
  <c r="M108" i="2" s="1"/>
  <c r="M109" i="2" s="1"/>
  <c r="M110" i="2" s="1"/>
  <c r="M111" i="2" s="1"/>
  <c r="M112" i="2" s="1"/>
  <c r="M113" i="2" s="1"/>
  <c r="M114" i="2" s="1"/>
  <c r="M115" i="2" s="1"/>
  <c r="M116" i="2" s="1"/>
  <c r="M117" i="2" s="1"/>
  <c r="M118" i="2" s="1"/>
  <c r="M119" i="2" s="1"/>
  <c r="M120" i="2" s="1"/>
  <c r="M121" i="2" s="1"/>
  <c r="M122" i="2" s="1"/>
  <c r="M123" i="2" s="1"/>
  <c r="M124" i="2" s="1"/>
  <c r="M125" i="2" s="1"/>
  <c r="M126" i="2" s="1"/>
  <c r="M127" i="2" s="1"/>
  <c r="M128" i="2" s="1"/>
  <c r="M129" i="2" s="1"/>
  <c r="M130" i="2" s="1"/>
  <c r="M131" i="2" s="1"/>
  <c r="M6" i="2"/>
  <c r="L6" i="2"/>
  <c r="L7" i="2" s="1"/>
  <c r="L8" i="2" s="1"/>
  <c r="L9" i="2" s="1"/>
  <c r="L10" i="2" s="1"/>
  <c r="L11" i="2" s="1"/>
  <c r="L12" i="2" s="1"/>
  <c r="L13" i="2" s="1"/>
  <c r="L14" i="2" s="1"/>
  <c r="L15" i="2" s="1"/>
  <c r="L16" i="2" s="1"/>
  <c r="L17" i="2" s="1"/>
  <c r="L18" i="2" s="1"/>
  <c r="L19" i="2" s="1"/>
  <c r="L20" i="2" s="1"/>
  <c r="L21" i="2" s="1"/>
  <c r="L22" i="2" s="1"/>
  <c r="L23" i="2" s="1"/>
  <c r="L24" i="2" s="1"/>
  <c r="L25" i="2" s="1"/>
  <c r="L26" i="2" s="1"/>
  <c r="L27" i="2" s="1"/>
  <c r="L28" i="2" s="1"/>
  <c r="L29" i="2" s="1"/>
  <c r="L30" i="2" s="1"/>
  <c r="L31" i="2" s="1"/>
  <c r="L32" i="2" s="1"/>
  <c r="L33" i="2" s="1"/>
  <c r="L34" i="2" s="1"/>
  <c r="L35" i="2" s="1"/>
  <c r="L36" i="2" s="1"/>
  <c r="L37" i="2" s="1"/>
  <c r="L38" i="2" s="1"/>
  <c r="L39" i="2" s="1"/>
  <c r="L40" i="2" s="1"/>
  <c r="L41" i="2" s="1"/>
  <c r="L42" i="2" s="1"/>
  <c r="L43" i="2" s="1"/>
  <c r="L44" i="2" s="1"/>
  <c r="L45" i="2" s="1"/>
  <c r="L46" i="2" s="1"/>
  <c r="L47" i="2" s="1"/>
  <c r="L48" i="2" s="1"/>
  <c r="L49" i="2" s="1"/>
  <c r="L50" i="2" s="1"/>
  <c r="L51" i="2" s="1"/>
  <c r="L52" i="2" s="1"/>
  <c r="L53" i="2" s="1"/>
  <c r="L54" i="2" s="1"/>
  <c r="L55" i="2" s="1"/>
  <c r="L56" i="2" s="1"/>
  <c r="L57" i="2" s="1"/>
  <c r="L58" i="2" s="1"/>
  <c r="L59" i="2" s="1"/>
  <c r="L60" i="2" s="1"/>
  <c r="L61" i="2" s="1"/>
  <c r="L62" i="2" s="1"/>
  <c r="L63" i="2" s="1"/>
  <c r="L64" i="2" s="1"/>
  <c r="L65" i="2" s="1"/>
  <c r="L66" i="2" s="1"/>
  <c r="L67" i="2" s="1"/>
  <c r="L68" i="2" s="1"/>
  <c r="L69" i="2" s="1"/>
  <c r="L70" i="2" s="1"/>
  <c r="L71" i="2" s="1"/>
  <c r="L72" i="2" s="1"/>
  <c r="L73" i="2" s="1"/>
  <c r="L74" i="2" s="1"/>
  <c r="L75" i="2" s="1"/>
  <c r="L76" i="2" s="1"/>
  <c r="L77" i="2" s="1"/>
  <c r="L78" i="2" s="1"/>
  <c r="L79" i="2" s="1"/>
  <c r="L80" i="2" s="1"/>
  <c r="L81" i="2" s="1"/>
  <c r="L82" i="2" s="1"/>
  <c r="L83" i="2" s="1"/>
  <c r="L84" i="2" s="1"/>
  <c r="L85" i="2" s="1"/>
  <c r="L86" i="2" s="1"/>
  <c r="L87" i="2" s="1"/>
  <c r="L88" i="2" s="1"/>
  <c r="L89" i="2" s="1"/>
  <c r="L90" i="2" s="1"/>
  <c r="L91" i="2" s="1"/>
  <c r="L92" i="2" s="1"/>
  <c r="L93" i="2" s="1"/>
  <c r="L94" i="2" s="1"/>
  <c r="L95" i="2" s="1"/>
  <c r="L96" i="2" s="1"/>
  <c r="L97" i="2" s="1"/>
  <c r="L98" i="2" s="1"/>
  <c r="L99" i="2" s="1"/>
  <c r="L100" i="2" s="1"/>
  <c r="L101" i="2" s="1"/>
  <c r="L102" i="2" s="1"/>
  <c r="L103" i="2" s="1"/>
  <c r="L104" i="2" s="1"/>
  <c r="L105" i="2" s="1"/>
  <c r="L106" i="2" s="1"/>
  <c r="L107" i="2" s="1"/>
  <c r="L108" i="2" s="1"/>
  <c r="L109" i="2" s="1"/>
  <c r="L110" i="2" s="1"/>
  <c r="L111" i="2" s="1"/>
  <c r="L112" i="2" s="1"/>
  <c r="L113" i="2" s="1"/>
  <c r="L114" i="2" s="1"/>
  <c r="L115" i="2" s="1"/>
  <c r="L116" i="2" s="1"/>
  <c r="L117" i="2" s="1"/>
  <c r="L118" i="2" s="1"/>
  <c r="L119" i="2" s="1"/>
  <c r="L120" i="2" s="1"/>
  <c r="L121" i="2" s="1"/>
  <c r="L122" i="2" s="1"/>
  <c r="L123" i="2" s="1"/>
  <c r="L124" i="2" s="1"/>
  <c r="L125" i="2" s="1"/>
  <c r="L126" i="2" s="1"/>
  <c r="L127" i="2" s="1"/>
  <c r="L128" i="2" s="1"/>
  <c r="L129" i="2" s="1"/>
  <c r="L130" i="2" s="1"/>
  <c r="L131" i="2" s="1"/>
  <c r="L132" i="2" s="1"/>
  <c r="L133" i="2" s="1"/>
  <c r="L134" i="2" s="1"/>
  <c r="L135" i="2" s="1"/>
  <c r="L136" i="2" s="1"/>
  <c r="L137" i="2" s="1"/>
  <c r="L138" i="2" s="1"/>
  <c r="L139" i="2" s="1"/>
  <c r="L140" i="2" s="1"/>
  <c r="L141" i="2" s="1"/>
  <c r="L142" i="2" s="1"/>
  <c r="L143" i="2" s="1"/>
  <c r="L144" i="2" s="1"/>
  <c r="L145" i="2" s="1"/>
  <c r="L146" i="2" s="1"/>
  <c r="L147" i="2" s="1"/>
  <c r="L148" i="2" s="1"/>
  <c r="L149" i="2" s="1"/>
  <c r="L150" i="2" s="1"/>
  <c r="L151" i="2" s="1"/>
  <c r="L152" i="2" s="1"/>
  <c r="L153" i="2" s="1"/>
  <c r="L154" i="2" s="1"/>
  <c r="L155" i="2" s="1"/>
  <c r="L156" i="2" s="1"/>
  <c r="L157" i="2" s="1"/>
  <c r="L158" i="2" s="1"/>
  <c r="L159" i="2" s="1"/>
  <c r="L160" i="2" s="1"/>
  <c r="L161" i="2" s="1"/>
  <c r="L162" i="2" s="1"/>
  <c r="L163" i="2" s="1"/>
  <c r="L164" i="2" s="1"/>
  <c r="L165" i="2" s="1"/>
  <c r="L166" i="2" s="1"/>
  <c r="L167" i="2" s="1"/>
  <c r="L168" i="2" s="1"/>
  <c r="L169" i="2" s="1"/>
  <c r="L170" i="2" s="1"/>
  <c r="L171" i="2" s="1"/>
  <c r="L172" i="2" s="1"/>
  <c r="L173" i="2" s="1"/>
  <c r="L174" i="2" s="1"/>
  <c r="L175" i="2" s="1"/>
  <c r="L176" i="2" s="1"/>
  <c r="L177" i="2" s="1"/>
  <c r="L178" i="2" s="1"/>
  <c r="L179" i="2" s="1"/>
  <c r="L180" i="2" s="1"/>
  <c r="L181" i="2" s="1"/>
  <c r="L182" i="2" s="1"/>
  <c r="L183" i="2" s="1"/>
  <c r="L184" i="2" s="1"/>
  <c r="L185" i="2" s="1"/>
  <c r="L186" i="2" s="1"/>
  <c r="L187" i="2" s="1"/>
  <c r="L188" i="2" s="1"/>
  <c r="L189" i="2" s="1"/>
  <c r="L190" i="2" s="1"/>
  <c r="L191" i="2" s="1"/>
  <c r="L192" i="2" s="1"/>
  <c r="L193" i="2" s="1"/>
  <c r="L194" i="2" s="1"/>
  <c r="L195" i="2" s="1"/>
  <c r="L196" i="2" s="1"/>
  <c r="L197" i="2" s="1"/>
  <c r="L198" i="2" s="1"/>
  <c r="L199" i="2" s="1"/>
  <c r="L200" i="2" s="1"/>
  <c r="L201" i="2" s="1"/>
  <c r="L202" i="2" s="1"/>
  <c r="L203" i="2" s="1"/>
  <c r="L204" i="2" s="1"/>
  <c r="L205" i="2" s="1"/>
  <c r="L206" i="2" s="1"/>
  <c r="L207" i="2" s="1"/>
  <c r="L208" i="2" s="1"/>
  <c r="L209" i="2" s="1"/>
  <c r="L210" i="2" s="1"/>
  <c r="L211" i="2" s="1"/>
  <c r="L212" i="2" s="1"/>
  <c r="L213" i="2" s="1"/>
  <c r="L214" i="2" s="1"/>
  <c r="L215" i="2" s="1"/>
  <c r="L216" i="2" s="1"/>
  <c r="L217" i="2" s="1"/>
  <c r="L218" i="2" s="1"/>
  <c r="L219" i="2" s="1"/>
  <c r="L220" i="2" s="1"/>
  <c r="L221" i="2" s="1"/>
  <c r="L222" i="2" s="1"/>
  <c r="L223" i="2" s="1"/>
  <c r="L224" i="2" s="1"/>
  <c r="L225" i="2" s="1"/>
  <c r="L226" i="2" s="1"/>
  <c r="L227" i="2" s="1"/>
  <c r="L228" i="2" s="1"/>
  <c r="L229" i="2" s="1"/>
  <c r="L230" i="2" s="1"/>
  <c r="L231" i="2" s="1"/>
  <c r="L232" i="2" s="1"/>
  <c r="L233" i="2" s="1"/>
  <c r="L234" i="2" s="1"/>
  <c r="L235" i="2" s="1"/>
  <c r="L236" i="2" s="1"/>
  <c r="L237" i="2" s="1"/>
  <c r="L238" i="2" s="1"/>
  <c r="L239" i="2" s="1"/>
  <c r="L240" i="2" s="1"/>
  <c r="L241" i="2" s="1"/>
  <c r="L242" i="2" s="1"/>
  <c r="L243" i="2" s="1"/>
  <c r="L244" i="2" s="1"/>
  <c r="L245" i="2" s="1"/>
  <c r="L246" i="2" s="1"/>
  <c r="L247" i="2" s="1"/>
  <c r="L248" i="2" s="1"/>
  <c r="L249" i="2" s="1"/>
  <c r="L250" i="2" s="1"/>
  <c r="L251" i="2" s="1"/>
  <c r="L252" i="2" s="1"/>
  <c r="L253" i="2" s="1"/>
  <c r="L254" i="2" s="1"/>
  <c r="L255" i="2" s="1"/>
  <c r="L256" i="2" s="1"/>
  <c r="L257" i="2" s="1"/>
  <c r="L258" i="2" s="1"/>
  <c r="L259" i="2" s="1"/>
  <c r="L260" i="2" s="1"/>
  <c r="L261" i="2" s="1"/>
  <c r="L262" i="2" s="1"/>
  <c r="L263" i="2" s="1"/>
  <c r="L264" i="2" s="1"/>
  <c r="L265" i="2" s="1"/>
  <c r="L266" i="2" s="1"/>
  <c r="L267" i="2" s="1"/>
  <c r="L268" i="2" s="1"/>
  <c r="L269" i="2" s="1"/>
  <c r="L270" i="2" s="1"/>
  <c r="L271" i="2" s="1"/>
  <c r="L272" i="2" s="1"/>
  <c r="L273" i="2" s="1"/>
  <c r="L274" i="2" s="1"/>
  <c r="L275" i="2" s="1"/>
  <c r="L276" i="2" s="1"/>
  <c r="L277" i="2" s="1"/>
  <c r="L278" i="2" s="1"/>
  <c r="L279" i="2" s="1"/>
  <c r="L280" i="2" s="1"/>
  <c r="L281" i="2" s="1"/>
  <c r="L282" i="2" s="1"/>
  <c r="L283" i="2" s="1"/>
  <c r="L284" i="2" s="1"/>
  <c r="L285" i="2" s="1"/>
  <c r="L286" i="2" s="1"/>
  <c r="L287" i="2" s="1"/>
  <c r="L288" i="2" s="1"/>
  <c r="L289" i="2" s="1"/>
  <c r="L290" i="2" s="1"/>
  <c r="L291" i="2" s="1"/>
  <c r="L292" i="2" s="1"/>
  <c r="L293" i="2" s="1"/>
  <c r="L294" i="2" s="1"/>
  <c r="L295" i="2" s="1"/>
  <c r="L296" i="2" s="1"/>
  <c r="L297" i="2" s="1"/>
  <c r="L298" i="2" s="1"/>
  <c r="L299" i="2" s="1"/>
  <c r="L300" i="2" s="1"/>
  <c r="L301" i="2" s="1"/>
  <c r="L302" i="2" s="1"/>
  <c r="L303" i="2" s="1"/>
  <c r="L304" i="2" s="1"/>
  <c r="L305" i="2" s="1"/>
  <c r="L306" i="2" s="1"/>
  <c r="L307" i="2" s="1"/>
  <c r="L308" i="2" s="1"/>
  <c r="L309" i="2" s="1"/>
  <c r="L310" i="2" s="1"/>
  <c r="L311" i="2" s="1"/>
  <c r="L312" i="2" s="1"/>
  <c r="L313" i="2" s="1"/>
  <c r="L314" i="2" s="1"/>
  <c r="L315" i="2" s="1"/>
  <c r="L316" i="2" s="1"/>
  <c r="L317" i="2" s="1"/>
  <c r="L318" i="2" s="1"/>
  <c r="L319" i="2" s="1"/>
  <c r="L320" i="2" s="1"/>
  <c r="L321" i="2" s="1"/>
  <c r="L322" i="2" s="1"/>
  <c r="L323" i="2" s="1"/>
  <c r="L324" i="2" s="1"/>
  <c r="L325" i="2" s="1"/>
  <c r="L326" i="2" s="1"/>
  <c r="L327" i="2" s="1"/>
  <c r="M5" i="2"/>
  <c r="L5" i="2"/>
  <c r="R71" i="1" l="1"/>
  <c r="Q71" i="1"/>
  <c r="M71" i="1"/>
  <c r="J49" i="1"/>
  <c r="K71" i="1"/>
  <c r="I46" i="1"/>
  <c r="I49" i="1" s="1"/>
  <c r="I56" i="1"/>
  <c r="I59" i="1" s="1"/>
  <c r="H20" i="1"/>
  <c r="H19" i="1"/>
  <c r="H18" i="1"/>
  <c r="H17" i="1"/>
  <c r="H30" i="1"/>
  <c r="H29" i="1"/>
  <c r="H28" i="1"/>
  <c r="H27" i="1"/>
  <c r="N71" i="1" l="1"/>
  <c r="B12" i="1"/>
  <c r="P71" i="1" l="1"/>
  <c r="O71" i="1"/>
  <c r="H32" i="1"/>
  <c r="I18" i="1"/>
  <c r="J18" i="1" s="1"/>
  <c r="I28" i="1"/>
  <c r="J28" i="1" s="1"/>
  <c r="I17" i="1"/>
  <c r="I19" i="1"/>
  <c r="J19" i="1" s="1"/>
  <c r="I29" i="1"/>
  <c r="J29" i="1" s="1"/>
  <c r="I20" i="1"/>
  <c r="J20" i="1" s="1"/>
  <c r="I30" i="1"/>
  <c r="J30" i="1" s="1"/>
  <c r="I27" i="1"/>
  <c r="H22" i="1"/>
  <c r="P30" i="1"/>
  <c r="I22" i="1" l="1"/>
  <c r="J17" i="1"/>
  <c r="J22" i="1" s="1"/>
  <c r="I32" i="1"/>
  <c r="J27" i="1"/>
  <c r="J32" i="1" s="1"/>
  <c r="Q30" i="1"/>
  <c r="G32" i="1" l="1"/>
  <c r="N32" i="1"/>
  <c r="K32" i="1"/>
  <c r="F32" i="1"/>
  <c r="E32" i="1"/>
  <c r="C32" i="1"/>
  <c r="Q29" i="1" l="1"/>
  <c r="D32" i="1" l="1"/>
  <c r="AF341" i="1" l="1"/>
  <c r="AF342" i="1" s="1"/>
  <c r="AE341" i="1"/>
  <c r="AE342" i="1" s="1"/>
  <c r="AC37" i="1" l="1"/>
  <c r="AC38" i="1" s="1"/>
  <c r="AC39" i="1" s="1"/>
  <c r="AC40" i="1" s="1"/>
  <c r="AC41" i="1" s="1"/>
  <c r="AC42" i="1" s="1"/>
  <c r="AC43" i="1" s="1"/>
  <c r="AC44" i="1" s="1"/>
  <c r="AC45" i="1" s="1"/>
  <c r="AC46" i="1" s="1"/>
  <c r="AC47" i="1" s="1"/>
  <c r="AC48" i="1" s="1"/>
  <c r="AC49" i="1" s="1"/>
  <c r="AC50" i="1" s="1"/>
  <c r="AC51" i="1" s="1"/>
  <c r="AC52" i="1" s="1"/>
  <c r="AC53" i="1" s="1"/>
  <c r="AC54" i="1" s="1"/>
  <c r="AC55" i="1" s="1"/>
  <c r="AC56" i="1" s="1"/>
  <c r="AC57" i="1" s="1"/>
  <c r="AC58" i="1" s="1"/>
  <c r="AC59" i="1" s="1"/>
  <c r="AC60" i="1" s="1"/>
  <c r="AC61" i="1" s="1"/>
  <c r="AC62" i="1" s="1"/>
  <c r="AC63" i="1" s="1"/>
  <c r="AC64" i="1" s="1"/>
  <c r="AC65" i="1" s="1"/>
  <c r="AC66" i="1" s="1"/>
  <c r="AC67" i="1" s="1"/>
  <c r="AC68" i="1" s="1"/>
  <c r="AC69" i="1" s="1"/>
  <c r="AC70" i="1" s="1"/>
  <c r="AC71" i="1" s="1"/>
  <c r="AC72" i="1" s="1"/>
  <c r="AC73" i="1" s="1"/>
  <c r="AC74" i="1" s="1"/>
  <c r="AC75" i="1" s="1"/>
  <c r="AC76" i="1" s="1"/>
  <c r="AC77" i="1" s="1"/>
  <c r="AC78" i="1" s="1"/>
  <c r="AC79" i="1" s="1"/>
  <c r="AC80" i="1" s="1"/>
  <c r="AC81" i="1" s="1"/>
  <c r="AC82" i="1" s="1"/>
  <c r="AC83" i="1" s="1"/>
  <c r="AC84" i="1" s="1"/>
  <c r="AC85" i="1" s="1"/>
  <c r="AC86" i="1" s="1"/>
  <c r="AC87" i="1" s="1"/>
  <c r="AC88" i="1" s="1"/>
  <c r="AC89" i="1" s="1"/>
  <c r="AC90" i="1" s="1"/>
  <c r="AC91" i="1" s="1"/>
  <c r="AC92" i="1" s="1"/>
  <c r="AC93" i="1" s="1"/>
  <c r="AC94" i="1" s="1"/>
  <c r="AC95" i="1" s="1"/>
  <c r="AC96" i="1" s="1"/>
  <c r="AC97" i="1" s="1"/>
  <c r="AC98" i="1" s="1"/>
  <c r="AC99" i="1" s="1"/>
  <c r="AC100" i="1" s="1"/>
  <c r="AC101" i="1" s="1"/>
  <c r="AC102" i="1" s="1"/>
  <c r="AC103" i="1" s="1"/>
  <c r="AC104" i="1" s="1"/>
  <c r="AC105" i="1" s="1"/>
  <c r="AC106" i="1" s="1"/>
  <c r="AC107" i="1" s="1"/>
  <c r="AC108" i="1" s="1"/>
  <c r="AC109" i="1" s="1"/>
  <c r="AC110" i="1" s="1"/>
  <c r="AC111" i="1" s="1"/>
  <c r="AC112" i="1" s="1"/>
  <c r="AC113" i="1" s="1"/>
  <c r="AC114" i="1" s="1"/>
  <c r="AC115" i="1" s="1"/>
  <c r="AC116" i="1" s="1"/>
  <c r="AC117" i="1" s="1"/>
  <c r="AC118" i="1" s="1"/>
  <c r="AC119" i="1" s="1"/>
  <c r="AC120" i="1" s="1"/>
  <c r="AC121" i="1" s="1"/>
  <c r="AC122" i="1" s="1"/>
  <c r="AC123" i="1" s="1"/>
  <c r="AC124" i="1" s="1"/>
  <c r="AC125" i="1" s="1"/>
  <c r="AC126" i="1" s="1"/>
  <c r="AC127" i="1" s="1"/>
  <c r="AC128" i="1" s="1"/>
  <c r="AC129" i="1" s="1"/>
  <c r="AC130" i="1" s="1"/>
  <c r="AC131" i="1" s="1"/>
  <c r="AC132" i="1" s="1"/>
  <c r="AC133" i="1" s="1"/>
  <c r="AC134" i="1" s="1"/>
  <c r="AC135" i="1" s="1"/>
  <c r="AC136" i="1" s="1"/>
  <c r="AC137" i="1" s="1"/>
  <c r="AC138" i="1" s="1"/>
  <c r="AC139" i="1" s="1"/>
  <c r="AC140" i="1" s="1"/>
  <c r="AC141" i="1" s="1"/>
  <c r="AC142" i="1" s="1"/>
  <c r="AC143" i="1" s="1"/>
  <c r="AC144" i="1" s="1"/>
  <c r="AC145" i="1" s="1"/>
  <c r="AC146" i="1" s="1"/>
  <c r="AC147" i="1" s="1"/>
  <c r="AC148" i="1" s="1"/>
  <c r="AC149" i="1" s="1"/>
  <c r="AC150" i="1" s="1"/>
  <c r="AC151" i="1" s="1"/>
  <c r="AC152" i="1" s="1"/>
  <c r="AC153" i="1" s="1"/>
  <c r="AC154" i="1" s="1"/>
  <c r="AC155" i="1" s="1"/>
  <c r="AC156" i="1" s="1"/>
  <c r="AC157" i="1" s="1"/>
  <c r="AC158" i="1" s="1"/>
  <c r="AC159" i="1" s="1"/>
  <c r="AC160" i="1" s="1"/>
  <c r="AC161" i="1" s="1"/>
  <c r="AC162" i="1" s="1"/>
  <c r="AC163" i="1" s="1"/>
  <c r="AC164" i="1" s="1"/>
  <c r="AC165" i="1" s="1"/>
  <c r="AC166" i="1" s="1"/>
  <c r="AC167" i="1" s="1"/>
  <c r="AC168" i="1" s="1"/>
  <c r="AC169" i="1" s="1"/>
  <c r="AC170" i="1" s="1"/>
  <c r="AC171" i="1" s="1"/>
  <c r="AC172" i="1" s="1"/>
  <c r="AC173" i="1" s="1"/>
  <c r="AC174" i="1" s="1"/>
  <c r="AC175" i="1" s="1"/>
  <c r="AC176" i="1" s="1"/>
  <c r="AC177" i="1" s="1"/>
  <c r="AC178" i="1" s="1"/>
  <c r="AC179" i="1" s="1"/>
  <c r="AC180" i="1" s="1"/>
  <c r="AC181" i="1" s="1"/>
  <c r="AC182" i="1" s="1"/>
  <c r="AC183" i="1" s="1"/>
  <c r="AC184" i="1" s="1"/>
  <c r="AC185" i="1" s="1"/>
  <c r="AC186" i="1" s="1"/>
  <c r="AC187" i="1" s="1"/>
  <c r="AC188" i="1" s="1"/>
  <c r="AC189" i="1" s="1"/>
  <c r="AC190" i="1" s="1"/>
  <c r="AC191" i="1" s="1"/>
  <c r="AC192" i="1" s="1"/>
  <c r="AC193" i="1" s="1"/>
  <c r="AC194" i="1" s="1"/>
  <c r="AC195" i="1" s="1"/>
  <c r="AC196" i="1" s="1"/>
  <c r="AC197" i="1" s="1"/>
  <c r="AC198" i="1" s="1"/>
  <c r="AC199" i="1" s="1"/>
  <c r="AC200" i="1" s="1"/>
  <c r="AC201" i="1" s="1"/>
  <c r="AC202" i="1" s="1"/>
  <c r="AC203" i="1" s="1"/>
  <c r="AC204" i="1" s="1"/>
  <c r="AC205" i="1" s="1"/>
  <c r="AC206" i="1" s="1"/>
  <c r="AC207" i="1" s="1"/>
  <c r="AC208" i="1" s="1"/>
  <c r="AC209" i="1" s="1"/>
  <c r="AC210" i="1" s="1"/>
  <c r="AC211" i="1" s="1"/>
  <c r="AC212" i="1" s="1"/>
  <c r="AC213" i="1" s="1"/>
  <c r="AC214" i="1" s="1"/>
  <c r="AC215" i="1" s="1"/>
  <c r="AC216" i="1" s="1"/>
  <c r="AC217" i="1" s="1"/>
  <c r="AC218" i="1" s="1"/>
  <c r="AC219" i="1" s="1"/>
  <c r="AC220" i="1" s="1"/>
  <c r="AC221" i="1" s="1"/>
  <c r="AC222" i="1" s="1"/>
  <c r="AC223" i="1" s="1"/>
  <c r="AC224" i="1" s="1"/>
  <c r="AC225" i="1" s="1"/>
  <c r="AC226" i="1" s="1"/>
  <c r="AC227" i="1" s="1"/>
  <c r="AC228" i="1" s="1"/>
  <c r="AC229" i="1" s="1"/>
  <c r="AC230" i="1" s="1"/>
  <c r="AC231" i="1" s="1"/>
  <c r="AC232" i="1" s="1"/>
  <c r="AC233" i="1" s="1"/>
  <c r="AC234" i="1" s="1"/>
  <c r="AC235" i="1" s="1"/>
  <c r="AC236" i="1" s="1"/>
  <c r="AC237" i="1" s="1"/>
  <c r="AC238" i="1" s="1"/>
  <c r="AC239" i="1" s="1"/>
  <c r="AC240" i="1" s="1"/>
  <c r="AC241" i="1" s="1"/>
  <c r="AC242" i="1" s="1"/>
  <c r="AC243" i="1" s="1"/>
  <c r="AC244" i="1" s="1"/>
  <c r="AC245" i="1" s="1"/>
  <c r="AC246" i="1" s="1"/>
  <c r="AC247" i="1" s="1"/>
  <c r="AC248" i="1" s="1"/>
  <c r="AC249" i="1" s="1"/>
  <c r="AC250" i="1" s="1"/>
  <c r="AC251" i="1" s="1"/>
  <c r="AC252" i="1" s="1"/>
  <c r="AC253" i="1" s="1"/>
  <c r="AC254" i="1" s="1"/>
  <c r="AC255" i="1" s="1"/>
  <c r="AC256" i="1" s="1"/>
  <c r="AC257" i="1" s="1"/>
  <c r="AC258" i="1" s="1"/>
  <c r="AC259" i="1" s="1"/>
  <c r="AC260" i="1" s="1"/>
  <c r="AC261" i="1" s="1"/>
  <c r="AC262" i="1" s="1"/>
  <c r="AC263" i="1" s="1"/>
  <c r="AC264" i="1" s="1"/>
  <c r="AC265" i="1" s="1"/>
  <c r="AC266" i="1" s="1"/>
  <c r="AC267" i="1" s="1"/>
  <c r="AC268" i="1" s="1"/>
  <c r="AC269" i="1" s="1"/>
  <c r="AC270" i="1" s="1"/>
  <c r="AC271" i="1" s="1"/>
  <c r="AC272" i="1" s="1"/>
  <c r="AC273" i="1" s="1"/>
  <c r="AC274" i="1" s="1"/>
  <c r="AC275" i="1" s="1"/>
  <c r="AC276" i="1" s="1"/>
  <c r="AC277" i="1" s="1"/>
  <c r="AC278" i="1" s="1"/>
  <c r="AC279" i="1" s="1"/>
  <c r="AC280" i="1" s="1"/>
  <c r="AC281" i="1" s="1"/>
  <c r="AC282" i="1" s="1"/>
  <c r="AC283" i="1" s="1"/>
  <c r="AC284" i="1" s="1"/>
  <c r="AC285" i="1" s="1"/>
  <c r="AC286" i="1" s="1"/>
  <c r="AC287" i="1" s="1"/>
  <c r="AC288" i="1" s="1"/>
  <c r="AC289" i="1" s="1"/>
  <c r="AC290" i="1" s="1"/>
  <c r="AC291" i="1" s="1"/>
  <c r="AC292" i="1" s="1"/>
  <c r="AC293" i="1" s="1"/>
  <c r="AC294" i="1" s="1"/>
  <c r="AC295" i="1" s="1"/>
  <c r="AC296" i="1" s="1"/>
  <c r="AC297" i="1" s="1"/>
  <c r="AC298" i="1" s="1"/>
  <c r="AC299" i="1" s="1"/>
  <c r="AC300" i="1" s="1"/>
  <c r="AC301" i="1" s="1"/>
  <c r="AC302" i="1" s="1"/>
  <c r="AC303" i="1" s="1"/>
  <c r="AC304" i="1" s="1"/>
  <c r="AC305" i="1" s="1"/>
  <c r="AC306" i="1" s="1"/>
  <c r="AC307" i="1" s="1"/>
  <c r="AC308" i="1" s="1"/>
  <c r="AC309" i="1" s="1"/>
  <c r="AC310" i="1" s="1"/>
  <c r="AC311" i="1" s="1"/>
  <c r="AC312" i="1" s="1"/>
  <c r="AC313" i="1" s="1"/>
  <c r="AC314" i="1" s="1"/>
  <c r="AC315" i="1" s="1"/>
  <c r="AC316" i="1" s="1"/>
  <c r="AC317" i="1" s="1"/>
  <c r="AC318" i="1" s="1"/>
  <c r="AC319" i="1" s="1"/>
  <c r="AC320" i="1" s="1"/>
  <c r="AC321" i="1" s="1"/>
  <c r="AC322" i="1" s="1"/>
  <c r="AC323" i="1" s="1"/>
  <c r="AC324" i="1" s="1"/>
  <c r="AC325" i="1" s="1"/>
  <c r="AC326" i="1" s="1"/>
  <c r="AC327" i="1" s="1"/>
  <c r="AC328" i="1" s="1"/>
  <c r="AC329" i="1" s="1"/>
  <c r="AC330" i="1" s="1"/>
  <c r="AC331" i="1" s="1"/>
  <c r="AC332" i="1" s="1"/>
  <c r="AC333" i="1" s="1"/>
  <c r="AC334" i="1" s="1"/>
  <c r="AC335" i="1" s="1"/>
  <c r="AC336" i="1" s="1"/>
  <c r="AC337" i="1" s="1"/>
  <c r="AC338" i="1" s="1"/>
  <c r="AC339" i="1" s="1"/>
  <c r="AC340" i="1" s="1"/>
  <c r="AC341" i="1" s="1"/>
  <c r="AC342" i="1" s="1"/>
  <c r="AC343" i="1" s="1"/>
  <c r="AC344" i="1" s="1"/>
  <c r="AC345" i="1" s="1"/>
  <c r="AC346" i="1" s="1"/>
  <c r="AC347" i="1" s="1"/>
  <c r="AC348" i="1" s="1"/>
  <c r="AC349" i="1" s="1"/>
  <c r="AC350" i="1" s="1"/>
  <c r="AC351" i="1" s="1"/>
  <c r="AC352" i="1" s="1"/>
  <c r="AC353" i="1" s="1"/>
  <c r="AC354" i="1" s="1"/>
  <c r="AC355" i="1" s="1"/>
  <c r="AC356" i="1" s="1"/>
  <c r="AC357" i="1" s="1"/>
  <c r="AC358" i="1" s="1"/>
  <c r="AC359" i="1" s="1"/>
  <c r="Y37" i="1"/>
  <c r="AB37" i="1" s="1"/>
  <c r="Y36" i="1"/>
  <c r="AB36" i="1" l="1"/>
  <c r="Y38" i="1" l="1"/>
  <c r="AB38" i="1" l="1"/>
  <c r="Y39" i="1"/>
  <c r="AB39" i="1" s="1"/>
  <c r="Y40" i="1" l="1"/>
  <c r="AB40" i="1" l="1"/>
  <c r="Y41" i="1"/>
  <c r="AB41" i="1" l="1"/>
  <c r="Y42" i="1"/>
  <c r="AB42" i="1" l="1"/>
  <c r="Y43" i="1"/>
  <c r="AB43" i="1" s="1"/>
  <c r="Y44" i="1" l="1"/>
  <c r="AB44" i="1" l="1"/>
  <c r="Y45" i="1"/>
  <c r="AB45" i="1" s="1"/>
  <c r="Y46" i="1" l="1"/>
  <c r="AB46" i="1" s="1"/>
  <c r="Y47" i="1" l="1"/>
  <c r="AB47" i="1" s="1"/>
  <c r="Y48" i="1" l="1"/>
  <c r="AB48" i="1" s="1"/>
  <c r="Y49" i="1" l="1"/>
  <c r="AB49" i="1" s="1"/>
  <c r="Y50" i="1" l="1"/>
  <c r="AB50" i="1" s="1"/>
  <c r="Y51" i="1" l="1"/>
  <c r="AB51" i="1" s="1"/>
  <c r="Y52" i="1" l="1"/>
  <c r="AB52" i="1" s="1"/>
  <c r="Y53" i="1" l="1"/>
  <c r="AB53" i="1" s="1"/>
  <c r="Y54" i="1" l="1"/>
  <c r="AB54" i="1" s="1"/>
  <c r="Y55" i="1" l="1"/>
  <c r="AB55" i="1" s="1"/>
  <c r="Y56" i="1" l="1"/>
  <c r="AB56" i="1" s="1"/>
  <c r="Y57" i="1" l="1"/>
  <c r="AB57" i="1" s="1"/>
  <c r="Y58" i="1" l="1"/>
  <c r="AB58" i="1" s="1"/>
  <c r="Y59" i="1" l="1"/>
  <c r="AB59" i="1" s="1"/>
  <c r="Y60" i="1" l="1"/>
  <c r="AB60" i="1" s="1"/>
  <c r="Y61" i="1" l="1"/>
  <c r="AB61" i="1" s="1"/>
  <c r="Y62" i="1" l="1"/>
  <c r="AB62" i="1" s="1"/>
  <c r="Y63" i="1" l="1"/>
  <c r="AB63" i="1" s="1"/>
  <c r="Y64" i="1" l="1"/>
  <c r="AB64" i="1" s="1"/>
  <c r="Y65" i="1" l="1"/>
  <c r="AB65" i="1" s="1"/>
  <c r="Y66" i="1" l="1"/>
  <c r="AB66" i="1" s="1"/>
  <c r="Y67" i="1" l="1"/>
  <c r="AB67" i="1" s="1"/>
  <c r="Y68" i="1" l="1"/>
  <c r="AB68" i="1" s="1"/>
  <c r="Y69" i="1" l="1"/>
  <c r="AB69" i="1" s="1"/>
  <c r="Y70" i="1" l="1"/>
  <c r="AB70" i="1" s="1"/>
  <c r="Y71" i="1" l="1"/>
  <c r="AB71" i="1" s="1"/>
  <c r="Y72" i="1" l="1"/>
  <c r="AB72" i="1" s="1"/>
  <c r="Y73" i="1" l="1"/>
  <c r="AB73" i="1" s="1"/>
  <c r="Y74" i="1" l="1"/>
  <c r="AB74" i="1" s="1"/>
  <c r="Y75" i="1" l="1"/>
  <c r="AB75" i="1" s="1"/>
  <c r="Y76" i="1" l="1"/>
  <c r="AB76" i="1" s="1"/>
  <c r="Y77" i="1" l="1"/>
  <c r="AB77" i="1" s="1"/>
  <c r="Y78" i="1" l="1"/>
  <c r="AB78" i="1" s="1"/>
  <c r="Y79" i="1" l="1"/>
  <c r="AB79" i="1" s="1"/>
  <c r="Y80" i="1" l="1"/>
  <c r="AB80" i="1" s="1"/>
  <c r="Y81" i="1" l="1"/>
  <c r="AB81" i="1" s="1"/>
  <c r="Y82" i="1" l="1"/>
  <c r="AB82" i="1" s="1"/>
  <c r="Y83" i="1" l="1"/>
  <c r="AB83" i="1" s="1"/>
  <c r="Y84" i="1" l="1"/>
  <c r="AB84" i="1" s="1"/>
  <c r="Y85" i="1" l="1"/>
  <c r="AB85" i="1" s="1"/>
  <c r="Y86" i="1" l="1"/>
  <c r="AB86" i="1" s="1"/>
  <c r="Y87" i="1" l="1"/>
  <c r="AB87" i="1" s="1"/>
  <c r="Y88" i="1" l="1"/>
  <c r="AB88" i="1" s="1"/>
  <c r="Y89" i="1" l="1"/>
  <c r="AB89" i="1" s="1"/>
  <c r="Y90" i="1" l="1"/>
  <c r="AB90" i="1" s="1"/>
  <c r="Y91" i="1" l="1"/>
  <c r="AB91" i="1" s="1"/>
  <c r="Y92" i="1" l="1"/>
  <c r="AB92" i="1" s="1"/>
  <c r="Y93" i="1" l="1"/>
  <c r="AB93" i="1" s="1"/>
  <c r="Y94" i="1" l="1"/>
  <c r="AB94" i="1" s="1"/>
  <c r="Y95" i="1" l="1"/>
  <c r="AB95" i="1" s="1"/>
  <c r="Y96" i="1" l="1"/>
  <c r="AB96" i="1" s="1"/>
  <c r="Y97" i="1" l="1"/>
  <c r="AB97" i="1" s="1"/>
  <c r="Y98" i="1" l="1"/>
  <c r="AB98" i="1" s="1"/>
  <c r="Y99" i="1" l="1"/>
  <c r="AB99" i="1" s="1"/>
  <c r="Y100" i="1" l="1"/>
  <c r="AB100" i="1" s="1"/>
  <c r="Y101" i="1" l="1"/>
  <c r="AB101" i="1" s="1"/>
  <c r="Y102" i="1" l="1"/>
  <c r="AB102" i="1" s="1"/>
  <c r="Y103" i="1" l="1"/>
  <c r="AB103" i="1" s="1"/>
  <c r="Y104" i="1" l="1"/>
  <c r="AB104" i="1" s="1"/>
  <c r="Y105" i="1" l="1"/>
  <c r="AB105" i="1" s="1"/>
  <c r="Y106" i="1" l="1"/>
  <c r="AB106" i="1" s="1"/>
  <c r="Y107" i="1" l="1"/>
  <c r="AB107" i="1" s="1"/>
  <c r="Y108" i="1" l="1"/>
  <c r="AB108" i="1" s="1"/>
  <c r="Y109" i="1" l="1"/>
  <c r="AB109" i="1" s="1"/>
  <c r="Y110" i="1" l="1"/>
  <c r="AB110" i="1" s="1"/>
  <c r="O32" i="1"/>
  <c r="M32" i="1"/>
  <c r="B32" i="1"/>
  <c r="G22" i="1"/>
  <c r="Y111" i="1" l="1"/>
  <c r="AB111" i="1" s="1"/>
  <c r="Q28" i="1"/>
  <c r="Y112" i="1" l="1"/>
  <c r="AB112" i="1" s="1"/>
  <c r="Q27" i="1"/>
  <c r="Q32" i="1" s="1"/>
  <c r="P27" i="1"/>
  <c r="P29" i="1"/>
  <c r="Y113" i="1" l="1"/>
  <c r="AB113" i="1" s="1"/>
  <c r="P28" i="1"/>
  <c r="AC32" i="1" s="1"/>
  <c r="L29" i="1"/>
  <c r="L27" i="1"/>
  <c r="L28" i="1"/>
  <c r="L20" i="1"/>
  <c r="B22" i="1"/>
  <c r="M22" i="1"/>
  <c r="K22" i="1"/>
  <c r="F22" i="1"/>
  <c r="E22" i="1"/>
  <c r="L19" i="1"/>
  <c r="C5" i="2" l="1"/>
  <c r="C7" i="2" s="1"/>
  <c r="C10" i="2" s="1"/>
  <c r="C12" i="2" s="1"/>
  <c r="L32" i="1"/>
  <c r="P32" i="1"/>
  <c r="Z32" i="1" s="1"/>
  <c r="AA32" i="1" s="1"/>
  <c r="Y114" i="1"/>
  <c r="AB114" i="1" s="1"/>
  <c r="L18" i="1"/>
  <c r="C13" i="2" l="1"/>
  <c r="C14" i="2" s="1"/>
  <c r="C19" i="2" s="1"/>
  <c r="C20" i="2" s="1"/>
  <c r="Y115" i="1"/>
  <c r="AB115" i="1" s="1"/>
  <c r="L17" i="1"/>
  <c r="L22" i="1" s="1"/>
  <c r="Y116" i="1" l="1"/>
  <c r="AB116" i="1" s="1"/>
  <c r="Q20" i="1"/>
  <c r="V20" i="1" s="1"/>
  <c r="U20" i="1" s="1"/>
  <c r="O20" i="1"/>
  <c r="P20" i="1"/>
  <c r="N19" i="1"/>
  <c r="Q19" i="1" s="1"/>
  <c r="R19" i="1" s="1"/>
  <c r="S19" i="1" s="1"/>
  <c r="T19" i="1" s="1"/>
  <c r="P19" i="1"/>
  <c r="N18" i="1"/>
  <c r="D18" i="1"/>
  <c r="D22" i="1" s="1"/>
  <c r="N17" i="1"/>
  <c r="Q17" i="1" s="1"/>
  <c r="C17" i="1"/>
  <c r="C22" i="1" s="1"/>
  <c r="Y117" i="1" l="1"/>
  <c r="AB117" i="1" s="1"/>
  <c r="V17" i="1"/>
  <c r="U17" i="1" s="1"/>
  <c r="N22" i="1"/>
  <c r="P18" i="1"/>
  <c r="O19" i="1"/>
  <c r="O17" i="1"/>
  <c r="Q18" i="1"/>
  <c r="P17" i="1"/>
  <c r="R17" i="1"/>
  <c r="O18" i="1"/>
  <c r="V19" i="1"/>
  <c r="U19" i="1" s="1"/>
  <c r="R20" i="1"/>
  <c r="S20" i="1" s="1"/>
  <c r="T20" i="1" s="1"/>
  <c r="O22" i="1" l="1"/>
  <c r="R18" i="1"/>
  <c r="S18" i="1" s="1"/>
  <c r="T18" i="1" s="1"/>
  <c r="V18" i="1"/>
  <c r="U18" i="1" s="1"/>
  <c r="U22" i="1" s="1"/>
  <c r="Y118" i="1"/>
  <c r="AB118" i="1" s="1"/>
  <c r="Q22" i="1"/>
  <c r="P22" i="1"/>
  <c r="S17" i="1"/>
  <c r="R22" i="1" l="1"/>
  <c r="V22" i="1"/>
  <c r="Y119" i="1"/>
  <c r="AB119" i="1" s="1"/>
  <c r="S22" i="1"/>
  <c r="T17" i="1"/>
  <c r="T22" i="1" s="1"/>
  <c r="Y120" i="1" l="1"/>
  <c r="AB120" i="1" s="1"/>
  <c r="Y121" i="1" l="1"/>
  <c r="AB121" i="1" s="1"/>
  <c r="Y122" i="1" l="1"/>
  <c r="AB122" i="1" s="1"/>
  <c r="Y123" i="1" l="1"/>
  <c r="AB123" i="1" s="1"/>
  <c r="Y124" i="1" l="1"/>
  <c r="AB124" i="1" s="1"/>
  <c r="Y125" i="1" l="1"/>
  <c r="AB125" i="1" s="1"/>
  <c r="Y126" i="1" l="1"/>
  <c r="AB126" i="1" s="1"/>
  <c r="Y127" i="1" l="1"/>
  <c r="AB127" i="1" s="1"/>
  <c r="Y128" i="1" l="1"/>
  <c r="AB128" i="1" s="1"/>
  <c r="Y129" i="1" l="1"/>
  <c r="AB129" i="1" s="1"/>
  <c r="Y130" i="1" l="1"/>
  <c r="AB130" i="1" s="1"/>
  <c r="Y131" i="1" l="1"/>
  <c r="AB131" i="1" s="1"/>
  <c r="Y132" i="1" l="1"/>
  <c r="AB132" i="1" s="1"/>
  <c r="Y133" i="1" l="1"/>
  <c r="AB133" i="1" s="1"/>
  <c r="Y134" i="1" l="1"/>
  <c r="AB134" i="1" s="1"/>
  <c r="Y135" i="1" l="1"/>
  <c r="AB135" i="1" s="1"/>
  <c r="Y136" i="1" l="1"/>
  <c r="AB136" i="1" s="1"/>
  <c r="Y137" i="1" l="1"/>
  <c r="AB137" i="1" s="1"/>
  <c r="Y138" i="1" l="1"/>
  <c r="AB138" i="1" s="1"/>
  <c r="Y139" i="1" l="1"/>
  <c r="AB139" i="1" s="1"/>
  <c r="Y140" i="1" l="1"/>
  <c r="AB140" i="1" s="1"/>
  <c r="Y141" i="1" l="1"/>
  <c r="AB141" i="1" s="1"/>
  <c r="Y142" i="1" l="1"/>
  <c r="AB142" i="1" s="1"/>
  <c r="Y143" i="1" l="1"/>
  <c r="AB143" i="1" s="1"/>
  <c r="Y144" i="1" l="1"/>
  <c r="AB144" i="1" s="1"/>
  <c r="Y145" i="1" l="1"/>
  <c r="AB145" i="1" s="1"/>
  <c r="Y146" i="1" l="1"/>
  <c r="AB146" i="1" s="1"/>
  <c r="Y147" i="1" l="1"/>
  <c r="AB147" i="1" s="1"/>
  <c r="Y148" i="1" l="1"/>
  <c r="AB148" i="1" s="1"/>
  <c r="Y149" i="1" l="1"/>
  <c r="AB149" i="1" s="1"/>
  <c r="Y150" i="1" l="1"/>
  <c r="AB150" i="1" s="1"/>
  <c r="Y151" i="1" l="1"/>
  <c r="AB151" i="1" s="1"/>
  <c r="Y152" i="1" l="1"/>
  <c r="AB152" i="1" s="1"/>
  <c r="Y153" i="1" l="1"/>
  <c r="AB153" i="1" s="1"/>
  <c r="Y154" i="1" l="1"/>
  <c r="AB154" i="1" s="1"/>
  <c r="Y155" i="1" l="1"/>
  <c r="AB155" i="1" s="1"/>
  <c r="Y156" i="1" l="1"/>
  <c r="AB156" i="1" s="1"/>
  <c r="Y157" i="1" l="1"/>
  <c r="AB157" i="1" s="1"/>
  <c r="Y158" i="1" l="1"/>
  <c r="AB158" i="1" s="1"/>
  <c r="Y159" i="1" l="1"/>
  <c r="AB159" i="1" s="1"/>
  <c r="Y160" i="1" l="1"/>
  <c r="AB160" i="1" s="1"/>
  <c r="Y161" i="1" l="1"/>
  <c r="AB161" i="1" s="1"/>
  <c r="Y162" i="1" l="1"/>
  <c r="AB162" i="1" s="1"/>
  <c r="Y163" i="1" l="1"/>
  <c r="AB163" i="1" l="1"/>
  <c r="AD163" i="1"/>
  <c r="Y164" i="1"/>
  <c r="AB164" i="1" s="1"/>
  <c r="Y165" i="1" l="1"/>
  <c r="AB165" i="1" s="1"/>
  <c r="Y166" i="1" l="1"/>
  <c r="AB166" i="1" s="1"/>
  <c r="Y167" i="1" l="1"/>
  <c r="AB167" i="1" s="1"/>
  <c r="Y168" i="1" l="1"/>
  <c r="AB168" i="1" s="1"/>
  <c r="Y169" i="1" l="1"/>
  <c r="AB169" i="1" s="1"/>
  <c r="Y170" i="1" l="1"/>
  <c r="AB170" i="1" s="1"/>
  <c r="Y171" i="1" l="1"/>
  <c r="AB171" i="1" s="1"/>
  <c r="Y172" i="1" l="1"/>
  <c r="AB172" i="1" s="1"/>
  <c r="Y173" i="1" l="1"/>
  <c r="AB173" i="1" s="1"/>
  <c r="Y174" i="1" l="1"/>
  <c r="AB174" i="1" s="1"/>
  <c r="Y175" i="1" l="1"/>
  <c r="AB175" i="1" s="1"/>
  <c r="Y176" i="1" l="1"/>
  <c r="AB176" i="1" s="1"/>
  <c r="Y177" i="1" l="1"/>
  <c r="AB177" i="1" s="1"/>
  <c r="Y178" i="1" l="1"/>
  <c r="AB178" i="1" s="1"/>
  <c r="Y179" i="1" l="1"/>
  <c r="AB179" i="1" s="1"/>
  <c r="Y180" i="1" l="1"/>
  <c r="AB180" i="1" s="1"/>
  <c r="Y181" i="1" l="1"/>
  <c r="AB181" i="1" s="1"/>
  <c r="Y182" i="1" l="1"/>
  <c r="AB182" i="1" s="1"/>
  <c r="Y183" i="1" l="1"/>
  <c r="AB183" i="1" s="1"/>
  <c r="Y184" i="1" l="1"/>
  <c r="AB184" i="1" s="1"/>
  <c r="Y185" i="1" l="1"/>
  <c r="AB185" i="1" s="1"/>
  <c r="Y186" i="1" l="1"/>
  <c r="AB186" i="1" s="1"/>
  <c r="Y187" i="1" l="1"/>
  <c r="AB187" i="1" s="1"/>
  <c r="Y188" i="1" l="1"/>
  <c r="AB188" i="1" s="1"/>
  <c r="Y189" i="1" l="1"/>
  <c r="AB189" i="1" s="1"/>
  <c r="Y190" i="1" l="1"/>
  <c r="AB190" i="1" s="1"/>
  <c r="Y191" i="1" l="1"/>
  <c r="AB191" i="1" s="1"/>
  <c r="Y192" i="1" l="1"/>
  <c r="AB192" i="1" s="1"/>
  <c r="Y193" i="1" l="1"/>
  <c r="AB193" i="1" s="1"/>
  <c r="Y194" i="1" l="1"/>
  <c r="AB194" i="1" s="1"/>
  <c r="Y195" i="1" l="1"/>
  <c r="AB195" i="1" s="1"/>
  <c r="Y196" i="1" l="1"/>
  <c r="AB196" i="1" s="1"/>
  <c r="Y197" i="1" l="1"/>
  <c r="AB197" i="1" s="1"/>
  <c r="Y198" i="1" l="1"/>
  <c r="AB198" i="1" s="1"/>
  <c r="Y199" i="1" l="1"/>
  <c r="AB199" i="1" s="1"/>
  <c r="Y200" i="1" l="1"/>
  <c r="AB200" i="1" s="1"/>
  <c r="Y201" i="1" l="1"/>
  <c r="AB201" i="1" s="1"/>
  <c r="Y202" i="1" l="1"/>
  <c r="AB202" i="1" s="1"/>
  <c r="Y203" i="1" l="1"/>
  <c r="AB203" i="1" s="1"/>
  <c r="Y204" i="1" l="1"/>
  <c r="AB204" i="1" s="1"/>
  <c r="Y205" i="1" l="1"/>
  <c r="AB205" i="1" s="1"/>
  <c r="Y206" i="1" l="1"/>
  <c r="AB206" i="1" s="1"/>
  <c r="Y207" i="1" l="1"/>
  <c r="AB207" i="1" s="1"/>
  <c r="Y208" i="1" l="1"/>
  <c r="AB208" i="1" s="1"/>
  <c r="Y209" i="1" l="1"/>
  <c r="AB209" i="1" s="1"/>
  <c r="Y210" i="1" l="1"/>
  <c r="AB210" i="1" s="1"/>
  <c r="Y211" i="1" l="1"/>
  <c r="AB211" i="1" s="1"/>
  <c r="Y212" i="1" l="1"/>
  <c r="AB212" i="1" s="1"/>
  <c r="Y213" i="1" l="1"/>
  <c r="AB213" i="1" s="1"/>
  <c r="Y214" i="1" l="1"/>
  <c r="AB214" i="1" s="1"/>
  <c r="Y215" i="1" l="1"/>
  <c r="AB215" i="1" s="1"/>
  <c r="Y216" i="1" l="1"/>
  <c r="AB216" i="1" s="1"/>
  <c r="Y217" i="1" l="1"/>
  <c r="AB217" i="1" s="1"/>
  <c r="Y218" i="1" l="1"/>
  <c r="AB218" i="1" s="1"/>
  <c r="Y219" i="1" l="1"/>
  <c r="AB219" i="1" s="1"/>
  <c r="Y220" i="1" l="1"/>
  <c r="AB220" i="1" s="1"/>
  <c r="Y221" i="1" l="1"/>
  <c r="AB221" i="1" s="1"/>
  <c r="Y222" i="1" l="1"/>
  <c r="AB222" i="1" s="1"/>
  <c r="Y223" i="1" l="1"/>
  <c r="AB223" i="1" s="1"/>
  <c r="Y224" i="1" l="1"/>
  <c r="AB224" i="1" s="1"/>
  <c r="Y225" i="1" l="1"/>
  <c r="AB225" i="1" s="1"/>
  <c r="Y226" i="1" l="1"/>
  <c r="AB226" i="1" s="1"/>
  <c r="Y227" i="1" l="1"/>
  <c r="AB227" i="1" s="1"/>
  <c r="Y228" i="1" l="1"/>
  <c r="AB228" i="1" s="1"/>
  <c r="Y229" i="1" l="1"/>
  <c r="AB229" i="1" s="1"/>
  <c r="Y230" i="1" l="1"/>
  <c r="AB230" i="1" s="1"/>
  <c r="Y231" i="1" l="1"/>
  <c r="AB231" i="1" s="1"/>
  <c r="Y232" i="1" l="1"/>
  <c r="AB232" i="1" s="1"/>
  <c r="Y233" i="1" l="1"/>
  <c r="AB233" i="1" s="1"/>
  <c r="Y234" i="1" l="1"/>
  <c r="AB234" i="1" s="1"/>
  <c r="Y235" i="1" l="1"/>
  <c r="AB235" i="1" s="1"/>
  <c r="Y236" i="1" l="1"/>
  <c r="AB236" i="1" s="1"/>
  <c r="Y237" i="1" l="1"/>
  <c r="AB237" i="1" s="1"/>
  <c r="Y238" i="1" l="1"/>
  <c r="AB238" i="1" s="1"/>
  <c r="Y239" i="1" l="1"/>
  <c r="AB239" i="1" s="1"/>
  <c r="Y240" i="1" l="1"/>
  <c r="AB240" i="1" s="1"/>
  <c r="Y241" i="1" l="1"/>
  <c r="AB241" i="1" s="1"/>
  <c r="Y242" i="1" l="1"/>
  <c r="AB242" i="1" s="1"/>
  <c r="Y243" i="1" l="1"/>
  <c r="AB243" i="1" s="1"/>
  <c r="Y244" i="1" l="1"/>
  <c r="AB244" i="1" s="1"/>
  <c r="Y245" i="1" l="1"/>
  <c r="AB245" i="1" s="1"/>
  <c r="Y246" i="1" l="1"/>
  <c r="AB246" i="1" s="1"/>
  <c r="Y247" i="1" l="1"/>
  <c r="AB247" i="1" s="1"/>
  <c r="Y248" i="1" l="1"/>
  <c r="AB248" i="1" s="1"/>
  <c r="Y249" i="1" l="1"/>
  <c r="AB249" i="1" s="1"/>
  <c r="Y250" i="1" l="1"/>
  <c r="AB250" i="1" s="1"/>
  <c r="Y251" i="1" l="1"/>
  <c r="AB251" i="1" s="1"/>
  <c r="Y252" i="1" l="1"/>
  <c r="AB252" i="1" s="1"/>
  <c r="Y253" i="1" l="1"/>
  <c r="AB253" i="1" s="1"/>
  <c r="Y254" i="1" l="1"/>
  <c r="AB254" i="1" s="1"/>
  <c r="Y255" i="1" l="1"/>
  <c r="AB255" i="1" s="1"/>
  <c r="Y256" i="1" l="1"/>
  <c r="AB256" i="1" s="1"/>
  <c r="Y257" i="1" l="1"/>
  <c r="AB257" i="1" s="1"/>
  <c r="Y258" i="1" l="1"/>
  <c r="AB258" i="1" s="1"/>
  <c r="Y259" i="1" l="1"/>
  <c r="AB259" i="1" s="1"/>
  <c r="Y260" i="1" l="1"/>
  <c r="AB260" i="1" s="1"/>
  <c r="Y261" i="1" l="1"/>
  <c r="AB261" i="1" s="1"/>
  <c r="Y262" i="1" l="1"/>
  <c r="AB262" i="1" s="1"/>
  <c r="Y263" i="1" l="1"/>
  <c r="AB263" i="1" s="1"/>
  <c r="Y264" i="1" l="1"/>
  <c r="AB264" i="1" s="1"/>
  <c r="Y265" i="1" l="1"/>
  <c r="AB265" i="1" s="1"/>
  <c r="Y266" i="1" l="1"/>
  <c r="AB266" i="1" s="1"/>
  <c r="Y267" i="1" l="1"/>
  <c r="AB267" i="1" s="1"/>
  <c r="Y268" i="1" l="1"/>
  <c r="AB268" i="1" s="1"/>
  <c r="Y269" i="1" l="1"/>
  <c r="AB269" i="1" s="1"/>
  <c r="Y270" i="1" l="1"/>
  <c r="AB270" i="1" s="1"/>
  <c r="Y271" i="1" l="1"/>
  <c r="AB271" i="1" s="1"/>
  <c r="Y272" i="1" l="1"/>
  <c r="AB272" i="1" s="1"/>
  <c r="Y273" i="1" l="1"/>
  <c r="AB273" i="1" s="1"/>
  <c r="Y274" i="1" l="1"/>
  <c r="AB274" i="1" s="1"/>
  <c r="Y275" i="1" l="1"/>
  <c r="AB275" i="1" s="1"/>
  <c r="Y276" i="1" l="1"/>
  <c r="Y277" i="1" l="1"/>
  <c r="AB277" i="1" s="1"/>
  <c r="AB276" i="1"/>
  <c r="AD276" i="1"/>
  <c r="Y278" i="1" l="1"/>
  <c r="AB278" i="1" s="1"/>
  <c r="Y279" i="1" l="1"/>
  <c r="AB279" i="1" s="1"/>
  <c r="Y280" i="1" l="1"/>
  <c r="AB280" i="1" s="1"/>
  <c r="Y281" i="1" l="1"/>
  <c r="AB281" i="1" s="1"/>
  <c r="Y282" i="1" l="1"/>
  <c r="AB282" i="1" s="1"/>
  <c r="Y283" i="1" l="1"/>
  <c r="AB283" i="1" s="1"/>
  <c r="Y284" i="1" l="1"/>
  <c r="AB284" i="1" s="1"/>
  <c r="Y285" i="1" l="1"/>
  <c r="AB285" i="1" s="1"/>
  <c r="Y286" i="1" l="1"/>
  <c r="AB286" i="1" s="1"/>
  <c r="Y287" i="1" l="1"/>
  <c r="AB287" i="1" s="1"/>
  <c r="Y288" i="1" l="1"/>
  <c r="AB288" i="1" s="1"/>
  <c r="Y289" i="1" l="1"/>
  <c r="AB289" i="1" s="1"/>
  <c r="Y290" i="1" l="1"/>
  <c r="AB290" i="1" s="1"/>
  <c r="Y291" i="1" l="1"/>
  <c r="AB291" i="1" s="1"/>
  <c r="Y292" i="1" l="1"/>
  <c r="AB292" i="1" s="1"/>
  <c r="Y293" i="1" l="1"/>
  <c r="AB293" i="1" s="1"/>
  <c r="Y294" i="1" l="1"/>
  <c r="AB294" i="1" s="1"/>
  <c r="Y295" i="1" l="1"/>
  <c r="AB295" i="1" s="1"/>
  <c r="Y296" i="1" l="1"/>
  <c r="AB296" i="1" s="1"/>
  <c r="Y297" i="1" l="1"/>
  <c r="AB297" i="1" s="1"/>
  <c r="Y298" i="1" l="1"/>
  <c r="AB298" i="1" s="1"/>
  <c r="Y299" i="1" l="1"/>
  <c r="AB299" i="1" s="1"/>
  <c r="Y300" i="1" l="1"/>
  <c r="AB300" i="1" s="1"/>
  <c r="Y301" i="1" l="1"/>
  <c r="AB301" i="1" s="1"/>
  <c r="Y302" i="1" l="1"/>
  <c r="AB302" i="1" s="1"/>
  <c r="Y303" i="1" l="1"/>
  <c r="AB303" i="1" s="1"/>
  <c r="Y304" i="1" l="1"/>
  <c r="AB304" i="1" s="1"/>
  <c r="Y305" i="1" l="1"/>
  <c r="AB305" i="1" s="1"/>
  <c r="Y306" i="1" l="1"/>
  <c r="AB306" i="1" s="1"/>
  <c r="Y307" i="1" l="1"/>
  <c r="AB307" i="1" s="1"/>
  <c r="Y308" i="1" l="1"/>
  <c r="AB308" i="1" s="1"/>
  <c r="Y309" i="1" l="1"/>
  <c r="AB309" i="1" s="1"/>
  <c r="Y310" i="1" l="1"/>
  <c r="AB310" i="1" s="1"/>
  <c r="Y311" i="1" l="1"/>
  <c r="AB311" i="1" s="1"/>
  <c r="Y312" i="1" l="1"/>
  <c r="AB312" i="1" s="1"/>
  <c r="Y313" i="1" l="1"/>
  <c r="AB313" i="1" s="1"/>
  <c r="Y314" i="1" l="1"/>
  <c r="AB314" i="1" s="1"/>
  <c r="Y315" i="1" l="1"/>
  <c r="AB315" i="1" s="1"/>
  <c r="Y316" i="1" l="1"/>
  <c r="AB316" i="1" s="1"/>
  <c r="Y317" i="1" l="1"/>
  <c r="AB317" i="1" s="1"/>
  <c r="Y318" i="1" l="1"/>
  <c r="AB318" i="1" s="1"/>
  <c r="Y319" i="1" l="1"/>
  <c r="AB319" i="1" s="1"/>
  <c r="Y320" i="1" l="1"/>
  <c r="AB320" i="1" s="1"/>
  <c r="Y321" i="1" l="1"/>
  <c r="AB321" i="1" s="1"/>
  <c r="Y322" i="1" l="1"/>
  <c r="AB322" i="1" s="1"/>
  <c r="Y323" i="1" l="1"/>
  <c r="AB323" i="1" s="1"/>
  <c r="Y324" i="1" l="1"/>
  <c r="AB324" i="1" l="1"/>
  <c r="AD324" i="1"/>
  <c r="Y325" i="1"/>
  <c r="AB325" i="1" s="1"/>
  <c r="Y326" i="1" l="1"/>
  <c r="AB326" i="1" s="1"/>
  <c r="Y327" i="1" l="1"/>
  <c r="AB327" i="1" s="1"/>
  <c r="Y328" i="1" l="1"/>
  <c r="AB328" i="1" s="1"/>
  <c r="Y329" i="1" l="1"/>
  <c r="AB329" i="1" s="1"/>
  <c r="Y330" i="1" l="1"/>
  <c r="AB330" i="1" s="1"/>
  <c r="Y331" i="1" l="1"/>
  <c r="AB331" i="1" s="1"/>
  <c r="Y332" i="1" l="1"/>
  <c r="AB332" i="1" s="1"/>
  <c r="Y333" i="1" l="1"/>
  <c r="AB333" i="1" s="1"/>
  <c r="Y334" i="1" l="1"/>
  <c r="AB334" i="1" s="1"/>
  <c r="Y335" i="1" l="1"/>
  <c r="AB335" i="1" s="1"/>
  <c r="Y336" i="1" l="1"/>
  <c r="AB336" i="1" s="1"/>
  <c r="Y337" i="1" l="1"/>
  <c r="AB337" i="1" s="1"/>
  <c r="Y338" i="1" l="1"/>
  <c r="AB338" i="1" s="1"/>
  <c r="Y339" i="1" l="1"/>
  <c r="AB339" i="1" s="1"/>
  <c r="Y340" i="1" l="1"/>
  <c r="AB340" i="1" s="1"/>
  <c r="Y341" i="1" l="1"/>
  <c r="AB341" i="1" s="1"/>
  <c r="Y342" i="1" l="1"/>
  <c r="AB342" i="1" s="1"/>
  <c r="Y343" i="1" l="1"/>
  <c r="AB343" i="1" s="1"/>
  <c r="Y344" i="1" l="1"/>
  <c r="AB344" i="1" s="1"/>
  <c r="Y345" i="1" l="1"/>
  <c r="AB345" i="1" s="1"/>
  <c r="Y346" i="1" l="1"/>
  <c r="AB346" i="1" s="1"/>
  <c r="Y347" i="1" l="1"/>
  <c r="AB347" i="1" s="1"/>
  <c r="Y348" i="1" l="1"/>
  <c r="AB348" i="1" s="1"/>
  <c r="Y349" i="1" l="1"/>
  <c r="AB349" i="1" s="1"/>
  <c r="Y350" i="1" l="1"/>
  <c r="AB350" i="1" s="1"/>
  <c r="Y351" i="1" l="1"/>
  <c r="AB351" i="1" s="1"/>
  <c r="Y352" i="1" l="1"/>
  <c r="AB352" i="1" s="1"/>
  <c r="Y353" i="1" l="1"/>
  <c r="AB353" i="1" s="1"/>
  <c r="Y354" i="1" l="1"/>
  <c r="AB354" i="1" s="1"/>
  <c r="Y355" i="1" l="1"/>
  <c r="AB355" i="1" s="1"/>
  <c r="Y356" i="1" l="1"/>
  <c r="AB356" i="1" s="1"/>
  <c r="Y357" i="1" l="1"/>
  <c r="AB357" i="1" s="1"/>
  <c r="Y359" i="1" l="1"/>
  <c r="AB359" i="1" s="1"/>
  <c r="Y358" i="1"/>
  <c r="AB358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tc={6AC1D4DB-D70D-4A44-A17E-6D53F019496A}</author>
    <author>tc={16E33140-CF9C-4FF1-93B8-67CA60812AEE}</author>
  </authors>
  <commentList>
    <comment ref="C10" authorId="0" shapeId="0" xr:uid="{6AC1D4DB-D70D-4A44-A17E-6D53F019496A}">
      <text>
        <t>[Threaded comment]
Your version of Excel allows you to read this threaded comment; however, any edits to it will get removed if the file is opened in a newer version of Excel. Learn more: https://go.microsoft.com/fwlink/?linkid=870924
Comment:
    Actual PVT Data from Kaskida</t>
      </text>
    </comment>
    <comment ref="C39" authorId="1" shapeId="0" xr:uid="{16E33140-CF9C-4FF1-93B8-67CA60812AEE}">
      <text>
        <t>[Threaded comment]
Your version of Excel allows you to read this threaded comment; however, any edits to it will get removed if the file is opened in a newer version of Excel. Learn more: https://go.microsoft.com/fwlink/?linkid=870924
Comment:
    Actual PVT Data from Kaskida</t>
      </text>
    </comment>
  </commentList>
</comments>
</file>

<file path=xl/sharedStrings.xml><?xml version="1.0" encoding="utf-8"?>
<sst xmlns="http://schemas.openxmlformats.org/spreadsheetml/2006/main" count="218" uniqueCount="128">
  <si>
    <t>Total D&amp;C Days</t>
  </si>
  <si>
    <t>Total D&amp;C Estimated Cost</t>
  </si>
  <si>
    <t>Total Development Cost Per Completion</t>
  </si>
  <si>
    <t>Cascade Chinook</t>
  </si>
  <si>
    <t>JSM</t>
  </si>
  <si>
    <t>Julia</t>
  </si>
  <si>
    <t>Stones</t>
  </si>
  <si>
    <t>Average</t>
  </si>
  <si>
    <t>*  Includes Sidetracks</t>
  </si>
  <si>
    <t>Completions per Wellbore</t>
  </si>
  <si>
    <t>Water Depth</t>
  </si>
  <si>
    <t>Kaskida</t>
  </si>
  <si>
    <t>Shenadoah</t>
  </si>
  <si>
    <t>Anchor</t>
  </si>
  <si>
    <t>Max Mud Wt</t>
  </si>
  <si>
    <t>15K Developments</t>
  </si>
  <si>
    <t>20K Appraisals</t>
  </si>
  <si>
    <t>FrPS</t>
  </si>
  <si>
    <t>1 x 10,000' sidetrack</t>
  </si>
  <si>
    <t>Well Depth</t>
  </si>
  <si>
    <t>Completion</t>
  </si>
  <si>
    <t>Total FrPS</t>
  </si>
  <si>
    <t>5 Wells</t>
  </si>
  <si>
    <t>Appraisal Wells (2+2 sidetracks)</t>
  </si>
  <si>
    <t>Total Number of Wells</t>
  </si>
  <si>
    <t>Total Number of Completions</t>
  </si>
  <si>
    <t>Completion %</t>
  </si>
  <si>
    <t>Total Development Cost per Completion</t>
  </si>
  <si>
    <t>Drilling (+1 10,000' sidetrack)</t>
  </si>
  <si>
    <t>Total Development Cost</t>
  </si>
  <si>
    <t>Recovery from first completion</t>
  </si>
  <si>
    <t>Recovery from first completion plus redrill</t>
  </si>
  <si>
    <t>Wet</t>
  </si>
  <si>
    <t>Kill Well, Retrieve Tree</t>
  </si>
  <si>
    <t>Run Riser and BOP</t>
  </si>
  <si>
    <t>Pull Tbg Hgr and Completion</t>
  </si>
  <si>
    <t>Plug back well</t>
  </si>
  <si>
    <t>K0 and Drill 14000 Re-drill</t>
  </si>
  <si>
    <t>Log and Core</t>
  </si>
  <si>
    <t>Run Production Casing and tieback</t>
  </si>
  <si>
    <t>Recomplete</t>
  </si>
  <si>
    <t>Redrill Comparison between Subsea and FrPS</t>
  </si>
  <si>
    <t>K0 and Drill 10000 Re-drill</t>
  </si>
  <si>
    <t>New Tree and Chokes</t>
  </si>
  <si>
    <t>Completion tangibles</t>
  </si>
  <si>
    <t>Clean out and Plug back well</t>
  </si>
  <si>
    <t>Pull Production Tieback</t>
  </si>
  <si>
    <t>Plug Back and Cut Window in Protective Casing</t>
  </si>
  <si>
    <t>Install FrPS Outer Producton Riser and Surface BOP</t>
  </si>
  <si>
    <t>Run FrPS Inner Production Riser</t>
  </si>
  <si>
    <t>MODU</t>
  </si>
  <si>
    <t>Sum with MODU</t>
  </si>
  <si>
    <t>Sum with FrPS Only</t>
  </si>
  <si>
    <t>Sum without abandonment burden</t>
  </si>
  <si>
    <t>Run Subsea Tree, Hook uP and Clean up</t>
  </si>
  <si>
    <t>Pull Marine Riser and Subsea BOP</t>
  </si>
  <si>
    <t>Run Riser and BOP (retrieve for FRPS case)</t>
  </si>
  <si>
    <t>Subsea recompletion</t>
  </si>
  <si>
    <t>Subsea with sidetrack and recompletion</t>
  </si>
  <si>
    <t>FrPS recompletion</t>
  </si>
  <si>
    <t>FrPS with sidetrack and recompletion</t>
  </si>
  <si>
    <t>Estimated Reservoir Pressure</t>
  </si>
  <si>
    <t>Estimated Mudline Pressure</t>
  </si>
  <si>
    <t>Avg Days per Compl</t>
  </si>
  <si>
    <t>Avg Compl Days</t>
  </si>
  <si>
    <t>Avg Drilling Days</t>
  </si>
  <si>
    <t>Avg Days per 10,000'</t>
  </si>
  <si>
    <t>Avg TMD</t>
  </si>
  <si>
    <t>Avg TVD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</si>
  <si>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</si>
  <si>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</si>
  <si>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</si>
  <si>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</si>
  <si>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</si>
  <si>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</si>
  <si>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</si>
  <si>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</si>
  <si>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</si>
  <si>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</si>
  <si>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</si>
  <si>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</si>
  <si>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</si>
  <si>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Column92</t>
  </si>
  <si>
    <t>Reference https://www.data.bsee.gov/</t>
  </si>
  <si>
    <t>Column14</t>
  </si>
  <si>
    <t>Column15</t>
  </si>
  <si>
    <t>Column16</t>
  </si>
  <si>
    <t>North Platte</t>
  </si>
  <si>
    <t>Column17</t>
  </si>
  <si>
    <t>Estimated Dry Tree Tbg Shut-in Pressure</t>
  </si>
  <si>
    <t>Column93</t>
  </si>
  <si>
    <t>Oil Pressure Gradient</t>
  </si>
  <si>
    <t>psi per ft</t>
  </si>
  <si>
    <t>API Gravity</t>
  </si>
  <si>
    <t>Over Balance ppg</t>
  </si>
  <si>
    <t>ppg</t>
  </si>
  <si>
    <t>Column52</t>
  </si>
  <si>
    <t>Column53</t>
  </si>
  <si>
    <t>Column54</t>
  </si>
  <si>
    <t>Column55</t>
  </si>
  <si>
    <t>Column32</t>
  </si>
  <si>
    <t>Estimated Total Subsea Well Cost</t>
  </si>
  <si>
    <r>
      <t>Total D&amp;C Estimated Cost</t>
    </r>
    <r>
      <rPr>
        <sz val="11"/>
        <color rgb="FFFF0000"/>
        <rFont val="Calibri"/>
        <family val="2"/>
        <scheme val="minor"/>
      </rPr>
      <t>**</t>
    </r>
  </si>
  <si>
    <t>Estimated D&amp;C Cost per Completion</t>
  </si>
  <si>
    <t>Estimated Total Development Cost to Date ( End of 2019)</t>
  </si>
  <si>
    <r>
      <t>Estimated Total Subsea Completion per Well</t>
    </r>
    <r>
      <rPr>
        <sz val="11"/>
        <color rgb="FFFF0000"/>
        <rFont val="Calibri"/>
        <family val="2"/>
        <scheme val="minor"/>
      </rPr>
      <t>**</t>
    </r>
  </si>
  <si>
    <t>** Assumes a rig rate of $1.1M/day and $20M drilling tangibles and $20M completion tangibles and $210M per well for SURF  from EIA Report Trends in US Oil and Natural Gas Upstream Costs March 2016</t>
  </si>
  <si>
    <t>-</t>
  </si>
  <si>
    <t>Compl-
etions</t>
  </si>
  <si>
    <r>
      <rPr>
        <sz val="11"/>
        <color rgb="FFFF0000"/>
        <rFont val="Calibri"/>
        <family val="2"/>
        <scheme val="minor"/>
      </rPr>
      <t>*</t>
    </r>
    <r>
      <rPr>
        <sz val="11"/>
        <color theme="1"/>
        <rFont val="Calibri"/>
        <family val="2"/>
        <scheme val="minor"/>
      </rPr>
      <t>Well-
bores</t>
    </r>
  </si>
  <si>
    <r>
      <t>Estimated Total D&amp;C and SURF per Well</t>
    </r>
    <r>
      <rPr>
        <sz val="11"/>
        <color rgb="FFFF0000"/>
        <rFont val="Calibri"/>
        <family val="2"/>
        <scheme val="minor"/>
      </rPr>
      <t>**</t>
    </r>
  </si>
  <si>
    <t>Estimated Total Project D&amp;C and SURF Cost</t>
  </si>
  <si>
    <r>
      <t>Estimated Total Development Cost to Date ( End of 2019)</t>
    </r>
    <r>
      <rPr>
        <sz val="11"/>
        <color rgb="FFFF0000"/>
        <rFont val="Calibri"/>
        <family val="2"/>
        <scheme val="minor"/>
      </rPr>
      <t>**</t>
    </r>
  </si>
  <si>
    <r>
      <t>Estimated Reservoir Pressure</t>
    </r>
    <r>
      <rPr>
        <sz val="11"/>
        <color rgb="FFFF0000"/>
        <rFont val="Calibri"/>
        <family val="2"/>
        <scheme val="minor"/>
      </rPr>
      <t>**</t>
    </r>
  </si>
  <si>
    <r>
      <t>Estimated Mudline Pressure</t>
    </r>
    <r>
      <rPr>
        <sz val="11"/>
        <color rgb="FFFF0000"/>
        <rFont val="Calibri"/>
        <family val="2"/>
        <scheme val="minor"/>
      </rPr>
      <t>***</t>
    </r>
  </si>
  <si>
    <t>Avg Total Days per Compl</t>
  </si>
  <si>
    <t>** Mud Wt at TD - Over Balance ppg</t>
  </si>
  <si>
    <t xml:space="preserve"> API Gravity Oil Pressure Gradient***</t>
  </si>
  <si>
    <r>
      <rPr>
        <sz val="11"/>
        <color rgb="FFFF0000"/>
        <rFont val="Calibri"/>
        <family val="2"/>
        <scheme val="minor"/>
      </rPr>
      <t>*</t>
    </r>
    <r>
      <rPr>
        <sz val="11"/>
        <rFont val="Calibri"/>
        <family val="2"/>
        <scheme val="minor"/>
      </rPr>
      <t>Total</t>
    </r>
    <r>
      <rPr>
        <sz val="11"/>
        <color rgb="FFFF0000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Well-
bores</t>
    </r>
  </si>
  <si>
    <t>Avg TVD for All Wells</t>
  </si>
  <si>
    <t>Avg TMD for All Wells</t>
  </si>
  <si>
    <t>Avg Max Mud Wt @ TD ppg</t>
  </si>
  <si>
    <t>Estimated Dry Tree SITP ***</t>
  </si>
  <si>
    <r>
      <rPr>
        <sz val="11"/>
        <color rgb="FFFF0000"/>
        <rFont val="Calibri"/>
        <family val="2"/>
        <scheme val="minor"/>
      </rPr>
      <t>*</t>
    </r>
    <r>
      <rPr>
        <sz val="11"/>
        <color theme="1"/>
        <rFont val="Calibri"/>
        <family val="2"/>
        <scheme val="minor"/>
      </rPr>
      <t>Total Well-
bores</t>
    </r>
  </si>
  <si>
    <t>** Mud Wt - Over Balance ppg @ 1000' above max TVD</t>
  </si>
  <si>
    <t>*** API 35 Gravity Oil Pressure Gradient</t>
  </si>
  <si>
    <r>
      <t xml:space="preserve">Estimated Dry Tree SITP </t>
    </r>
    <r>
      <rPr>
        <sz val="11"/>
        <color rgb="FFFF0000"/>
        <rFont val="Calibri"/>
        <family val="2"/>
        <scheme val="minor"/>
      </rPr>
      <t>***</t>
    </r>
  </si>
  <si>
    <t>Table 2. Estimated Mudline and Surface Shut-In Pressure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</si>
</sst>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  <numFmt numFmtId="166" formatCode="_(* #,##0.0_);_(* \(#,##0.0\);_(* &quot;-&quot;??_);_(@_)"/>
    <numFmt numFmtId="167" formatCode="0.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4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0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5">
    <xf numFmtId="0" fontId="0" fillId="0" borderId="0" xfId="0"/>
    <xf numFmtId="0" fontId="0" fillId="0" borderId="0" xfId="0" applyAlignment="1">
      <alignment horizontal="center" wrapText="1"/>
    </xf>
    <xf numFmtId="9" fontId="0" fillId="0" borderId="0" xfId="3" applyFont="1"/>
    <xf numFmtId="164" fontId="0" fillId="0" borderId="0" xfId="1" applyNumberFormat="1" applyFont="1"/>
    <xf numFmtId="164" fontId="0" fillId="0" borderId="0" xfId="0" applyNumberFormat="1"/>
    <xf numFmtId="165" fontId="0" fillId="0" borderId="0" xfId="2" applyNumberFormat="1" applyFont="1"/>
    <xf numFmtId="165" fontId="0" fillId="0" borderId="0" xfId="0" applyNumberFormat="1"/>
    <xf numFmtId="166" fontId="0" fillId="0" borderId="0" xfId="1" applyNumberFormat="1" applyFont="1"/>
    <xf numFmtId="166" fontId="0" fillId="0" borderId="0" xfId="0" applyNumberFormat="1"/>
    <xf numFmtId="167" fontId="0" fillId="0" borderId="0" xfId="0" applyNumberFormat="1" applyAlignment="1">
      <alignment horizontal="right"/>
    </xf>
    <xf numFmtId="0" fontId="0" fillId="0" borderId="0" xfId="1" applyNumberFormat="1" applyFont="1"/>
    <xf numFmtId="167" fontId="0" fillId="0" borderId="0" xfId="0" applyNumberFormat="1"/>
    <xf numFmtId="167" fontId="0" fillId="0" borderId="0" xfId="1" applyNumberFormat="1" applyFont="1"/>
    <xf numFmtId="0" fontId="2" fillId="0" borderId="0" xfId="0" applyFont="1"/>
    <xf numFmtId="0" fontId="0" fillId="0" borderId="0" xfId="0" applyAlignment="1">
      <alignment horizontal="left" vertical="top"/>
    </xf>
    <xf numFmtId="164" fontId="0" fillId="0" borderId="0" xfId="1" applyNumberFormat="1" applyFont="1" applyAlignment="1">
      <alignment horizontal="left" vertical="top"/>
    </xf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164" fontId="0" fillId="0" borderId="0" xfId="0" applyNumberFormat="1" applyAlignment="1">
      <alignment horizontal="center"/>
    </xf>
    <xf numFmtId="164" fontId="0" fillId="0" borderId="0" xfId="1" applyNumberFormat="1" applyFont="1" applyAlignment="1">
      <alignment horizontal="center"/>
    </xf>
    <xf numFmtId="164" fontId="0" fillId="0" borderId="0" xfId="0" applyNumberFormat="1" applyAlignment="1">
      <alignment horizontal="center" wrapText="1"/>
    </xf>
    <xf numFmtId="9" fontId="0" fillId="0" borderId="0" xfId="3" applyFont="1" applyAlignment="1">
      <alignment horizontal="center"/>
    </xf>
    <xf numFmtId="0" fontId="8" fillId="0" borderId="0" xfId="0" applyFont="1"/>
    <xf numFmtId="2" fontId="8" fillId="0" borderId="0" xfId="0" applyNumberFormat="1" applyFont="1"/>
    <xf numFmtId="0" fontId="9" fillId="0" borderId="0" xfId="0" applyFont="1"/>
    <xf numFmtId="164" fontId="0" fillId="4" borderId="1" xfId="1" applyNumberFormat="1" applyFont="1" applyFill="1" applyBorder="1"/>
    <xf numFmtId="0" fontId="0" fillId="0" borderId="0" xfId="0" applyFill="1"/>
    <xf numFmtId="164" fontId="0" fillId="0" borderId="1" xfId="1" applyNumberFormat="1" applyFont="1" applyFill="1" applyBorder="1"/>
    <xf numFmtId="0" fontId="0" fillId="4" borderId="2" xfId="0" applyFont="1" applyFill="1" applyBorder="1"/>
    <xf numFmtId="0" fontId="0" fillId="4" borderId="1" xfId="0" applyFont="1" applyFill="1" applyBorder="1"/>
    <xf numFmtId="0" fontId="0" fillId="0" borderId="2" xfId="0" applyFont="1" applyBorder="1"/>
    <xf numFmtId="0" fontId="0" fillId="0" borderId="1" xfId="0" applyFont="1" applyBorder="1"/>
    <xf numFmtId="0" fontId="10" fillId="5" borderId="0" xfId="0" applyFont="1" applyFill="1"/>
    <xf numFmtId="0" fontId="5" fillId="4" borderId="2" xfId="0" applyFont="1" applyFill="1" applyBorder="1"/>
    <xf numFmtId="0" fontId="0" fillId="4" borderId="1" xfId="0" applyFont="1" applyFill="1" applyBorder="1" applyAlignment="1">
      <alignment horizontal="center" wrapText="1"/>
    </xf>
    <xf numFmtId="164" fontId="0" fillId="4" borderId="1" xfId="0" applyNumberFormat="1" applyFont="1" applyFill="1" applyBorder="1" applyAlignment="1">
      <alignment horizontal="center" wrapText="1"/>
    </xf>
    <xf numFmtId="0" fontId="6" fillId="0" borderId="2" xfId="0" applyFont="1" applyBorder="1"/>
    <xf numFmtId="0" fontId="0" fillId="0" borderId="1" xfId="0" applyFont="1" applyBorder="1" applyAlignment="1">
      <alignment horizontal="center" wrapText="1"/>
    </xf>
    <xf numFmtId="164" fontId="0" fillId="0" borderId="1" xfId="0" applyNumberFormat="1" applyFont="1" applyBorder="1" applyAlignment="1">
      <alignment horizontal="center" wrapText="1"/>
    </xf>
    <xf numFmtId="0" fontId="0" fillId="4" borderId="1" xfId="0" applyFont="1" applyFill="1" applyBorder="1" applyAlignment="1">
      <alignment horizontal="center"/>
    </xf>
    <xf numFmtId="166" fontId="0" fillId="4" borderId="1" xfId="0" applyNumberFormat="1" applyFont="1" applyFill="1" applyBorder="1"/>
    <xf numFmtId="164" fontId="0" fillId="0" borderId="1" xfId="1" applyNumberFormat="1" applyFont="1" applyBorder="1"/>
    <xf numFmtId="0" fontId="0" fillId="0" borderId="1" xfId="0" applyFont="1" applyBorder="1" applyAlignment="1">
      <alignment horizontal="center"/>
    </xf>
    <xf numFmtId="166" fontId="0" fillId="0" borderId="1" xfId="0" applyNumberFormat="1" applyFont="1" applyBorder="1"/>
    <xf numFmtId="164" fontId="0" fillId="4" borderId="1" xfId="0" applyNumberFormat="1" applyFont="1" applyFill="1" applyBorder="1"/>
    <xf numFmtId="167" fontId="0" fillId="0" borderId="1" xfId="0" applyNumberFormat="1" applyFont="1" applyBorder="1"/>
    <xf numFmtId="0" fontId="3" fillId="0" borderId="2" xfId="0" applyFont="1" applyBorder="1"/>
    <xf numFmtId="164" fontId="0" fillId="4" borderId="1" xfId="0" applyNumberFormat="1" applyFont="1" applyFill="1" applyBorder="1" applyAlignment="1">
      <alignment horizontal="center"/>
    </xf>
    <xf numFmtId="164" fontId="0" fillId="0" borderId="1" xfId="0" applyNumberFormat="1" applyFont="1" applyBorder="1" applyAlignment="1">
      <alignment horizontal="center"/>
    </xf>
    <xf numFmtId="167" fontId="0" fillId="4" borderId="1" xfId="0" applyNumberFormat="1" applyFont="1" applyFill="1" applyBorder="1"/>
    <xf numFmtId="164" fontId="0" fillId="0" borderId="1" xfId="1" applyNumberFormat="1" applyFont="1" applyBorder="1" applyAlignment="1">
      <alignment horizontal="center"/>
    </xf>
    <xf numFmtId="166" fontId="0" fillId="0" borderId="1" xfId="1" applyNumberFormat="1" applyFont="1" applyBorder="1"/>
    <xf numFmtId="0" fontId="3" fillId="4" borderId="2" xfId="0" applyFont="1" applyFill="1" applyBorder="1"/>
    <xf numFmtId="167" fontId="0" fillId="4" borderId="1" xfId="0" applyNumberFormat="1" applyFont="1" applyFill="1" applyBorder="1" applyAlignment="1">
      <alignment horizontal="right"/>
    </xf>
    <xf numFmtId="9" fontId="0" fillId="4" borderId="1" xfId="3" applyNumberFormat="1" applyFont="1" applyFill="1" applyBorder="1" applyAlignment="1">
      <alignment horizontal="center"/>
    </xf>
    <xf numFmtId="0" fontId="0" fillId="0" borderId="1" xfId="1" applyNumberFormat="1" applyFont="1" applyBorder="1"/>
    <xf numFmtId="9" fontId="0" fillId="0" borderId="1" xfId="3" applyNumberFormat="1" applyFont="1" applyBorder="1" applyAlignment="1">
      <alignment horizontal="center"/>
    </xf>
    <xf numFmtId="0" fontId="0" fillId="4" borderId="1" xfId="1" applyNumberFormat="1" applyFont="1" applyFill="1" applyBorder="1"/>
    <xf numFmtId="167" fontId="0" fillId="0" borderId="1" xfId="1" applyNumberFormat="1" applyFont="1" applyBorder="1"/>
    <xf numFmtId="164" fontId="0" fillId="0" borderId="1" xfId="0" applyNumberFormat="1" applyFont="1" applyBorder="1"/>
    <xf numFmtId="165" fontId="0" fillId="0" borderId="0" xfId="2" applyNumberFormat="1" applyFont="1" applyAlignment="1">
      <alignment horizontal="center" wrapText="1"/>
    </xf>
    <xf numFmtId="0" fontId="0" fillId="6" borderId="2" xfId="0" applyFont="1" applyFill="1" applyBorder="1"/>
    <xf numFmtId="164" fontId="0" fillId="6" borderId="1" xfId="1" applyNumberFormat="1" applyFont="1" applyFill="1" applyBorder="1"/>
    <xf numFmtId="0" fontId="0" fillId="6" borderId="1" xfId="0" applyFont="1" applyFill="1" applyBorder="1" applyAlignment="1">
      <alignment horizontal="center"/>
    </xf>
    <xf numFmtId="166" fontId="0" fillId="6" borderId="1" xfId="0" applyNumberFormat="1" applyFont="1" applyFill="1" applyBorder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left"/>
    </xf>
    <xf numFmtId="165" fontId="0" fillId="4" borderId="1" xfId="2" applyNumberFormat="1" applyFont="1" applyFill="1" applyBorder="1" applyAlignment="1">
      <alignment horizontal="center" wrapText="1"/>
    </xf>
    <xf numFmtId="165" fontId="0" fillId="0" borderId="1" xfId="2" applyNumberFormat="1" applyFont="1" applyBorder="1"/>
    <xf numFmtId="165" fontId="0" fillId="4" borderId="1" xfId="2" applyNumberFormat="1" applyFont="1" applyFill="1" applyBorder="1"/>
    <xf numFmtId="165" fontId="0" fillId="4" borderId="1" xfId="2" applyNumberFormat="1" applyFont="1" applyFill="1" applyBorder="1" applyAlignment="1">
      <alignment horizontal="center"/>
    </xf>
    <xf numFmtId="9" fontId="0" fillId="6" borderId="1" xfId="3" applyNumberFormat="1" applyFont="1" applyFill="1" applyBorder="1" applyAlignment="1">
      <alignment horizontal="center"/>
    </xf>
    <xf numFmtId="165" fontId="0" fillId="6" borderId="1" xfId="2" applyNumberFormat="1" applyFont="1" applyFill="1" applyBorder="1" applyAlignment="1">
      <alignment horizontal="center"/>
    </xf>
    <xf numFmtId="0" fontId="3" fillId="0" borderId="1" xfId="0" applyFont="1" applyBorder="1"/>
    <xf numFmtId="0" fontId="12" fillId="0" borderId="2" xfId="0" applyFont="1" applyBorder="1"/>
    <xf numFmtId="0" fontId="12" fillId="0" borderId="1" xfId="0" applyFont="1" applyBorder="1"/>
    <xf numFmtId="0" fontId="12" fillId="4" borderId="2" xfId="0" applyFont="1" applyFill="1" applyBorder="1"/>
    <xf numFmtId="0" fontId="5" fillId="0" borderId="0" xfId="0" applyFont="1" applyAlignment="1">
      <alignment horizontal="left" vertic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21"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  <alignment horizontal="center" vertical="bottom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numFmt numFmtId="164" formatCode="_(* #,##0_);_(* \(#,##0\);_(* &quot;-&quot;??_);_(@_)"/>
    </dxf>
    <dxf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alignment horizontal="center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Roy Shilling" id="{26794C8A-634B-4F2B-802B-CCC6672AB887}" userId="07f9c9cfd5dcd705" providerId="Windows Live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BB0F90A-4333-470B-8AB8-CA6826A37002}" name="Table4" displayName="Table4" ref="A14:X33" totalsRowShown="0" headerRowDxfId="20">
  <autoFilter ref="A14:X33" xr:uid="{A4DF5749-9F80-4B5E-B79A-2BA76013B0EF}"/>
  <tableColumns count="24">
    <tableColumn id="1" xr3:uid="{01468C82-D8A8-4082-A56A-D6302447983A}" name="Column1"/>
    <tableColumn id="2" xr3:uid="{D704D6F7-E247-40D6-8F61-56B70C91EDE2}" name="Column2" dataDxfId="19" dataCellStyle="Comma"/>
    <tableColumn id="3" xr3:uid="{2DF8F03C-6882-40B6-927A-5320323F0D75}" name="Column3"/>
    <tableColumn id="24" xr3:uid="{D6459B6E-7734-402F-ADC4-4086FA4D75C6}" name="Column32" dataDxfId="18"/>
    <tableColumn id="4" xr3:uid="{6A556F91-3520-4205-A00D-A937FB15BBE7}" name="Column4" dataDxfId="17" dataCellStyle="Comma"/>
    <tableColumn id="5" xr3:uid="{2330B05A-027D-4850-8D98-1AD5157C2690}" name="Column5" dataDxfId="16" dataCellStyle="Comma"/>
    <tableColumn id="23" xr3:uid="{8C480152-C66D-4799-A121-EA4C82C971DD}" name="Column55" dataDxfId="15" dataCellStyle="Comma"/>
    <tableColumn id="22" xr3:uid="{1C49414D-A531-45F7-9088-FF5B6868F13B}" name="Column54" dataDxfId="14" dataCellStyle="Comma"/>
    <tableColumn id="21" xr3:uid="{4E3894C4-7F7C-491F-B4BC-FD47BD3F7739}" name="Column53" dataDxfId="13" dataCellStyle="Comma"/>
    <tableColumn id="20" xr3:uid="{433CAB88-E837-445C-A18A-A7A0208C9CFC}" name="Column52" dataDxfId="12" dataCellStyle="Comma"/>
    <tableColumn id="6" xr3:uid="{D8067FED-4864-4CC6-8BCA-8EC0F24DBBD6}" name="Column6"/>
    <tableColumn id="7" xr3:uid="{D1DB278C-841B-44AB-A9C2-A0CBA38C43F1}" name="Column7" dataDxfId="11"/>
    <tableColumn id="8" xr3:uid="{041FA63E-83D9-4A43-9BE4-CA29DF8C5E08}" name="Column8" dataDxfId="10"/>
    <tableColumn id="9" xr3:uid="{64326278-E130-467D-A5E4-B1028BF20109}" name="Column9" dataDxfId="9" dataCellStyle="Comma"/>
    <tableColumn id="14" xr3:uid="{EBAC97BF-226A-4115-A20A-69FE779077A5}" name="Column92" dataDxfId="8" dataCellStyle="Comma"/>
    <tableColumn id="19" xr3:uid="{FF09D60E-8DC8-4A0D-876D-E8682E9A81BC}" name="Column93" dataDxfId="7"/>
    <tableColumn id="10" xr3:uid="{19C5B602-334F-4D81-A52A-5E5FDE62B538}" name="Column10" dataDxfId="6"/>
    <tableColumn id="15" xr3:uid="{6B44879C-DC9B-4087-8ED4-F87BB8A33304}" name="Column14" dataDxfId="5"/>
    <tableColumn id="17" xr3:uid="{5E4B245A-F54B-4CA2-82A4-785E1C285B1B}" name="Column15" dataDxfId="4"/>
    <tableColumn id="16" xr3:uid="{331AED18-5850-461B-AB7E-EB3AC9D3E0A6}" name="Column16" dataDxfId="3"/>
    <tableColumn id="18" xr3:uid="{4FEEDE07-80E5-43EF-9DDA-68C0575B1368}" name="Column17" dataDxfId="2" dataCellStyle="Comma"/>
    <tableColumn id="11" xr3:uid="{E9D04080-118D-42C6-8BCA-F026C3914FC5}" name="Column11" dataDxfId="1" dataCellStyle="Currency"/>
    <tableColumn id="12" xr3:uid="{A0E0742A-95F2-424D-926C-9FD78EF0A2C1}" name="Column12" dataDxfId="0"/>
    <tableColumn id="13" xr3:uid="{221347EF-AC49-40E9-A361-8319A618A0AC}" name="Column1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0" dT="2020-10-18T22:16:38.23" personId="{26794C8A-634B-4F2B-802B-CCC6672AB887}" id="{6AC1D4DB-D70D-4A44-A17E-6D53F019496A}">
    <text>Actual PVT Data from Kaskida</text>
  </threadedComment>
  <threadedComment ref="C39" dT="2020-10-18T22:16:38.23" personId="{26794C8A-634B-4F2B-802B-CCC6672AB887}" id="{16E33140-CF9C-4FF1-93B8-67CA60812AEE}">
    <text>Actual PVT Data from Kaskida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A992E-39CB-4D0C-B285-AB29D441A07C}">
  <dimension ref="A8:AG359"/>
  <sheetViews>
    <sheetView topLeftCell="A34" workbookViewId="0">
      <selection activeCell="A42" sqref="A42:J60"/>
    </sheetView>
  </sheetViews>
  <sheetFormatPr defaultRowHeight="15" x14ac:dyDescent="0.25"/>
  <cols>
    <col min="1" max="1" width="20" customWidth="1"/>
    <col min="2" max="2" width="10" customWidth="1"/>
    <col min="3" max="3" width="7.28515625" customWidth="1"/>
    <col min="4" max="4" width="8.28515625" customWidth="1"/>
    <col min="5" max="5" width="8.7109375" customWidth="1"/>
    <col min="6" max="6" width="8.140625" customWidth="1"/>
    <col min="7" max="7" width="7" customWidth="1"/>
    <col min="8" max="8" width="11.140625" customWidth="1"/>
    <col min="9" max="9" width="11.7109375" customWidth="1"/>
    <col min="10" max="10" width="12" customWidth="1"/>
    <col min="11" max="11" width="8.7109375" customWidth="1"/>
    <col min="12" max="12" width="12.140625" customWidth="1"/>
    <col min="13" max="13" width="15.42578125" customWidth="1"/>
    <col min="14" max="14" width="13.7109375" customWidth="1"/>
    <col min="15" max="15" width="16" customWidth="1"/>
    <col min="16" max="16" width="17.140625" customWidth="1"/>
    <col min="17" max="17" width="18.28515625" customWidth="1"/>
    <col min="18" max="18" width="15.140625" customWidth="1"/>
    <col min="19" max="19" width="13.42578125" customWidth="1"/>
    <col min="20" max="20" width="15" customWidth="1"/>
    <col min="21" max="21" width="17.42578125" customWidth="1"/>
    <col min="22" max="22" width="17" customWidth="1"/>
    <col min="23" max="23" width="17.42578125" customWidth="1"/>
    <col min="24" max="24" width="16.28515625" customWidth="1"/>
    <col min="25" max="25" width="14.85546875" customWidth="1"/>
    <col min="26" max="26" width="15.85546875" customWidth="1"/>
    <col min="27" max="27" width="17" customWidth="1"/>
    <col min="28" max="28" width="19" customWidth="1"/>
    <col min="29" max="29" width="12" customWidth="1"/>
    <col min="30" max="30" width="15.7109375" customWidth="1"/>
    <col min="31" max="31" width="16.140625" customWidth="1"/>
    <col min="32" max="32" width="15.5703125" customWidth="1"/>
    <col min="33" max="33" width="16.7109375" customWidth="1"/>
    <col min="34" max="34" width="15.140625" customWidth="1"/>
    <col min="35" max="35" width="15.42578125" customWidth="1"/>
    <col min="36" max="36" width="15.28515625" customWidth="1"/>
    <col min="37" max="37" width="16.5703125" customWidth="1"/>
  </cols>
  <sheetData>
    <row r="8" spans="1:24" x14ac:dyDescent="0.25">
      <c r="P8" s="31"/>
    </row>
    <row r="10" spans="1:24" x14ac:dyDescent="0.25">
      <c r="A10" s="29" t="s">
        <v>93</v>
      </c>
      <c r="B10" s="37">
        <v>35</v>
      </c>
      <c r="G10" s="27"/>
      <c r="H10" s="27"/>
      <c r="I10" s="27"/>
      <c r="J10" s="27"/>
      <c r="K10" s="27"/>
      <c r="N10" s="27"/>
    </row>
    <row r="11" spans="1:24" x14ac:dyDescent="0.25">
      <c r="A11" s="29" t="s">
        <v>94</v>
      </c>
      <c r="B11" s="37">
        <v>0.5</v>
      </c>
      <c r="C11" t="s">
        <v>95</v>
      </c>
    </row>
    <row r="12" spans="1:24" x14ac:dyDescent="0.25">
      <c r="A12" s="27" t="s">
        <v>91</v>
      </c>
      <c r="B12" s="28">
        <f>1/((B10+131.5)/141.5)*0.433</f>
        <v>0.367984984984985</v>
      </c>
      <c r="C12" s="27" t="s">
        <v>92</v>
      </c>
      <c r="D12" s="27"/>
      <c r="M12" s="32"/>
    </row>
    <row r="13" spans="1:24" ht="21" customHeight="1" x14ac:dyDescent="0.3">
      <c r="E13" s="20"/>
    </row>
    <row r="14" spans="1:24" ht="55.5" customHeight="1" x14ac:dyDescent="0.25">
      <c r="A14" s="21" t="s">
        <v>69</v>
      </c>
      <c r="B14" s="1" t="s">
        <v>70</v>
      </c>
      <c r="C14" s="1" t="s">
        <v>71</v>
      </c>
      <c r="D14" s="1" t="s">
        <v>100</v>
      </c>
      <c r="E14" s="1" t="s">
        <v>72</v>
      </c>
      <c r="F14" s="1" t="s">
        <v>73</v>
      </c>
      <c r="G14" s="1" t="s">
        <v>99</v>
      </c>
      <c r="H14" s="1" t="s">
        <v>98</v>
      </c>
      <c r="I14" s="1" t="s">
        <v>97</v>
      </c>
      <c r="J14" s="1" t="s">
        <v>96</v>
      </c>
      <c r="K14" s="1" t="s">
        <v>74</v>
      </c>
      <c r="L14" s="1" t="s">
        <v>75</v>
      </c>
      <c r="M14" s="1" t="s">
        <v>76</v>
      </c>
      <c r="N14" s="1" t="s">
        <v>77</v>
      </c>
      <c r="O14" s="1" t="s">
        <v>82</v>
      </c>
      <c r="P14" s="1" t="s">
        <v>90</v>
      </c>
      <c r="Q14" s="1" t="s">
        <v>78</v>
      </c>
      <c r="R14" s="1" t="s">
        <v>84</v>
      </c>
      <c r="S14" s="1" t="s">
        <v>85</v>
      </c>
      <c r="T14" s="1" t="s">
        <v>86</v>
      </c>
      <c r="U14" s="1" t="s">
        <v>88</v>
      </c>
      <c r="V14" s="1" t="s">
        <v>79</v>
      </c>
      <c r="W14" s="1" t="s">
        <v>80</v>
      </c>
      <c r="X14" s="1" t="s">
        <v>81</v>
      </c>
    </row>
    <row r="15" spans="1:24" ht="67.5" customHeight="1" x14ac:dyDescent="0.25">
      <c r="A15" s="21"/>
      <c r="B15" s="1" t="s">
        <v>10</v>
      </c>
      <c r="C15" s="1" t="s">
        <v>109</v>
      </c>
      <c r="D15" s="1" t="s">
        <v>108</v>
      </c>
      <c r="E15" s="1" t="s">
        <v>68</v>
      </c>
      <c r="F15" s="1" t="s">
        <v>67</v>
      </c>
      <c r="G15" s="25" t="s">
        <v>14</v>
      </c>
      <c r="H15" s="25" t="s">
        <v>61</v>
      </c>
      <c r="I15" s="25" t="s">
        <v>62</v>
      </c>
      <c r="J15" s="25" t="s">
        <v>89</v>
      </c>
      <c r="K15" s="1" t="s">
        <v>66</v>
      </c>
      <c r="L15" s="1" t="s">
        <v>65</v>
      </c>
      <c r="M15" s="1" t="s">
        <v>64</v>
      </c>
      <c r="N15" s="1" t="s">
        <v>0</v>
      </c>
      <c r="O15" s="1" t="s">
        <v>63</v>
      </c>
      <c r="P15" s="1" t="s">
        <v>9</v>
      </c>
      <c r="Q15" s="1" t="s">
        <v>102</v>
      </c>
      <c r="R15" s="25" t="s">
        <v>103</v>
      </c>
      <c r="S15" s="1" t="s">
        <v>105</v>
      </c>
      <c r="T15" s="1" t="s">
        <v>101</v>
      </c>
      <c r="U15" s="1" t="s">
        <v>104</v>
      </c>
      <c r="V15" s="65" t="s">
        <v>2</v>
      </c>
      <c r="W15" s="4"/>
    </row>
    <row r="16" spans="1:24" ht="18.75" x14ac:dyDescent="0.3">
      <c r="A16" s="22" t="s">
        <v>15</v>
      </c>
      <c r="B16" s="1"/>
      <c r="C16" s="1"/>
      <c r="D16" s="1"/>
      <c r="E16" s="1"/>
      <c r="F16" s="1"/>
      <c r="G16" s="25"/>
      <c r="H16" s="25"/>
      <c r="I16" s="25"/>
      <c r="J16" s="25"/>
      <c r="K16" s="1"/>
      <c r="L16" s="1"/>
      <c r="M16" s="1"/>
      <c r="N16" s="1"/>
      <c r="O16" s="1"/>
      <c r="P16" s="16"/>
      <c r="Q16" s="1"/>
      <c r="R16" s="25"/>
      <c r="S16" s="3"/>
      <c r="T16" s="4"/>
      <c r="U16" s="1"/>
      <c r="V16" s="5"/>
      <c r="W16" s="4"/>
    </row>
    <row r="17" spans="1:33" x14ac:dyDescent="0.25">
      <c r="A17" t="s">
        <v>3</v>
      </c>
      <c r="B17" s="3">
        <v>8468</v>
      </c>
      <c r="C17" s="16">
        <f>10+9</f>
        <v>19</v>
      </c>
      <c r="D17" s="16">
        <v>6</v>
      </c>
      <c r="E17" s="3">
        <v>26616</v>
      </c>
      <c r="F17" s="3">
        <v>27104</v>
      </c>
      <c r="G17" s="8">
        <v>14.3</v>
      </c>
      <c r="H17" s="3">
        <f>+(G17-B$11)*(E17-1000)*0.052</f>
        <v>18382.0416</v>
      </c>
      <c r="I17" s="3">
        <f>H17-B$12*(E17-B17)</f>
        <v>11703.850092492492</v>
      </c>
      <c r="J17" s="3">
        <f>Table4[[#This Row],[Column53]]-B$12*Table4[[#This Row],[Column2]]</f>
        <v>8587.7532396396382</v>
      </c>
      <c r="K17" s="9">
        <v>76.5</v>
      </c>
      <c r="L17" s="8">
        <f>(F17/10000)*K17</f>
        <v>207.34559999999999</v>
      </c>
      <c r="M17">
        <v>144.1</v>
      </c>
      <c r="N17" s="3">
        <f>1198+1121</f>
        <v>2319</v>
      </c>
      <c r="O17" s="8">
        <f>N17/D17</f>
        <v>386.5</v>
      </c>
      <c r="P17" s="26">
        <f>D17/C17</f>
        <v>0.31578947368421051</v>
      </c>
      <c r="Q17" s="5">
        <f>N17*1100000+D17*40000000</f>
        <v>2790900000</v>
      </c>
      <c r="R17" s="5">
        <f>Q17/D17</f>
        <v>465150000</v>
      </c>
      <c r="S17" s="6">
        <f>R17+200000000</f>
        <v>665150000</v>
      </c>
      <c r="T17" s="6">
        <f>S17*D17</f>
        <v>3990900000</v>
      </c>
      <c r="U17" s="6">
        <f>D17*V17</f>
        <v>5790900000</v>
      </c>
      <c r="V17" s="5">
        <f>(3000000000+Q17)/D17</f>
        <v>965150000</v>
      </c>
      <c r="W17" s="4"/>
    </row>
    <row r="18" spans="1:33" x14ac:dyDescent="0.25">
      <c r="A18" t="s">
        <v>4</v>
      </c>
      <c r="B18" s="3">
        <v>6952</v>
      </c>
      <c r="C18" s="16">
        <v>37</v>
      </c>
      <c r="D18" s="16">
        <f>6+9</f>
        <v>15</v>
      </c>
      <c r="E18" s="3">
        <v>28352</v>
      </c>
      <c r="F18" s="3">
        <v>29176</v>
      </c>
      <c r="G18" s="8">
        <v>14.1</v>
      </c>
      <c r="H18" s="3">
        <f>+(G18-B$11)*(E18-1000)*0.052</f>
        <v>19343.3344</v>
      </c>
      <c r="I18" s="3">
        <f>H18-B$12*(E18-B18)</f>
        <v>11468.455721321321</v>
      </c>
      <c r="J18" s="3">
        <f>Table4[[#This Row],[Column53]]-B$12*Table4[[#This Row],[Column2]]</f>
        <v>8910.2241057057054</v>
      </c>
      <c r="K18" s="10">
        <v>73.2</v>
      </c>
      <c r="L18" s="8">
        <f>(F18/10000)*K18</f>
        <v>213.56832000000003</v>
      </c>
      <c r="M18">
        <v>96.3</v>
      </c>
      <c r="N18" s="3">
        <f>2530+2666</f>
        <v>5196</v>
      </c>
      <c r="O18" s="8">
        <f>N18/D18</f>
        <v>346.4</v>
      </c>
      <c r="P18" s="26">
        <f>D18/C18</f>
        <v>0.40540540540540543</v>
      </c>
      <c r="Q18" s="5">
        <f>N18*1100000+D18*40000000</f>
        <v>6315600000</v>
      </c>
      <c r="R18" s="5">
        <f>Q18/D18</f>
        <v>421040000</v>
      </c>
      <c r="S18" s="6">
        <f>R18+200000000</f>
        <v>621040000</v>
      </c>
      <c r="T18" s="6">
        <f>S18*D18</f>
        <v>9315600000</v>
      </c>
      <c r="U18" s="6">
        <f>D18*V18</f>
        <v>12315600000</v>
      </c>
      <c r="V18" s="5">
        <f>(6000000000+Q18)/D18</f>
        <v>821040000</v>
      </c>
      <c r="W18" s="4"/>
    </row>
    <row r="19" spans="1:33" x14ac:dyDescent="0.25">
      <c r="A19" t="s">
        <v>5</v>
      </c>
      <c r="B19" s="3">
        <v>7134</v>
      </c>
      <c r="C19" s="16">
        <v>8</v>
      </c>
      <c r="D19" s="16">
        <v>4</v>
      </c>
      <c r="E19" s="3">
        <v>30502</v>
      </c>
      <c r="F19" s="3">
        <v>31236</v>
      </c>
      <c r="G19" s="8">
        <v>15.1</v>
      </c>
      <c r="H19" s="3">
        <f>+(G19-B$11)*(E19-1000)*0.052</f>
        <v>22397.918399999999</v>
      </c>
      <c r="I19" s="3">
        <f>H19-B$12*(E19-B19)</f>
        <v>13798.84527087087</v>
      </c>
      <c r="J19" s="3">
        <f>Table4[[#This Row],[Column53]]-B$12*Table4[[#This Row],[Column2]]</f>
        <v>11173.640387987987</v>
      </c>
      <c r="K19" s="10">
        <v>67.7</v>
      </c>
      <c r="L19" s="8">
        <f>(F19/10000)*K19</f>
        <v>211.46772000000001</v>
      </c>
      <c r="M19">
        <v>89.2</v>
      </c>
      <c r="N19" s="3">
        <f>1442</f>
        <v>1442</v>
      </c>
      <c r="O19" s="8">
        <f>N19/D19</f>
        <v>360.5</v>
      </c>
      <c r="P19" s="26">
        <f>D19/C19</f>
        <v>0.5</v>
      </c>
      <c r="Q19" s="5">
        <f>N19*1100000+D19*40000000</f>
        <v>1746200000</v>
      </c>
      <c r="R19" s="5">
        <f>Q19/D19</f>
        <v>436550000</v>
      </c>
      <c r="S19" s="6">
        <f>R19+200000000</f>
        <v>636550000</v>
      </c>
      <c r="T19" s="6">
        <f>S19*D19</f>
        <v>2546200000</v>
      </c>
      <c r="U19" s="6">
        <f>D19*V19</f>
        <v>5046200000</v>
      </c>
      <c r="V19" s="5">
        <f>(3300000000+Q19)/D19</f>
        <v>1261550000</v>
      </c>
      <c r="W19" s="4"/>
    </row>
    <row r="20" spans="1:33" x14ac:dyDescent="0.25">
      <c r="A20" t="s">
        <v>6</v>
      </c>
      <c r="B20" s="3">
        <v>9438</v>
      </c>
      <c r="C20" s="16">
        <v>20</v>
      </c>
      <c r="D20" s="16">
        <v>7</v>
      </c>
      <c r="E20" s="3">
        <v>23597</v>
      </c>
      <c r="F20" s="3">
        <v>25049</v>
      </c>
      <c r="G20" s="8">
        <v>14</v>
      </c>
      <c r="H20" s="3">
        <f>+(G20-B$11)*(E20-1000)*0.052</f>
        <v>15863.093999999999</v>
      </c>
      <c r="I20" s="3">
        <f>H20-B$12*(E20-B20)</f>
        <v>10652.794597597596</v>
      </c>
      <c r="J20" s="3">
        <f>Table4[[#This Row],[Column53]]-B$12*Table4[[#This Row],[Column2]]</f>
        <v>7179.7523093093077</v>
      </c>
      <c r="K20" s="10">
        <v>69.599999999999994</v>
      </c>
      <c r="L20" s="8">
        <f>(F20/10000)*K20</f>
        <v>174.34103999999999</v>
      </c>
      <c r="M20">
        <v>88.9</v>
      </c>
      <c r="N20" s="3">
        <v>2119</v>
      </c>
      <c r="O20" s="8">
        <f>N20/D20</f>
        <v>302.71428571428572</v>
      </c>
      <c r="P20" s="26">
        <f>D20/C20</f>
        <v>0.35</v>
      </c>
      <c r="Q20" s="5">
        <f>N20*1100000+D20*40000000</f>
        <v>2610900000</v>
      </c>
      <c r="R20" s="5">
        <f>Q20/D20</f>
        <v>372985714.28571427</v>
      </c>
      <c r="S20" s="6">
        <f>R20+200000000</f>
        <v>572985714.28571427</v>
      </c>
      <c r="T20" s="6">
        <f>S20*D20</f>
        <v>4010900000</v>
      </c>
      <c r="U20" s="6">
        <f>D20*V20</f>
        <v>5410900000</v>
      </c>
      <c r="V20" s="5">
        <f>(1000000000+Q20+(D20+2)*200000000)/D20</f>
        <v>772985714.28571427</v>
      </c>
      <c r="W20" s="4"/>
    </row>
    <row r="21" spans="1:33" x14ac:dyDescent="0.25">
      <c r="B21" s="3"/>
      <c r="C21" s="16"/>
      <c r="D21" s="16"/>
      <c r="E21" s="3"/>
      <c r="F21" s="3"/>
      <c r="G21" s="8"/>
      <c r="H21" s="4"/>
      <c r="I21" s="4"/>
      <c r="J21" s="4"/>
      <c r="K21" s="10"/>
      <c r="L21" s="8"/>
      <c r="O21" s="8"/>
      <c r="P21" s="16"/>
      <c r="R21" s="5"/>
      <c r="V21" s="5"/>
      <c r="W21" s="4"/>
      <c r="AG21" s="5"/>
    </row>
    <row r="22" spans="1:33" x14ac:dyDescent="0.25">
      <c r="A22" t="s">
        <v>7</v>
      </c>
      <c r="B22" s="3">
        <f t="shared" ref="B22:G22" si="0">SUM(B17:B21)/4</f>
        <v>7998</v>
      </c>
      <c r="C22" s="16">
        <f t="shared" si="0"/>
        <v>21</v>
      </c>
      <c r="D22" s="16">
        <f t="shared" si="0"/>
        <v>8</v>
      </c>
      <c r="E22" s="3">
        <f t="shared" si="0"/>
        <v>27266.75</v>
      </c>
      <c r="F22" s="3">
        <f t="shared" si="0"/>
        <v>28141.25</v>
      </c>
      <c r="G22" s="11">
        <f t="shared" si="0"/>
        <v>14.375</v>
      </c>
      <c r="H22" s="3">
        <f>AVERAGE(H17:H20)</f>
        <v>18996.597099999999</v>
      </c>
      <c r="I22" s="3">
        <f>AVERAGE(I17:I20)</f>
        <v>11905.986420570571</v>
      </c>
      <c r="J22" s="3">
        <f>AVERAGE(J17:J20)</f>
        <v>8962.8425106606592</v>
      </c>
      <c r="K22" s="12">
        <f t="shared" ref="K22:P22" si="1">SUM(K17:K21)/4</f>
        <v>71.75</v>
      </c>
      <c r="L22" s="8">
        <f t="shared" si="1"/>
        <v>201.68067000000002</v>
      </c>
      <c r="M22" s="11">
        <f t="shared" si="1"/>
        <v>104.625</v>
      </c>
      <c r="N22" s="4">
        <f t="shared" si="1"/>
        <v>2769</v>
      </c>
      <c r="O22" s="8">
        <f t="shared" si="1"/>
        <v>349.02857142857147</v>
      </c>
      <c r="P22" s="26">
        <f t="shared" si="1"/>
        <v>0.39279871977240399</v>
      </c>
      <c r="Q22" s="5">
        <f t="shared" ref="Q22" si="2">SUM(Q17:Q21)/4</f>
        <v>3365900000</v>
      </c>
      <c r="R22" s="5">
        <f>SUM(R17:R21)/4</f>
        <v>423931428.57142854</v>
      </c>
      <c r="S22" s="5">
        <f>SUM(S17:S21)/4</f>
        <v>623931428.57142854</v>
      </c>
      <c r="T22" s="5">
        <f>SUM(T17:T21)/4</f>
        <v>4965900000</v>
      </c>
      <c r="U22" s="5">
        <f>SUM(U17:U21)/4</f>
        <v>7140900000</v>
      </c>
      <c r="V22" s="5">
        <f>SUM(V17:V21)/4</f>
        <v>955181428.57142854</v>
      </c>
      <c r="W22" s="4"/>
      <c r="AB22" s="5"/>
      <c r="AG22" s="5"/>
    </row>
    <row r="23" spans="1:33" x14ac:dyDescent="0.25">
      <c r="B23" s="3"/>
      <c r="D23" s="16"/>
      <c r="E23" s="3"/>
      <c r="F23" s="3"/>
      <c r="L23" s="8"/>
      <c r="P23" s="16"/>
      <c r="Q23" s="4"/>
      <c r="R23" s="4"/>
      <c r="S23" s="4"/>
      <c r="T23" s="4"/>
      <c r="U23" s="3"/>
    </row>
    <row r="24" spans="1:33" x14ac:dyDescent="0.25">
      <c r="A24" s="19" t="s">
        <v>8</v>
      </c>
      <c r="B24" s="3"/>
      <c r="D24" s="16"/>
      <c r="E24" s="3"/>
      <c r="F24" s="3"/>
      <c r="L24" s="8"/>
      <c r="P24" s="16"/>
      <c r="Q24" s="4"/>
      <c r="R24" s="4"/>
      <c r="S24" s="4"/>
      <c r="T24" s="4"/>
      <c r="U24" s="3"/>
    </row>
    <row r="25" spans="1:33" x14ac:dyDescent="0.25">
      <c r="B25" s="3"/>
      <c r="D25" s="16"/>
      <c r="E25" s="3"/>
      <c r="F25" s="3"/>
      <c r="J25" s="3"/>
      <c r="L25" s="8"/>
      <c r="O25" s="24"/>
      <c r="P25" s="16"/>
      <c r="Q25" s="71" t="s">
        <v>106</v>
      </c>
      <c r="R25" s="4"/>
      <c r="S25" s="70"/>
      <c r="T25" s="4"/>
      <c r="U25" s="3"/>
    </row>
    <row r="26" spans="1:33" ht="18.75" x14ac:dyDescent="0.3">
      <c r="A26" s="22" t="s">
        <v>16</v>
      </c>
      <c r="D26" s="16"/>
      <c r="P26" s="16"/>
      <c r="Q26" s="4"/>
      <c r="R26" s="4"/>
      <c r="S26" s="4"/>
      <c r="T26" s="4"/>
      <c r="U26" s="3"/>
    </row>
    <row r="27" spans="1:33" x14ac:dyDescent="0.25">
      <c r="A27" t="s">
        <v>11</v>
      </c>
      <c r="B27" s="3">
        <v>5885</v>
      </c>
      <c r="C27">
        <v>12</v>
      </c>
      <c r="D27" s="23">
        <v>0</v>
      </c>
      <c r="E27" s="30">
        <v>32531</v>
      </c>
      <c r="F27" s="3">
        <v>33418</v>
      </c>
      <c r="G27">
        <v>15.2</v>
      </c>
      <c r="H27" s="3">
        <f>+(G27-B$11)*(E27-1000)*0.052</f>
        <v>24102.296399999996</v>
      </c>
      <c r="I27" s="3">
        <f>H27-B$12*(E27-B27)</f>
        <v>14296.968490090085</v>
      </c>
      <c r="J27" s="3">
        <f>Table4[[#This Row],[Column53]]-B$12*Table4[[#This Row],[Column2]]</f>
        <v>12131.376853453448</v>
      </c>
      <c r="K27">
        <v>134.4</v>
      </c>
      <c r="L27" s="8">
        <f>(F27/10000)*K27</f>
        <v>449.13792000000001</v>
      </c>
      <c r="M27" s="4">
        <v>0</v>
      </c>
      <c r="N27" s="3">
        <v>1179</v>
      </c>
      <c r="O27" s="4">
        <v>0</v>
      </c>
      <c r="P27" s="26">
        <f>D27/C27</f>
        <v>0</v>
      </c>
      <c r="Q27" s="5">
        <f>N27*1100000+4*40000000</f>
        <v>1456900000</v>
      </c>
      <c r="R27" s="4"/>
      <c r="S27" s="4"/>
      <c r="T27" s="4"/>
      <c r="U27" s="3"/>
      <c r="V27" s="5"/>
      <c r="W27" s="4">
        <v>0</v>
      </c>
      <c r="Z27" s="4">
        <v>0</v>
      </c>
      <c r="AA27" s="4">
        <v>0</v>
      </c>
      <c r="AB27" s="4">
        <v>0</v>
      </c>
    </row>
    <row r="28" spans="1:33" x14ac:dyDescent="0.25">
      <c r="A28" t="s">
        <v>12</v>
      </c>
      <c r="B28" s="3">
        <v>5853</v>
      </c>
      <c r="C28">
        <v>15</v>
      </c>
      <c r="D28" s="23">
        <v>0</v>
      </c>
      <c r="E28" s="3">
        <v>28033</v>
      </c>
      <c r="F28" s="3">
        <v>28270</v>
      </c>
      <c r="G28">
        <v>15.4</v>
      </c>
      <c r="H28" s="3">
        <f>+(G28-B$11)*(E28-1000)*0.052</f>
        <v>20945.168399999999</v>
      </c>
      <c r="I28" s="3">
        <f>H28-B$12*(E28-B28)</f>
        <v>12783.261433033033</v>
      </c>
      <c r="J28" s="3">
        <f>Table4[[#This Row],[Column53]]-B$12*Table4[[#This Row],[Column2]]</f>
        <v>10629.445315915915</v>
      </c>
      <c r="K28" s="10">
        <v>84.9</v>
      </c>
      <c r="L28" s="8">
        <f>(F28/10000)*K28</f>
        <v>240.01230000000001</v>
      </c>
      <c r="M28" s="4">
        <v>0</v>
      </c>
      <c r="N28" s="3">
        <v>1289</v>
      </c>
      <c r="O28" s="4">
        <v>0</v>
      </c>
      <c r="P28" s="26">
        <f>D28/C28</f>
        <v>0</v>
      </c>
      <c r="Q28" s="5">
        <f>N28*1100000+5*40000000</f>
        <v>1617900000</v>
      </c>
      <c r="R28" s="4"/>
      <c r="S28" s="4"/>
      <c r="T28" s="4"/>
      <c r="U28" s="3"/>
      <c r="V28" s="5"/>
      <c r="W28" s="4">
        <v>0</v>
      </c>
      <c r="Z28" s="4">
        <v>0</v>
      </c>
      <c r="AA28" s="4">
        <v>0</v>
      </c>
      <c r="AB28" s="4">
        <v>0</v>
      </c>
    </row>
    <row r="29" spans="1:33" x14ac:dyDescent="0.25">
      <c r="A29" t="s">
        <v>13</v>
      </c>
      <c r="B29" s="3">
        <v>5016</v>
      </c>
      <c r="C29">
        <v>10</v>
      </c>
      <c r="D29" s="23">
        <v>0</v>
      </c>
      <c r="E29" s="3">
        <v>31712</v>
      </c>
      <c r="F29" s="3">
        <v>32173</v>
      </c>
      <c r="G29">
        <v>15.8</v>
      </c>
      <c r="H29" s="3">
        <f>+(G29-B$11)*(E29-1000)*0.052</f>
        <v>24434.467199999999</v>
      </c>
      <c r="I29" s="3">
        <f>H29-B$12*(E29-B29)</f>
        <v>14610.740040840839</v>
      </c>
      <c r="J29" s="3">
        <f>Table4[[#This Row],[Column53]]-B$12*Table4[[#This Row],[Column2]]</f>
        <v>12764.927356156155</v>
      </c>
      <c r="K29" s="10">
        <v>67.3</v>
      </c>
      <c r="L29" s="8">
        <f>(F29/10000)*K29</f>
        <v>216.52428999999998</v>
      </c>
      <c r="M29" s="4">
        <v>0</v>
      </c>
      <c r="N29" s="3">
        <v>736</v>
      </c>
      <c r="O29" s="4">
        <v>0</v>
      </c>
      <c r="P29" s="26">
        <f>D29/C29</f>
        <v>0</v>
      </c>
      <c r="Q29" s="5">
        <f>N29*1100000+5*40000000</f>
        <v>1009600000</v>
      </c>
      <c r="R29" s="4"/>
      <c r="S29" s="4"/>
      <c r="T29" s="4"/>
      <c r="U29" s="3"/>
      <c r="V29" s="5"/>
      <c r="W29" s="4">
        <v>0</v>
      </c>
      <c r="Z29" s="4">
        <v>0</v>
      </c>
      <c r="AA29" s="4">
        <v>0</v>
      </c>
      <c r="AB29" s="4">
        <v>0</v>
      </c>
    </row>
    <row r="30" spans="1:33" x14ac:dyDescent="0.25">
      <c r="A30" t="s">
        <v>87</v>
      </c>
      <c r="B30" s="3">
        <v>4639</v>
      </c>
      <c r="C30">
        <v>11</v>
      </c>
      <c r="D30" s="16"/>
      <c r="E30" s="3">
        <v>29550</v>
      </c>
      <c r="F30" s="3">
        <v>30401</v>
      </c>
      <c r="G30" s="11">
        <v>16.100000000000001</v>
      </c>
      <c r="H30" s="3">
        <f>+(G30-B$11)*(E30-1000)*0.052</f>
        <v>23159.760000000002</v>
      </c>
      <c r="I30" s="3">
        <f>H30-B$12*(E30-B30)</f>
        <v>13992.88603903904</v>
      </c>
      <c r="J30" s="3">
        <f>Table4[[#This Row],[Column53]]-B$12*Table4[[#This Row],[Column2]]</f>
        <v>12285.803693693695</v>
      </c>
      <c r="K30">
        <v>74.8</v>
      </c>
      <c r="L30" s="8">
        <v>204</v>
      </c>
      <c r="M30" s="4"/>
      <c r="N30" s="3">
        <v>816</v>
      </c>
      <c r="P30" s="26">
        <f>D30/C30</f>
        <v>0</v>
      </c>
      <c r="Q30" s="5">
        <f>N30*1100000+5*40000000</f>
        <v>1097600000</v>
      </c>
      <c r="R30" s="4"/>
      <c r="S30" s="4"/>
      <c r="T30" s="4"/>
      <c r="U30" s="3"/>
      <c r="V30" s="5"/>
    </row>
    <row r="31" spans="1:33" x14ac:dyDescent="0.25">
      <c r="D31" s="16"/>
      <c r="G31" s="11"/>
      <c r="H31" s="3"/>
      <c r="I31" s="3"/>
      <c r="J31" s="3"/>
      <c r="P31" s="16"/>
      <c r="R31" s="4"/>
      <c r="S31" s="4"/>
      <c r="T31" s="4"/>
      <c r="U31" s="3"/>
      <c r="V31" s="5"/>
    </row>
    <row r="32" spans="1:33" x14ac:dyDescent="0.25">
      <c r="A32" t="s">
        <v>7</v>
      </c>
      <c r="B32" s="3">
        <f>SUM(B26:B30)/3</f>
        <v>7131</v>
      </c>
      <c r="C32" s="3">
        <f>SUM(C27:C30)/4</f>
        <v>12</v>
      </c>
      <c r="D32" s="24">
        <f>SUM(D26:D30)/3</f>
        <v>0</v>
      </c>
      <c r="E32" s="3">
        <f>SUM(E27:E30)/4</f>
        <v>30456.5</v>
      </c>
      <c r="F32" s="3">
        <f>SUM(F27:F30)/4</f>
        <v>31065.5</v>
      </c>
      <c r="G32" s="7">
        <f>SUM(G27:G30)/4</f>
        <v>15.625000000000002</v>
      </c>
      <c r="H32" s="3">
        <f>AVERAGE(H27:H30)</f>
        <v>23160.423000000003</v>
      </c>
      <c r="I32" s="3">
        <f>AVERAGE(I27:I30)</f>
        <v>13920.96400075075</v>
      </c>
      <c r="J32" s="3">
        <f>AVERAGE(J27:J30)</f>
        <v>11952.888304804805</v>
      </c>
      <c r="K32" s="3">
        <f>SUM(K27:K30)/4</f>
        <v>90.350000000000009</v>
      </c>
      <c r="L32" s="3">
        <f>SUM(L27:L30)/4</f>
        <v>277.41862749999996</v>
      </c>
      <c r="M32" s="3">
        <f>SUM(M26:M30)/3</f>
        <v>0</v>
      </c>
      <c r="N32" s="3">
        <f>SUM(N27:N30)/4</f>
        <v>1005</v>
      </c>
      <c r="O32" s="3">
        <f>SUM(O26:O30)/3</f>
        <v>0</v>
      </c>
      <c r="P32" s="24">
        <f>SUM(P27:P30)/4</f>
        <v>0</v>
      </c>
      <c r="Q32" s="5">
        <f t="shared" ref="Q32" si="3">SUM(Q27:Q30)/4</f>
        <v>1295500000</v>
      </c>
      <c r="R32" s="4"/>
      <c r="S32" s="4"/>
      <c r="T32" s="4"/>
      <c r="U32" s="3"/>
      <c r="V32" s="5"/>
      <c r="Z32" s="3">
        <f>+(P32-0.5)*E32*0.052</f>
        <v>-791.86899999999991</v>
      </c>
      <c r="AA32" s="3">
        <f>Z32-0.34*(E32-B32)</f>
        <v>-8722.5390000000007</v>
      </c>
      <c r="AC32" s="3">
        <f>SUM(AC25:AC30)/3</f>
        <v>0</v>
      </c>
    </row>
    <row r="33" spans="1:30" x14ac:dyDescent="0.25">
      <c r="A33" s="19" t="s">
        <v>83</v>
      </c>
      <c r="B33" s="3"/>
      <c r="D33" s="16"/>
      <c r="E33" s="3"/>
      <c r="F33" s="3"/>
      <c r="G33" s="3"/>
      <c r="H33" s="3"/>
      <c r="I33" s="3"/>
      <c r="J33" s="3"/>
      <c r="L33" s="8"/>
      <c r="M33" s="4"/>
      <c r="N33" s="3"/>
      <c r="O33" s="4"/>
      <c r="P33" s="16"/>
      <c r="Q33" s="4"/>
      <c r="R33" s="4"/>
      <c r="S33" s="4"/>
      <c r="T33" s="4"/>
      <c r="U33" s="4"/>
      <c r="V33" s="5"/>
      <c r="W33" s="4"/>
    </row>
    <row r="35" spans="1:30" x14ac:dyDescent="0.25">
      <c r="AD35">
        <v>50</v>
      </c>
    </row>
    <row r="36" spans="1:30" x14ac:dyDescent="0.25"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>
        <f>Sheet2!M4*30</f>
        <v>450000</v>
      </c>
      <c r="Z36" s="15"/>
      <c r="AA36" s="15"/>
      <c r="AB36" s="15">
        <f>Y36*AD$35</f>
        <v>22500000</v>
      </c>
      <c r="AC36" s="14">
        <v>1</v>
      </c>
    </row>
    <row r="37" spans="1:30" x14ac:dyDescent="0.25"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>
        <f>Sheet2!M5*30</f>
        <v>444375</v>
      </c>
      <c r="Z37" s="15"/>
      <c r="AA37" s="15"/>
      <c r="AB37" s="15">
        <f t="shared" ref="AB37:AB100" si="4">Y37*AD$35</f>
        <v>22218750</v>
      </c>
      <c r="AC37" s="14">
        <f>AC36+1</f>
        <v>2</v>
      </c>
    </row>
    <row r="38" spans="1:30" x14ac:dyDescent="0.25"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>
        <f>Sheet2!M6*30</f>
        <v>438820.3125</v>
      </c>
      <c r="Z38" s="15"/>
      <c r="AA38" s="15"/>
      <c r="AB38" s="15">
        <f t="shared" si="4"/>
        <v>21941015.625</v>
      </c>
      <c r="AC38" s="14">
        <f t="shared" ref="AC38:AC101" si="5">AC37+1</f>
        <v>3</v>
      </c>
    </row>
    <row r="39" spans="1:30" x14ac:dyDescent="0.25">
      <c r="A39" s="29" t="s">
        <v>93</v>
      </c>
      <c r="B39" s="37">
        <v>35</v>
      </c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>
        <f>Sheet2!M7*30</f>
        <v>433335.05859375</v>
      </c>
      <c r="Z39" s="15"/>
      <c r="AA39" s="15"/>
      <c r="AB39" s="15">
        <f t="shared" si="4"/>
        <v>21666752.9296875</v>
      </c>
      <c r="AC39" s="14">
        <f t="shared" si="5"/>
        <v>4</v>
      </c>
    </row>
    <row r="40" spans="1:30" x14ac:dyDescent="0.25">
      <c r="A40" s="29" t="s">
        <v>94</v>
      </c>
      <c r="B40" s="37">
        <v>0.5</v>
      </c>
      <c r="C40" t="s">
        <v>95</v>
      </c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>
        <f>Sheet2!M8*30</f>
        <v>427918.37036132813</v>
      </c>
      <c r="Z40" s="15"/>
      <c r="AA40" s="15"/>
      <c r="AB40" s="15">
        <f t="shared" si="4"/>
        <v>21395918.518066406</v>
      </c>
      <c r="AC40" s="14">
        <f t="shared" si="5"/>
        <v>5</v>
      </c>
    </row>
    <row r="41" spans="1:30" x14ac:dyDescent="0.25">
      <c r="A41" s="27" t="s">
        <v>91</v>
      </c>
      <c r="B41" s="28">
        <f>1/((B39+131.5)/141.5)*0.433</f>
        <v>0.367984984984985</v>
      </c>
      <c r="C41" s="27" t="s">
        <v>92</v>
      </c>
      <c r="D41" s="27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>
        <f>Sheet2!M9*30</f>
        <v>422569.39073181152</v>
      </c>
      <c r="Z41" s="15"/>
      <c r="AA41" s="15"/>
      <c r="AB41" s="15">
        <f t="shared" si="4"/>
        <v>21128469.536590576</v>
      </c>
      <c r="AC41" s="14">
        <f t="shared" si="5"/>
        <v>6</v>
      </c>
    </row>
    <row r="42" spans="1:30" ht="75" x14ac:dyDescent="0.25">
      <c r="A42" s="38"/>
      <c r="B42" s="39" t="s">
        <v>10</v>
      </c>
      <c r="C42" s="39" t="s">
        <v>118</v>
      </c>
      <c r="D42" s="39" t="s">
        <v>108</v>
      </c>
      <c r="E42" s="39" t="s">
        <v>119</v>
      </c>
      <c r="F42" s="39" t="s">
        <v>120</v>
      </c>
      <c r="G42" s="40" t="s">
        <v>121</v>
      </c>
      <c r="H42" s="39" t="s">
        <v>113</v>
      </c>
      <c r="I42" s="39" t="s">
        <v>114</v>
      </c>
      <c r="J42" s="40" t="s">
        <v>122</v>
      </c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>
        <f>Sheet2!M10*30</f>
        <v>417287.27334766387</v>
      </c>
      <c r="Z42" s="15"/>
      <c r="AA42" s="15"/>
      <c r="AB42" s="15">
        <f t="shared" si="4"/>
        <v>20864363.667383194</v>
      </c>
      <c r="AC42" s="14">
        <f t="shared" si="5"/>
        <v>7</v>
      </c>
    </row>
    <row r="43" spans="1:30" ht="18.75" x14ac:dyDescent="0.3">
      <c r="A43" s="41" t="s">
        <v>15</v>
      </c>
      <c r="B43" s="42"/>
      <c r="C43" s="42"/>
      <c r="D43" s="42"/>
      <c r="E43" s="42"/>
      <c r="F43" s="42"/>
      <c r="G43" s="43"/>
      <c r="H43" s="43"/>
      <c r="I43" s="43"/>
      <c r="J43" s="43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>
        <f>Sheet2!M11*30</f>
        <v>412071.18243081804</v>
      </c>
      <c r="Z43" s="15"/>
      <c r="AA43" s="15"/>
      <c r="AB43" s="15">
        <f t="shared" si="4"/>
        <v>20603559.1215409</v>
      </c>
      <c r="AC43" s="14">
        <f t="shared" si="5"/>
        <v>8</v>
      </c>
    </row>
    <row r="44" spans="1:30" x14ac:dyDescent="0.25">
      <c r="A44" s="33" t="s">
        <v>3</v>
      </c>
      <c r="B44" s="30">
        <v>8468</v>
      </c>
      <c r="C44" s="44">
        <f>10+9</f>
        <v>19</v>
      </c>
      <c r="D44" s="44">
        <v>6</v>
      </c>
      <c r="E44" s="30">
        <v>26616</v>
      </c>
      <c r="F44" s="30">
        <v>27104</v>
      </c>
      <c r="G44" s="45">
        <v>14.3</v>
      </c>
      <c r="H44" s="30">
        <f>+(G44-B$11)*(E44-1000)*0.052</f>
        <v>18382.0416</v>
      </c>
      <c r="I44" s="30">
        <f>H44-B$12*(E44-B44)</f>
        <v>11703.850092492492</v>
      </c>
      <c r="J44" s="30">
        <f>I44-B$12*B44</f>
        <v>8587.7532396396382</v>
      </c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>
        <f>Sheet2!M12*30</f>
        <v>406920.29265043279</v>
      </c>
      <c r="Z44" s="15"/>
      <c r="AA44" s="15"/>
      <c r="AB44" s="15">
        <f t="shared" si="4"/>
        <v>20346014.632521641</v>
      </c>
      <c r="AC44" s="14">
        <f t="shared" si="5"/>
        <v>9</v>
      </c>
    </row>
    <row r="45" spans="1:30" x14ac:dyDescent="0.25">
      <c r="A45" s="66" t="s">
        <v>4</v>
      </c>
      <c r="B45" s="67">
        <v>6952</v>
      </c>
      <c r="C45" s="68">
        <v>37</v>
      </c>
      <c r="D45" s="68">
        <f>6+9</f>
        <v>15</v>
      </c>
      <c r="E45" s="67">
        <v>28352</v>
      </c>
      <c r="F45" s="67">
        <v>29176</v>
      </c>
      <c r="G45" s="69">
        <v>14.1</v>
      </c>
      <c r="H45" s="67">
        <f>+(G45-B$11)*(E45-1000)*0.052</f>
        <v>19343.3344</v>
      </c>
      <c r="I45" s="67">
        <f>H45-B$12*(E45-B45)</f>
        <v>11468.455721321321</v>
      </c>
      <c r="J45" s="67">
        <f t="shared" ref="J45:J47" si="6">I45-B$12*B45</f>
        <v>8910.2241057057054</v>
      </c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>
        <f>Sheet2!M13*30</f>
        <v>401833.78899230243</v>
      </c>
      <c r="Z45" s="15"/>
      <c r="AA45" s="15"/>
      <c r="AB45" s="15">
        <f t="shared" si="4"/>
        <v>20091689.449615121</v>
      </c>
      <c r="AC45" s="14">
        <f t="shared" si="5"/>
        <v>10</v>
      </c>
    </row>
    <row r="46" spans="1:30" x14ac:dyDescent="0.25">
      <c r="A46" s="33" t="s">
        <v>5</v>
      </c>
      <c r="B46" s="30">
        <v>7134</v>
      </c>
      <c r="C46" s="44">
        <v>8</v>
      </c>
      <c r="D46" s="44">
        <v>4</v>
      </c>
      <c r="E46" s="30">
        <v>30502</v>
      </c>
      <c r="F46" s="30">
        <v>31236</v>
      </c>
      <c r="G46" s="45">
        <v>15.1</v>
      </c>
      <c r="H46" s="30">
        <f>+(G46-B$11)*(E46-1000)*0.052</f>
        <v>22397.918399999999</v>
      </c>
      <c r="I46" s="30">
        <f>H46-B$12*(E46-B46)</f>
        <v>13798.84527087087</v>
      </c>
      <c r="J46" s="30">
        <f t="shared" si="6"/>
        <v>11173.640387987987</v>
      </c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>
        <f>Sheet2!M14*30</f>
        <v>396810.86662989861</v>
      </c>
      <c r="Z46" s="15"/>
      <c r="AA46" s="15"/>
      <c r="AB46" s="15">
        <f t="shared" si="4"/>
        <v>19840543.331494931</v>
      </c>
      <c r="AC46" s="14">
        <f t="shared" si="5"/>
        <v>11</v>
      </c>
    </row>
    <row r="47" spans="1:30" x14ac:dyDescent="0.25">
      <c r="A47" s="66" t="s">
        <v>6</v>
      </c>
      <c r="B47" s="67">
        <v>9438</v>
      </c>
      <c r="C47" s="68">
        <v>20</v>
      </c>
      <c r="D47" s="68">
        <v>7</v>
      </c>
      <c r="E47" s="67">
        <v>23597</v>
      </c>
      <c r="F47" s="67">
        <v>25049</v>
      </c>
      <c r="G47" s="69">
        <v>14</v>
      </c>
      <c r="H47" s="67">
        <f>+(G47-B$11)*(E47-1000)*0.052</f>
        <v>15863.093999999999</v>
      </c>
      <c r="I47" s="67">
        <f>H47-B$12*(E47-B47)</f>
        <v>10652.794597597596</v>
      </c>
      <c r="J47" s="67">
        <f t="shared" si="6"/>
        <v>7179.7523093093077</v>
      </c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>
        <f>Sheet2!M15*30</f>
        <v>391850.73079702491</v>
      </c>
      <c r="Z47" s="15"/>
      <c r="AA47" s="15"/>
      <c r="AB47" s="15">
        <f t="shared" si="4"/>
        <v>19592536.539851245</v>
      </c>
      <c r="AC47" s="14">
        <f t="shared" si="5"/>
        <v>12</v>
      </c>
    </row>
    <row r="48" spans="1:30" x14ac:dyDescent="0.25">
      <c r="A48" s="33"/>
      <c r="B48" s="30"/>
      <c r="C48" s="44"/>
      <c r="D48" s="44"/>
      <c r="E48" s="30"/>
      <c r="F48" s="30"/>
      <c r="G48" s="45"/>
      <c r="H48" s="49"/>
      <c r="I48" s="49"/>
      <c r="J48" s="49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>
        <f>Sheet2!M16*30</f>
        <v>386952.5966620621</v>
      </c>
      <c r="Z48" s="15"/>
      <c r="AA48" s="15"/>
      <c r="AB48" s="15">
        <f t="shared" si="4"/>
        <v>19347629.833103105</v>
      </c>
      <c r="AC48" s="14">
        <f t="shared" si="5"/>
        <v>13</v>
      </c>
    </row>
    <row r="49" spans="1:29" x14ac:dyDescent="0.25">
      <c r="A49" s="35" t="s">
        <v>7</v>
      </c>
      <c r="B49" s="46">
        <f t="shared" ref="B49:G49" si="7">SUM(B44:B48)/4</f>
        <v>7998</v>
      </c>
      <c r="C49" s="47">
        <f t="shared" si="7"/>
        <v>21</v>
      </c>
      <c r="D49" s="47">
        <f t="shared" si="7"/>
        <v>8</v>
      </c>
      <c r="E49" s="46">
        <f t="shared" si="7"/>
        <v>27266.75</v>
      </c>
      <c r="F49" s="46">
        <f t="shared" si="7"/>
        <v>28141.25</v>
      </c>
      <c r="G49" s="50">
        <f t="shared" si="7"/>
        <v>14.375</v>
      </c>
      <c r="H49" s="46">
        <f>AVERAGE(H44:H47)</f>
        <v>18996.597099999999</v>
      </c>
      <c r="I49" s="46">
        <f>AVERAGE(I44:I47)</f>
        <v>11905.986420570571</v>
      </c>
      <c r="J49" s="46">
        <f>AVERAGE(J44:J47)</f>
        <v>8962.8425106606592</v>
      </c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>
        <f>Sheet2!M17*30</f>
        <v>382115.68920378631</v>
      </c>
      <c r="Z49" s="15"/>
      <c r="AA49" s="15"/>
      <c r="AB49" s="15">
        <f t="shared" si="4"/>
        <v>19105784.460189316</v>
      </c>
      <c r="AC49" s="14">
        <f t="shared" si="5"/>
        <v>14</v>
      </c>
    </row>
    <row r="50" spans="1:29" x14ac:dyDescent="0.25">
      <c r="A50" s="33"/>
      <c r="B50" s="30"/>
      <c r="C50" s="34"/>
      <c r="D50" s="44"/>
      <c r="E50" s="30"/>
      <c r="F50" s="30"/>
      <c r="G50" s="34"/>
      <c r="H50" s="34"/>
      <c r="I50" s="34"/>
      <c r="J50" s="34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>
        <f>Sheet2!M18*30</f>
        <v>377339.24308873899</v>
      </c>
      <c r="Z50" s="15"/>
      <c r="AA50" s="15"/>
      <c r="AB50" s="15">
        <f t="shared" si="4"/>
        <v>18866962.15443695</v>
      </c>
      <c r="AC50" s="14">
        <f t="shared" si="5"/>
        <v>15</v>
      </c>
    </row>
    <row r="51" spans="1:29" x14ac:dyDescent="0.25">
      <c r="A51" s="51" t="s">
        <v>8</v>
      </c>
      <c r="B51" s="46"/>
      <c r="C51" s="80" t="s">
        <v>116</v>
      </c>
      <c r="D51" s="47"/>
      <c r="E51" s="46"/>
      <c r="F51" s="46"/>
      <c r="G51" s="36"/>
      <c r="H51" s="80" t="s">
        <v>117</v>
      </c>
      <c r="I51" s="36"/>
      <c r="J51" s="36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>
        <f>Sheet2!M19*30</f>
        <v>372622.50255012978</v>
      </c>
      <c r="Z51" s="15"/>
      <c r="AA51" s="15"/>
      <c r="AB51" s="15">
        <f t="shared" si="4"/>
        <v>18631125.127506487</v>
      </c>
      <c r="AC51" s="14">
        <f t="shared" si="5"/>
        <v>16</v>
      </c>
    </row>
    <row r="52" spans="1:29" x14ac:dyDescent="0.25">
      <c r="A52" s="33"/>
      <c r="B52" s="30"/>
      <c r="C52" s="34"/>
      <c r="D52" s="44"/>
      <c r="E52" s="30"/>
      <c r="F52" s="30"/>
      <c r="G52" s="34"/>
      <c r="H52" s="34"/>
      <c r="I52" s="34"/>
      <c r="J52" s="34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>
        <f>Sheet2!M20*30</f>
        <v>367964.72126825317</v>
      </c>
      <c r="Z52" s="15"/>
      <c r="AA52" s="15"/>
      <c r="AB52" s="15">
        <f t="shared" si="4"/>
        <v>18398236.063412659</v>
      </c>
      <c r="AC52" s="14">
        <f t="shared" si="5"/>
        <v>17</v>
      </c>
    </row>
    <row r="53" spans="1:29" ht="18.75" x14ac:dyDescent="0.3">
      <c r="A53" s="41" t="s">
        <v>16</v>
      </c>
      <c r="B53" s="36"/>
      <c r="C53" s="36"/>
      <c r="D53" s="47"/>
      <c r="E53" s="36"/>
      <c r="F53" s="36"/>
      <c r="G53" s="36"/>
      <c r="H53" s="36"/>
      <c r="I53" s="36"/>
      <c r="J53" s="36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>
        <f>Sheet2!M21*30</f>
        <v>363365.16225240001</v>
      </c>
      <c r="Z53" s="15"/>
      <c r="AA53" s="15"/>
      <c r="AB53" s="15">
        <f t="shared" si="4"/>
        <v>18168258.11262</v>
      </c>
      <c r="AC53" s="14">
        <f t="shared" si="5"/>
        <v>18</v>
      </c>
    </row>
    <row r="54" spans="1:29" x14ac:dyDescent="0.25">
      <c r="A54" s="33" t="s">
        <v>11</v>
      </c>
      <c r="B54" s="30">
        <v>5885</v>
      </c>
      <c r="C54" s="44">
        <v>12</v>
      </c>
      <c r="D54" s="52">
        <v>0</v>
      </c>
      <c r="E54" s="30">
        <v>32531</v>
      </c>
      <c r="F54" s="30">
        <v>33418</v>
      </c>
      <c r="G54" s="34">
        <v>15.2</v>
      </c>
      <c r="H54" s="30">
        <f>+(G54-B$11)*(E54-1000)*0.052</f>
        <v>24102.296399999996</v>
      </c>
      <c r="I54" s="30">
        <f>H54-B$12*(E54-B54)</f>
        <v>14296.968490090085</v>
      </c>
      <c r="J54" s="30">
        <f t="shared" ref="J54:J57" si="8">I54-B$12*B54</f>
        <v>12131.376853453448</v>
      </c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>
        <f>Sheet2!M22*30</f>
        <v>358823.09772424499</v>
      </c>
      <c r="Z54" s="15"/>
      <c r="AA54" s="15"/>
      <c r="AB54" s="15">
        <f t="shared" si="4"/>
        <v>17941154.886212248</v>
      </c>
      <c r="AC54" s="14">
        <f t="shared" si="5"/>
        <v>19</v>
      </c>
    </row>
    <row r="55" spans="1:29" x14ac:dyDescent="0.25">
      <c r="A55" s="35" t="s">
        <v>12</v>
      </c>
      <c r="B55" s="46">
        <v>5853</v>
      </c>
      <c r="C55" s="47">
        <v>15</v>
      </c>
      <c r="D55" s="53">
        <v>0</v>
      </c>
      <c r="E55" s="46">
        <v>28033</v>
      </c>
      <c r="F55" s="46">
        <v>28270</v>
      </c>
      <c r="G55" s="36">
        <v>15.4</v>
      </c>
      <c r="H55" s="46">
        <f>+(G55-B$11)*(E55-1000)*0.052</f>
        <v>20945.168399999999</v>
      </c>
      <c r="I55" s="46">
        <f>H55-B$12*(E55-B55)</f>
        <v>12783.261433033033</v>
      </c>
      <c r="J55" s="67">
        <f t="shared" si="8"/>
        <v>10629.445315915915</v>
      </c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>
        <f>Sheet2!M23*30</f>
        <v>354337.80900269194</v>
      </c>
      <c r="Z55" s="15"/>
      <c r="AA55" s="15"/>
      <c r="AB55" s="15">
        <f t="shared" si="4"/>
        <v>17716890.450134598</v>
      </c>
      <c r="AC55" s="14">
        <f t="shared" si="5"/>
        <v>20</v>
      </c>
    </row>
    <row r="56" spans="1:29" x14ac:dyDescent="0.25">
      <c r="A56" s="33" t="s">
        <v>13</v>
      </c>
      <c r="B56" s="30">
        <v>5016</v>
      </c>
      <c r="C56" s="44">
        <v>10</v>
      </c>
      <c r="D56" s="52">
        <v>0</v>
      </c>
      <c r="E56" s="30">
        <v>31712</v>
      </c>
      <c r="F56" s="30">
        <v>32173</v>
      </c>
      <c r="G56" s="34">
        <v>15.8</v>
      </c>
      <c r="H56" s="30">
        <f>+(G56-B$11)*(E56-1000)*0.052</f>
        <v>24434.467199999999</v>
      </c>
      <c r="I56" s="30">
        <f>H56-B$12*(E56-B56)</f>
        <v>14610.740040840839</v>
      </c>
      <c r="J56" s="30">
        <f t="shared" si="8"/>
        <v>12764.927356156155</v>
      </c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>
        <f>Sheet2!M24*30</f>
        <v>349908.58639015828</v>
      </c>
      <c r="Z56" s="15"/>
      <c r="AA56" s="15"/>
      <c r="AB56" s="15">
        <f t="shared" si="4"/>
        <v>17495429.319507916</v>
      </c>
      <c r="AC56" s="14">
        <f t="shared" si="5"/>
        <v>21</v>
      </c>
    </row>
    <row r="57" spans="1:29" x14ac:dyDescent="0.25">
      <c r="A57" s="35" t="s">
        <v>87</v>
      </c>
      <c r="B57" s="46">
        <v>4639</v>
      </c>
      <c r="C57" s="47">
        <v>11</v>
      </c>
      <c r="D57" s="47"/>
      <c r="E57" s="46">
        <v>29550</v>
      </c>
      <c r="F57" s="46">
        <v>30401</v>
      </c>
      <c r="G57" s="50">
        <v>16.100000000000001</v>
      </c>
      <c r="H57" s="46">
        <f>+(G57-B$11)*(E57-1000)*0.052</f>
        <v>23159.760000000002</v>
      </c>
      <c r="I57" s="46">
        <f>H57-B$12*(E57-B57)</f>
        <v>13992.88603903904</v>
      </c>
      <c r="J57" s="67">
        <f t="shared" si="8"/>
        <v>12285.803693693695</v>
      </c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>
        <f>Sheet2!M25*30</f>
        <v>345534.7290602813</v>
      </c>
      <c r="Z57" s="15"/>
      <c r="AA57" s="15"/>
      <c r="AB57" s="15">
        <f t="shared" si="4"/>
        <v>17276736.453014065</v>
      </c>
      <c r="AC57" s="14">
        <f t="shared" si="5"/>
        <v>22</v>
      </c>
    </row>
    <row r="58" spans="1:29" x14ac:dyDescent="0.25">
      <c r="A58" s="33"/>
      <c r="B58" s="34"/>
      <c r="C58" s="44"/>
      <c r="D58" s="44"/>
      <c r="E58" s="34"/>
      <c r="F58" s="34"/>
      <c r="G58" s="54"/>
      <c r="H58" s="30"/>
      <c r="I58" s="30"/>
      <c r="J58" s="30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>
        <f>Sheet2!M26*30</f>
        <v>341215.54494702775</v>
      </c>
      <c r="Z58" s="15"/>
      <c r="AA58" s="15"/>
      <c r="AB58" s="15">
        <f t="shared" si="4"/>
        <v>17060777.247351389</v>
      </c>
      <c r="AC58" s="14">
        <f t="shared" si="5"/>
        <v>23</v>
      </c>
    </row>
    <row r="59" spans="1:29" x14ac:dyDescent="0.25">
      <c r="A59" s="35" t="s">
        <v>7</v>
      </c>
      <c r="B59" s="46">
        <f>SUM(B53:B57)/3</f>
        <v>7131</v>
      </c>
      <c r="C59" s="47">
        <f>SUM(C54:C57)/4</f>
        <v>12</v>
      </c>
      <c r="D59" s="55">
        <f>SUM(D53:D57)/3</f>
        <v>0</v>
      </c>
      <c r="E59" s="46">
        <f>SUM(E54:E57)/4</f>
        <v>30456.5</v>
      </c>
      <c r="F59" s="46">
        <f>SUM(F54:F57)/4</f>
        <v>31065.5</v>
      </c>
      <c r="G59" s="56">
        <f>SUM(G54:G57)/4</f>
        <v>15.625000000000002</v>
      </c>
      <c r="H59" s="46">
        <f>AVERAGE(H54:H57)</f>
        <v>23160.423000000003</v>
      </c>
      <c r="I59" s="46">
        <f>AVERAGE(I54:I57)</f>
        <v>13920.96400075075</v>
      </c>
      <c r="J59" s="46">
        <f>AVERAGE(J54:J57)</f>
        <v>11952.888304804805</v>
      </c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>
        <f>Sheet2!M27*30</f>
        <v>336950.35063518991</v>
      </c>
      <c r="Z59" s="15"/>
      <c r="AA59" s="15"/>
      <c r="AB59" s="15">
        <f t="shared" si="4"/>
        <v>16847517.531759497</v>
      </c>
      <c r="AC59" s="14">
        <f t="shared" si="5"/>
        <v>24</v>
      </c>
    </row>
    <row r="60" spans="1:29" x14ac:dyDescent="0.25">
      <c r="A60" s="57" t="s">
        <v>83</v>
      </c>
      <c r="B60" s="30"/>
      <c r="C60" s="34"/>
      <c r="D60" s="44"/>
      <c r="E60" s="30"/>
      <c r="F60" s="30"/>
      <c r="G60" s="30"/>
      <c r="H60" s="30"/>
      <c r="I60" s="30"/>
      <c r="J60" s="30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>
        <f>Sheet2!M28*30</f>
        <v>332738.47125225002</v>
      </c>
      <c r="Z60" s="15"/>
      <c r="AA60" s="15"/>
      <c r="AB60" s="15">
        <f t="shared" si="4"/>
        <v>16636923.5626125</v>
      </c>
      <c r="AC60" s="14">
        <f t="shared" si="5"/>
        <v>25</v>
      </c>
    </row>
    <row r="61" spans="1:29" x14ac:dyDescent="0.25"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>
        <f>Sheet2!M29*30</f>
        <v>328579.24036159692</v>
      </c>
      <c r="Z61" s="15"/>
      <c r="AA61" s="15"/>
      <c r="AB61" s="15">
        <f t="shared" si="4"/>
        <v>16428962.018079847</v>
      </c>
      <c r="AC61" s="14">
        <f t="shared" si="5"/>
        <v>26</v>
      </c>
    </row>
    <row r="62" spans="1:29" x14ac:dyDescent="0.25"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>
        <f>Sheet2!M30*30</f>
        <v>324471.99985707697</v>
      </c>
      <c r="Z62" s="15"/>
      <c r="AA62" s="15"/>
      <c r="AB62" s="15">
        <f t="shared" si="4"/>
        <v>16223599.992853848</v>
      </c>
      <c r="AC62" s="14">
        <f t="shared" si="5"/>
        <v>27</v>
      </c>
    </row>
    <row r="63" spans="1:29" x14ac:dyDescent="0.25"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>
        <f>Sheet2!M31*30</f>
        <v>320416.09985886357</v>
      </c>
      <c r="Z63" s="15"/>
      <c r="AA63" s="15"/>
      <c r="AB63" s="15">
        <f t="shared" si="4"/>
        <v>16020804.992943179</v>
      </c>
      <c r="AC63" s="14">
        <f t="shared" si="5"/>
        <v>28</v>
      </c>
    </row>
    <row r="64" spans="1:29" ht="60" x14ac:dyDescent="0.25">
      <c r="A64" s="38"/>
      <c r="B64" s="39" t="s">
        <v>10</v>
      </c>
      <c r="C64" s="39" t="s">
        <v>109</v>
      </c>
      <c r="D64" s="39" t="s">
        <v>108</v>
      </c>
      <c r="E64" s="39" t="s">
        <v>68</v>
      </c>
      <c r="F64" s="39" t="s">
        <v>67</v>
      </c>
      <c r="G64" s="39" t="s">
        <v>66</v>
      </c>
      <c r="H64" s="39" t="s">
        <v>65</v>
      </c>
      <c r="I64" s="39" t="s">
        <v>64</v>
      </c>
      <c r="J64" s="39" t="s">
        <v>0</v>
      </c>
      <c r="K64" s="39" t="s">
        <v>115</v>
      </c>
      <c r="L64" s="39" t="s">
        <v>9</v>
      </c>
      <c r="M64" s="39" t="s">
        <v>102</v>
      </c>
      <c r="N64" s="40" t="s">
        <v>103</v>
      </c>
      <c r="O64" s="39" t="s">
        <v>110</v>
      </c>
      <c r="P64" s="39" t="s">
        <v>111</v>
      </c>
      <c r="Q64" s="39" t="s">
        <v>112</v>
      </c>
      <c r="R64" s="74" t="s">
        <v>2</v>
      </c>
      <c r="S64" s="15"/>
      <c r="T64" s="15"/>
      <c r="U64" s="15"/>
      <c r="V64" s="15"/>
      <c r="W64" s="15"/>
      <c r="X64" s="15"/>
      <c r="Y64" s="15">
        <f>Sheet2!M32*30</f>
        <v>316410.89861062774</v>
      </c>
      <c r="Z64" s="15"/>
      <c r="AA64" s="15"/>
      <c r="AB64" s="15">
        <f t="shared" si="4"/>
        <v>15820544.930531386</v>
      </c>
      <c r="AC64" s="14">
        <f t="shared" si="5"/>
        <v>29</v>
      </c>
    </row>
    <row r="65" spans="1:29" ht="18.75" x14ac:dyDescent="0.3">
      <c r="A65" s="41" t="s">
        <v>15</v>
      </c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7"/>
      <c r="M65" s="42"/>
      <c r="N65" s="43"/>
      <c r="O65" s="46"/>
      <c r="P65" s="64"/>
      <c r="Q65" s="42"/>
      <c r="R65" s="75"/>
      <c r="S65" s="15"/>
      <c r="T65" s="15"/>
      <c r="U65" s="15"/>
      <c r="V65" s="15"/>
      <c r="W65" s="15"/>
      <c r="X65" s="15"/>
      <c r="Y65" s="15">
        <f>Sheet2!M33*30</f>
        <v>312455.76237799489</v>
      </c>
      <c r="Z65" s="15"/>
      <c r="AA65" s="15"/>
      <c r="AB65" s="15">
        <f t="shared" si="4"/>
        <v>15622788.118899744</v>
      </c>
      <c r="AC65" s="14">
        <f t="shared" si="5"/>
        <v>30</v>
      </c>
    </row>
    <row r="66" spans="1:29" x14ac:dyDescent="0.25">
      <c r="A66" s="33" t="s">
        <v>3</v>
      </c>
      <c r="B66" s="30">
        <v>8468</v>
      </c>
      <c r="C66" s="44">
        <f>10+9</f>
        <v>19</v>
      </c>
      <c r="D66" s="44">
        <v>6</v>
      </c>
      <c r="E66" s="30">
        <v>26616</v>
      </c>
      <c r="F66" s="30">
        <v>27104</v>
      </c>
      <c r="G66" s="58">
        <v>76.5</v>
      </c>
      <c r="H66" s="45">
        <f>(B66/10000)*G66</f>
        <v>64.780199999999994</v>
      </c>
      <c r="I66" s="34">
        <v>144.1</v>
      </c>
      <c r="J66" s="30">
        <f>1198+1121</f>
        <v>2319</v>
      </c>
      <c r="K66" s="45">
        <f>O17</f>
        <v>386.5</v>
      </c>
      <c r="L66" s="59">
        <f>P17</f>
        <v>0.31578947368421051</v>
      </c>
      <c r="M66" s="77">
        <f t="shared" ref="M66:R66" si="9">Q17</f>
        <v>2790900000</v>
      </c>
      <c r="N66" s="77">
        <f t="shared" si="9"/>
        <v>465150000</v>
      </c>
      <c r="O66" s="77">
        <f t="shared" si="9"/>
        <v>665150000</v>
      </c>
      <c r="P66" s="77">
        <f t="shared" si="9"/>
        <v>3990900000</v>
      </c>
      <c r="Q66" s="77">
        <f t="shared" si="9"/>
        <v>5790900000</v>
      </c>
      <c r="R66" s="77">
        <f t="shared" si="9"/>
        <v>965150000</v>
      </c>
      <c r="S66" s="15"/>
      <c r="T66" s="15"/>
      <c r="U66" s="15"/>
      <c r="V66" s="15"/>
      <c r="W66" s="15"/>
      <c r="X66" s="15"/>
      <c r="Y66" s="15">
        <f>Sheet2!M34*30</f>
        <v>308550.06534826994</v>
      </c>
      <c r="Z66" s="15"/>
      <c r="AA66" s="15"/>
      <c r="AB66" s="15">
        <f t="shared" si="4"/>
        <v>15427503.267413497</v>
      </c>
      <c r="AC66" s="14">
        <f t="shared" si="5"/>
        <v>31</v>
      </c>
    </row>
    <row r="67" spans="1:29" x14ac:dyDescent="0.25">
      <c r="A67" s="35" t="s">
        <v>4</v>
      </c>
      <c r="B67" s="46">
        <v>6952</v>
      </c>
      <c r="C67" s="47">
        <v>37</v>
      </c>
      <c r="D67" s="47">
        <f>6+9</f>
        <v>15</v>
      </c>
      <c r="E67" s="46">
        <v>28352</v>
      </c>
      <c r="F67" s="46">
        <v>29176</v>
      </c>
      <c r="G67" s="60">
        <v>73.2</v>
      </c>
      <c r="H67" s="48">
        <f>(B67/10000)*G67</f>
        <v>50.888640000000002</v>
      </c>
      <c r="I67" s="36">
        <v>96.3</v>
      </c>
      <c r="J67" s="46">
        <f>2530+2666</f>
        <v>5196</v>
      </c>
      <c r="K67" s="69">
        <f t="shared" ref="K67:K69" si="10">O18</f>
        <v>346.4</v>
      </c>
      <c r="L67" s="78">
        <f t="shared" ref="L67:L69" si="11">P18</f>
        <v>0.40540540540540543</v>
      </c>
      <c r="M67" s="79">
        <f t="shared" ref="M67:R67" si="12">Q18</f>
        <v>6315600000</v>
      </c>
      <c r="N67" s="79">
        <f t="shared" si="12"/>
        <v>421040000</v>
      </c>
      <c r="O67" s="79">
        <f t="shared" si="12"/>
        <v>621040000</v>
      </c>
      <c r="P67" s="79">
        <f t="shared" si="12"/>
        <v>9315600000</v>
      </c>
      <c r="Q67" s="79">
        <f t="shared" si="12"/>
        <v>12315600000</v>
      </c>
      <c r="R67" s="79">
        <f t="shared" si="12"/>
        <v>821040000</v>
      </c>
      <c r="S67" s="15"/>
      <c r="T67" s="15"/>
      <c r="U67" s="15"/>
      <c r="V67" s="15"/>
      <c r="W67" s="15"/>
      <c r="X67" s="15"/>
      <c r="Y67" s="15">
        <f>Sheet2!M35*30</f>
        <v>304693.18953141657</v>
      </c>
      <c r="Z67" s="15"/>
      <c r="AA67" s="15"/>
      <c r="AB67" s="15">
        <f t="shared" si="4"/>
        <v>15234659.476570828</v>
      </c>
      <c r="AC67" s="14">
        <f t="shared" si="5"/>
        <v>32</v>
      </c>
    </row>
    <row r="68" spans="1:29" x14ac:dyDescent="0.25">
      <c r="A68" s="33" t="s">
        <v>5</v>
      </c>
      <c r="B68" s="30">
        <v>7134</v>
      </c>
      <c r="C68" s="44">
        <v>8</v>
      </c>
      <c r="D68" s="44">
        <v>4</v>
      </c>
      <c r="E68" s="30">
        <v>30502</v>
      </c>
      <c r="F68" s="30">
        <v>31236</v>
      </c>
      <c r="G68" s="62">
        <v>67.7</v>
      </c>
      <c r="H68" s="45">
        <f>(B68/10000)*G68</f>
        <v>48.297180000000004</v>
      </c>
      <c r="I68" s="34">
        <v>89.2</v>
      </c>
      <c r="J68" s="30">
        <f>1442</f>
        <v>1442</v>
      </c>
      <c r="K68" s="45">
        <f t="shared" si="10"/>
        <v>360.5</v>
      </c>
      <c r="L68" s="59">
        <f t="shared" si="11"/>
        <v>0.5</v>
      </c>
      <c r="M68" s="77">
        <f t="shared" ref="M68:R68" si="13">Q19</f>
        <v>1746200000</v>
      </c>
      <c r="N68" s="77">
        <f t="shared" si="13"/>
        <v>436550000</v>
      </c>
      <c r="O68" s="77">
        <f t="shared" si="13"/>
        <v>636550000</v>
      </c>
      <c r="P68" s="77">
        <f t="shared" si="13"/>
        <v>2546200000</v>
      </c>
      <c r="Q68" s="77">
        <f t="shared" si="13"/>
        <v>5046200000</v>
      </c>
      <c r="R68" s="77">
        <f t="shared" si="13"/>
        <v>1261550000</v>
      </c>
      <c r="S68" s="15"/>
      <c r="T68" s="15"/>
      <c r="U68" s="15"/>
      <c r="V68" s="15"/>
      <c r="W68" s="15"/>
      <c r="X68" s="15"/>
      <c r="Y68" s="15">
        <f>Sheet2!M36*30</f>
        <v>300884.52466227388</v>
      </c>
      <c r="Z68" s="15"/>
      <c r="AA68" s="15"/>
      <c r="AB68" s="15">
        <f t="shared" si="4"/>
        <v>15044226.233113693</v>
      </c>
      <c r="AC68" s="14">
        <f t="shared" si="5"/>
        <v>33</v>
      </c>
    </row>
    <row r="69" spans="1:29" x14ac:dyDescent="0.25">
      <c r="A69" s="35" t="s">
        <v>6</v>
      </c>
      <c r="B69" s="46">
        <v>9438</v>
      </c>
      <c r="C69" s="47">
        <v>20</v>
      </c>
      <c r="D69" s="47">
        <v>7</v>
      </c>
      <c r="E69" s="46">
        <v>23597</v>
      </c>
      <c r="F69" s="46">
        <v>25049</v>
      </c>
      <c r="G69" s="60">
        <v>69.599999999999994</v>
      </c>
      <c r="H69" s="48">
        <f>(B69/10000)*G69</f>
        <v>65.688479999999998</v>
      </c>
      <c r="I69" s="36">
        <v>88.9</v>
      </c>
      <c r="J69" s="46">
        <v>2119</v>
      </c>
      <c r="K69" s="69">
        <f t="shared" si="10"/>
        <v>302.71428571428572</v>
      </c>
      <c r="L69" s="78">
        <f t="shared" si="11"/>
        <v>0.35</v>
      </c>
      <c r="M69" s="79">
        <f t="shared" ref="M69:R69" si="14">Q20</f>
        <v>2610900000</v>
      </c>
      <c r="N69" s="79">
        <f t="shared" si="14"/>
        <v>372985714.28571427</v>
      </c>
      <c r="O69" s="79">
        <f t="shared" si="14"/>
        <v>572985714.28571427</v>
      </c>
      <c r="P69" s="79">
        <f t="shared" si="14"/>
        <v>4010900000</v>
      </c>
      <c r="Q69" s="79">
        <f t="shared" si="14"/>
        <v>5410900000</v>
      </c>
      <c r="R69" s="79">
        <f t="shared" si="14"/>
        <v>772985714.28571427</v>
      </c>
      <c r="S69" s="15"/>
      <c r="T69" s="15"/>
      <c r="U69" s="15"/>
      <c r="V69" s="15"/>
      <c r="W69" s="15"/>
      <c r="X69" s="15"/>
      <c r="Y69" s="15">
        <f>Sheet2!M37*30</f>
        <v>297123.46810399543</v>
      </c>
      <c r="Z69" s="15"/>
      <c r="AA69" s="15"/>
      <c r="AB69" s="15">
        <f t="shared" si="4"/>
        <v>14856173.405199772</v>
      </c>
      <c r="AC69" s="14">
        <f t="shared" si="5"/>
        <v>34</v>
      </c>
    </row>
    <row r="70" spans="1:29" x14ac:dyDescent="0.25">
      <c r="A70" s="33"/>
      <c r="B70" s="30"/>
      <c r="C70" s="44"/>
      <c r="D70" s="44"/>
      <c r="E70" s="30"/>
      <c r="F70" s="30"/>
      <c r="G70" s="62"/>
      <c r="H70" s="45"/>
      <c r="I70" s="34"/>
      <c r="J70" s="34"/>
      <c r="K70" s="45"/>
      <c r="L70" s="44"/>
      <c r="M70" s="76"/>
      <c r="N70" s="76"/>
      <c r="O70" s="76"/>
      <c r="P70" s="76"/>
      <c r="Q70" s="76"/>
      <c r="R70" s="76"/>
      <c r="S70" s="15"/>
      <c r="T70" s="15"/>
      <c r="U70" s="15"/>
      <c r="V70" s="15"/>
      <c r="W70" s="15"/>
      <c r="X70" s="15"/>
      <c r="Y70" s="15">
        <f>Sheet2!M38*30</f>
        <v>293409.42475269549</v>
      </c>
      <c r="Z70" s="15"/>
      <c r="AA70" s="15"/>
      <c r="AB70" s="15">
        <f t="shared" si="4"/>
        <v>14670471.237634774</v>
      </c>
      <c r="AC70" s="14">
        <f t="shared" si="5"/>
        <v>35</v>
      </c>
    </row>
    <row r="71" spans="1:29" x14ac:dyDescent="0.25">
      <c r="A71" s="35" t="s">
        <v>7</v>
      </c>
      <c r="B71" s="46">
        <f t="shared" ref="B71:L71" si="15">SUM(B66:B70)/4</f>
        <v>7998</v>
      </c>
      <c r="C71" s="47">
        <f t="shared" si="15"/>
        <v>21</v>
      </c>
      <c r="D71" s="47">
        <f t="shared" si="15"/>
        <v>8</v>
      </c>
      <c r="E71" s="46">
        <f t="shared" si="15"/>
        <v>27266.75</v>
      </c>
      <c r="F71" s="46">
        <f t="shared" si="15"/>
        <v>28141.25</v>
      </c>
      <c r="G71" s="63">
        <f t="shared" si="15"/>
        <v>71.75</v>
      </c>
      <c r="H71" s="48">
        <f t="shared" si="15"/>
        <v>57.413624999999996</v>
      </c>
      <c r="I71" s="50">
        <f t="shared" si="15"/>
        <v>104.625</v>
      </c>
      <c r="J71" s="64">
        <f t="shared" si="15"/>
        <v>2769</v>
      </c>
      <c r="K71" s="48">
        <f t="shared" si="15"/>
        <v>349.02857142857147</v>
      </c>
      <c r="L71" s="61">
        <f t="shared" si="15"/>
        <v>0.39279871977240399</v>
      </c>
      <c r="M71" s="75">
        <f t="shared" ref="M71" si="16">SUM(M66:M70)/4</f>
        <v>3365900000</v>
      </c>
      <c r="N71" s="75">
        <f>SUM(N66:N70)/4</f>
        <v>423931428.57142854</v>
      </c>
      <c r="O71" s="75">
        <f>SUM(O66:O70)/4</f>
        <v>623931428.57142854</v>
      </c>
      <c r="P71" s="75">
        <f>SUM(P66:P70)/4</f>
        <v>4965900000</v>
      </c>
      <c r="Q71" s="75">
        <f>SUM(Q66:Q70)/4</f>
        <v>7140900000</v>
      </c>
      <c r="R71" s="75">
        <f>SUM(R66:R70)/4</f>
        <v>955181428.57142854</v>
      </c>
      <c r="S71" s="15"/>
      <c r="T71" s="15"/>
      <c r="U71" s="15"/>
      <c r="V71" s="15"/>
      <c r="W71" s="15"/>
      <c r="X71" s="15"/>
      <c r="Y71" s="15">
        <f>Sheet2!M39*30</f>
        <v>289741.80694328685</v>
      </c>
      <c r="Z71" s="15"/>
      <c r="AA71" s="15"/>
      <c r="AB71" s="15">
        <f t="shared" si="4"/>
        <v>14487090.347164342</v>
      </c>
      <c r="AC71" s="14">
        <f t="shared" si="5"/>
        <v>36</v>
      </c>
    </row>
    <row r="72" spans="1:29" x14ac:dyDescent="0.25">
      <c r="A72" s="33"/>
      <c r="B72" s="30"/>
      <c r="C72" s="34"/>
      <c r="D72" s="44"/>
      <c r="E72" s="30"/>
      <c r="F72" s="30"/>
      <c r="G72" s="34"/>
      <c r="H72" s="45"/>
      <c r="I72" s="34"/>
      <c r="J72" s="34"/>
      <c r="K72" s="34"/>
      <c r="L72" s="44"/>
      <c r="M72" s="49"/>
      <c r="N72" s="49"/>
      <c r="O72" s="49"/>
      <c r="P72" s="49"/>
      <c r="Q72" s="30"/>
      <c r="R72" s="34"/>
      <c r="S72" s="15"/>
      <c r="T72" s="15"/>
      <c r="U72" s="15"/>
      <c r="V72" s="15"/>
      <c r="W72" s="15"/>
      <c r="X72" s="15"/>
      <c r="Y72" s="15">
        <f>Sheet2!M40*30</f>
        <v>286120.03435649571</v>
      </c>
      <c r="Z72" s="15"/>
      <c r="AA72" s="15"/>
      <c r="AB72" s="15">
        <f t="shared" si="4"/>
        <v>14306001.717824785</v>
      </c>
      <c r="AC72" s="14">
        <f t="shared" si="5"/>
        <v>37</v>
      </c>
    </row>
    <row r="73" spans="1:29" x14ac:dyDescent="0.25">
      <c r="A73" s="51" t="s">
        <v>8</v>
      </c>
      <c r="B73" s="46"/>
      <c r="C73" s="36"/>
      <c r="D73" s="47"/>
      <c r="E73" s="46"/>
      <c r="F73" s="46"/>
      <c r="G73" s="36"/>
      <c r="H73" s="48"/>
      <c r="I73" s="36"/>
      <c r="J73" s="36"/>
      <c r="K73" s="36"/>
      <c r="L73" s="47"/>
      <c r="M73" s="64"/>
      <c r="N73" s="64"/>
      <c r="O73" s="64"/>
      <c r="P73" s="64"/>
      <c r="Q73" s="46"/>
      <c r="R73" s="36"/>
      <c r="S73" s="15"/>
      <c r="T73" s="15"/>
      <c r="U73" s="15"/>
      <c r="V73" s="15"/>
      <c r="W73" s="15"/>
      <c r="X73" s="15"/>
      <c r="Y73" s="15">
        <f>Sheet2!M41*30</f>
        <v>282543.53392703953</v>
      </c>
      <c r="Z73" s="15"/>
      <c r="AA73" s="15"/>
      <c r="AB73" s="15">
        <f t="shared" si="4"/>
        <v>14127176.696351977</v>
      </c>
      <c r="AC73" s="14">
        <f t="shared" si="5"/>
        <v>38</v>
      </c>
    </row>
    <row r="74" spans="1:29" x14ac:dyDescent="0.25">
      <c r="A74" s="33"/>
      <c r="B74" s="30"/>
      <c r="C74" s="34"/>
      <c r="D74" s="44"/>
      <c r="E74" s="30"/>
      <c r="F74" s="30"/>
      <c r="G74" s="34"/>
      <c r="H74" s="45"/>
      <c r="I74" s="34"/>
      <c r="J74" s="34"/>
      <c r="K74" s="34"/>
      <c r="L74" s="44"/>
      <c r="M74" s="72" t="s">
        <v>106</v>
      </c>
      <c r="N74" s="49"/>
      <c r="O74" s="73"/>
      <c r="P74" s="49"/>
      <c r="Q74" s="30"/>
      <c r="R74" s="34"/>
      <c r="S74" s="15"/>
      <c r="T74" s="15"/>
      <c r="U74" s="15"/>
      <c r="V74" s="15"/>
      <c r="W74" s="15"/>
      <c r="X74" s="15"/>
      <c r="Y74" s="15">
        <f>Sheet2!M42*30</f>
        <v>279011.73975295154</v>
      </c>
      <c r="Z74" s="15"/>
      <c r="AA74" s="15"/>
      <c r="AB74" s="15">
        <f t="shared" si="4"/>
        <v>13950586.987647578</v>
      </c>
      <c r="AC74" s="14">
        <f t="shared" si="5"/>
        <v>39</v>
      </c>
    </row>
    <row r="75" spans="1:29" ht="18.75" x14ac:dyDescent="0.3">
      <c r="A75" s="41" t="s">
        <v>16</v>
      </c>
      <c r="B75" s="36"/>
      <c r="C75" s="36"/>
      <c r="D75" s="47"/>
      <c r="E75" s="36"/>
      <c r="F75" s="36"/>
      <c r="G75" s="36"/>
      <c r="H75" s="36"/>
      <c r="I75" s="36"/>
      <c r="J75" s="36"/>
      <c r="K75" s="36"/>
      <c r="L75" s="47"/>
      <c r="M75" s="64"/>
      <c r="N75" s="64"/>
      <c r="O75" s="64"/>
      <c r="P75" s="64"/>
      <c r="Q75" s="46"/>
      <c r="R75" s="36"/>
      <c r="S75" s="15"/>
      <c r="T75" s="15"/>
      <c r="U75" s="15"/>
      <c r="V75" s="15"/>
      <c r="W75" s="15"/>
      <c r="X75" s="15"/>
      <c r="Y75" s="15">
        <f>Sheet2!M43*30</f>
        <v>275524.09300603968</v>
      </c>
      <c r="Z75" s="15"/>
      <c r="AA75" s="15"/>
      <c r="AB75" s="15">
        <f t="shared" si="4"/>
        <v>13776204.650301984</v>
      </c>
      <c r="AC75" s="14">
        <f t="shared" si="5"/>
        <v>40</v>
      </c>
    </row>
    <row r="76" spans="1:29" x14ac:dyDescent="0.25">
      <c r="A76" s="33" t="s">
        <v>11</v>
      </c>
      <c r="B76" s="30">
        <v>5885</v>
      </c>
      <c r="C76" s="44">
        <v>12</v>
      </c>
      <c r="D76" s="52">
        <v>0</v>
      </c>
      <c r="E76" s="30">
        <v>32531</v>
      </c>
      <c r="F76" s="30">
        <v>33418</v>
      </c>
      <c r="G76" s="34">
        <v>134.4</v>
      </c>
      <c r="H76" s="45">
        <f>(B76/10000)*G76</f>
        <v>79.094400000000007</v>
      </c>
      <c r="I76" s="49">
        <v>0</v>
      </c>
      <c r="J76" s="30">
        <v>1179</v>
      </c>
      <c r="K76" s="49">
        <v>0</v>
      </c>
      <c r="L76" s="59" t="s">
        <v>107</v>
      </c>
      <c r="M76" s="76">
        <f>J76*1100000+4*40000000</f>
        <v>1456900000</v>
      </c>
      <c r="N76" s="49"/>
      <c r="O76" s="49"/>
      <c r="P76" s="49"/>
      <c r="Q76" s="30"/>
      <c r="R76" s="76"/>
      <c r="S76" s="15"/>
      <c r="T76" s="15"/>
      <c r="U76" s="15"/>
      <c r="V76" s="15"/>
      <c r="W76" s="15"/>
      <c r="X76" s="15"/>
      <c r="Y76" s="15">
        <f>Sheet2!M44*30</f>
        <v>272080.04184346419</v>
      </c>
      <c r="Z76" s="15"/>
      <c r="AA76" s="15"/>
      <c r="AB76" s="15">
        <f t="shared" si="4"/>
        <v>13604002.092173209</v>
      </c>
      <c r="AC76" s="14">
        <f t="shared" si="5"/>
        <v>41</v>
      </c>
    </row>
    <row r="77" spans="1:29" x14ac:dyDescent="0.25">
      <c r="A77" s="35" t="s">
        <v>12</v>
      </c>
      <c r="B77" s="46">
        <v>5853</v>
      </c>
      <c r="C77" s="47">
        <v>15</v>
      </c>
      <c r="D77" s="53">
        <v>0</v>
      </c>
      <c r="E77" s="46">
        <v>28033</v>
      </c>
      <c r="F77" s="46">
        <v>28270</v>
      </c>
      <c r="G77" s="60">
        <v>84.9</v>
      </c>
      <c r="H77" s="48">
        <f>(B77/10000)*G77</f>
        <v>49.691970000000005</v>
      </c>
      <c r="I77" s="64">
        <v>0</v>
      </c>
      <c r="J77" s="46">
        <v>1289</v>
      </c>
      <c r="K77" s="64">
        <v>0</v>
      </c>
      <c r="L77" s="78" t="s">
        <v>107</v>
      </c>
      <c r="M77" s="75">
        <f>J77*1100000+5*40000000</f>
        <v>1617900000</v>
      </c>
      <c r="N77" s="64"/>
      <c r="O77" s="64"/>
      <c r="P77" s="64"/>
      <c r="Q77" s="46"/>
      <c r="R77" s="75"/>
      <c r="S77" s="15"/>
      <c r="T77" s="15"/>
      <c r="U77" s="15"/>
      <c r="V77" s="15"/>
      <c r="W77" s="15"/>
      <c r="X77" s="15"/>
      <c r="Y77" s="15">
        <f>Sheet2!M45*30</f>
        <v>268679.04132042086</v>
      </c>
      <c r="Z77" s="15"/>
      <c r="AA77" s="15"/>
      <c r="AB77" s="15">
        <f t="shared" si="4"/>
        <v>13433952.066021044</v>
      </c>
      <c r="AC77" s="14">
        <f t="shared" si="5"/>
        <v>42</v>
      </c>
    </row>
    <row r="78" spans="1:29" x14ac:dyDescent="0.25">
      <c r="A78" s="33" t="s">
        <v>13</v>
      </c>
      <c r="B78" s="30">
        <v>5016</v>
      </c>
      <c r="C78" s="44">
        <v>10</v>
      </c>
      <c r="D78" s="52">
        <v>0</v>
      </c>
      <c r="E78" s="30">
        <v>31712</v>
      </c>
      <c r="F78" s="30">
        <v>32173</v>
      </c>
      <c r="G78" s="62">
        <v>67.3</v>
      </c>
      <c r="H78" s="45">
        <f>(B78/10000)*G78</f>
        <v>33.757680000000001</v>
      </c>
      <c r="I78" s="49">
        <v>0</v>
      </c>
      <c r="J78" s="30">
        <v>736</v>
      </c>
      <c r="K78" s="49">
        <v>0</v>
      </c>
      <c r="L78" s="59" t="s">
        <v>107</v>
      </c>
      <c r="M78" s="76">
        <f>J78*1100000+5*40000000</f>
        <v>1009600000</v>
      </c>
      <c r="N78" s="49"/>
      <c r="O78" s="49"/>
      <c r="P78" s="49"/>
      <c r="Q78" s="30"/>
      <c r="R78" s="76"/>
      <c r="S78" s="15"/>
      <c r="T78" s="15"/>
      <c r="U78" s="15"/>
      <c r="V78" s="15"/>
      <c r="W78" s="15"/>
      <c r="X78" s="15"/>
      <c r="Y78" s="15">
        <f>Sheet2!M46*30</f>
        <v>265320.5533039156</v>
      </c>
      <c r="Z78" s="15"/>
      <c r="AA78" s="15"/>
      <c r="AB78" s="15">
        <f t="shared" si="4"/>
        <v>13266027.66519578</v>
      </c>
      <c r="AC78" s="14">
        <f t="shared" si="5"/>
        <v>43</v>
      </c>
    </row>
    <row r="79" spans="1:29" x14ac:dyDescent="0.25">
      <c r="A79" s="35" t="s">
        <v>87</v>
      </c>
      <c r="B79" s="46">
        <v>4639</v>
      </c>
      <c r="C79" s="47">
        <v>11</v>
      </c>
      <c r="D79" s="47"/>
      <c r="E79" s="46">
        <v>29550</v>
      </c>
      <c r="F79" s="46">
        <v>30401</v>
      </c>
      <c r="G79" s="36">
        <v>74.8</v>
      </c>
      <c r="H79" s="48">
        <v>204</v>
      </c>
      <c r="I79" s="64"/>
      <c r="J79" s="46">
        <v>816</v>
      </c>
      <c r="K79" s="36"/>
      <c r="L79" s="78" t="s">
        <v>107</v>
      </c>
      <c r="M79" s="75">
        <f>J79*1100000+5*40000000</f>
        <v>1097600000</v>
      </c>
      <c r="N79" s="64"/>
      <c r="O79" s="64"/>
      <c r="P79" s="64"/>
      <c r="Q79" s="46"/>
      <c r="R79" s="75"/>
      <c r="S79" s="15"/>
      <c r="T79" s="15"/>
      <c r="U79" s="15"/>
      <c r="V79" s="15"/>
      <c r="W79" s="15"/>
      <c r="X79" s="15"/>
      <c r="Y79" s="15">
        <f>Sheet2!M47*30</f>
        <v>262004.04638761666</v>
      </c>
      <c r="Z79" s="15"/>
      <c r="AA79" s="15"/>
      <c r="AB79" s="15">
        <f t="shared" si="4"/>
        <v>13100202.319380833</v>
      </c>
      <c r="AC79" s="14">
        <f t="shared" si="5"/>
        <v>44</v>
      </c>
    </row>
    <row r="80" spans="1:29" x14ac:dyDescent="0.25">
      <c r="A80" s="33"/>
      <c r="B80" s="34"/>
      <c r="C80" s="44"/>
      <c r="D80" s="44"/>
      <c r="E80" s="34"/>
      <c r="F80" s="34"/>
      <c r="G80" s="34"/>
      <c r="H80" s="34"/>
      <c r="I80" s="34"/>
      <c r="J80" s="34"/>
      <c r="K80" s="34"/>
      <c r="L80" s="44"/>
      <c r="M80" s="34"/>
      <c r="N80" s="49"/>
      <c r="O80" s="49"/>
      <c r="P80" s="49"/>
      <c r="Q80" s="30"/>
      <c r="R80" s="76"/>
      <c r="S80" s="15"/>
      <c r="T80" s="15"/>
      <c r="U80" s="15"/>
      <c r="V80" s="15"/>
      <c r="W80" s="15"/>
      <c r="X80" s="15"/>
      <c r="Y80" s="15">
        <f>Sheet2!M48*30</f>
        <v>258728.99580777145</v>
      </c>
      <c r="Z80" s="15"/>
      <c r="AA80" s="15"/>
      <c r="AB80" s="15">
        <f t="shared" si="4"/>
        <v>12936449.790388573</v>
      </c>
      <c r="AC80" s="14">
        <f t="shared" si="5"/>
        <v>45</v>
      </c>
    </row>
    <row r="81" spans="1:29" x14ac:dyDescent="0.25">
      <c r="A81" s="35" t="s">
        <v>7</v>
      </c>
      <c r="B81" s="46">
        <f>SUM(B75:B79)/3</f>
        <v>7131</v>
      </c>
      <c r="C81" s="47">
        <f>SUM(C76:C79)/4</f>
        <v>12</v>
      </c>
      <c r="D81" s="55">
        <f>SUM(D75:D79)/3</f>
        <v>0</v>
      </c>
      <c r="E81" s="46">
        <f>SUM(E76:E79)/4</f>
        <v>30456.5</v>
      </c>
      <c r="F81" s="46">
        <f>SUM(F76:F79)/4</f>
        <v>31065.5</v>
      </c>
      <c r="G81" s="46">
        <f>SUM(G76:G79)/4</f>
        <v>90.350000000000009</v>
      </c>
      <c r="H81" s="46">
        <f>SUM(H76:H79)/4</f>
        <v>91.636012499999993</v>
      </c>
      <c r="I81" s="46">
        <f>SUM(I75:I79)/3</f>
        <v>0</v>
      </c>
      <c r="J81" s="46">
        <f>SUM(J76:J79)/4</f>
        <v>1005</v>
      </c>
      <c r="K81" s="46">
        <f>SUM(K75:K79)/3</f>
        <v>0</v>
      </c>
      <c r="L81" s="55">
        <f>SUM(L76:L79)/4</f>
        <v>0</v>
      </c>
      <c r="M81" s="75">
        <f t="shared" ref="M81" si="17">SUM(M76:M79)/4</f>
        <v>1295500000</v>
      </c>
      <c r="N81" s="64"/>
      <c r="O81" s="64"/>
      <c r="P81" s="64"/>
      <c r="Q81" s="46"/>
      <c r="R81" s="75"/>
      <c r="S81" s="15"/>
      <c r="T81" s="15"/>
      <c r="U81" s="15"/>
      <c r="V81" s="15"/>
      <c r="W81" s="15"/>
      <c r="X81" s="15"/>
      <c r="Y81" s="15">
        <f>Sheet2!M49*30</f>
        <v>255494.88336017431</v>
      </c>
      <c r="Z81" s="15"/>
      <c r="AA81" s="15"/>
      <c r="AB81" s="15">
        <f t="shared" si="4"/>
        <v>12774744.168008715</v>
      </c>
      <c r="AC81" s="14">
        <f t="shared" si="5"/>
        <v>46</v>
      </c>
    </row>
    <row r="82" spans="1:29" x14ac:dyDescent="0.25">
      <c r="A82" s="57" t="s">
        <v>83</v>
      </c>
      <c r="B82" s="30"/>
      <c r="C82" s="34"/>
      <c r="D82" s="73"/>
      <c r="E82" s="49"/>
      <c r="F82" s="49"/>
      <c r="G82" s="49"/>
      <c r="H82" s="49"/>
      <c r="I82" s="49"/>
      <c r="J82" s="49"/>
      <c r="K82" s="49"/>
      <c r="L82" s="44"/>
      <c r="M82" s="49"/>
      <c r="N82" s="49"/>
      <c r="O82" s="49"/>
      <c r="P82" s="49"/>
      <c r="Q82" s="49"/>
      <c r="R82" s="76"/>
      <c r="S82" s="15"/>
      <c r="T82" s="15"/>
      <c r="U82" s="15"/>
      <c r="V82" s="15"/>
      <c r="W82" s="15"/>
      <c r="X82" s="15"/>
      <c r="Y82" s="15">
        <f>Sheet2!M50*30</f>
        <v>252301.19731817214</v>
      </c>
      <c r="Z82" s="15"/>
      <c r="AA82" s="15"/>
      <c r="AB82" s="15">
        <f t="shared" si="4"/>
        <v>12615059.865908608</v>
      </c>
      <c r="AC82" s="14">
        <f t="shared" si="5"/>
        <v>47</v>
      </c>
    </row>
    <row r="83" spans="1:29" x14ac:dyDescent="0.25"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>
        <f>Sheet2!M51*30</f>
        <v>249147.432351695</v>
      </c>
      <c r="Z83" s="15"/>
      <c r="AA83" s="15"/>
      <c r="AB83" s="15">
        <f t="shared" si="4"/>
        <v>12457371.61758475</v>
      </c>
      <c r="AC83" s="14">
        <f t="shared" si="5"/>
        <v>48</v>
      </c>
    </row>
    <row r="84" spans="1:29" x14ac:dyDescent="0.25"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>
        <f>Sheet2!M52*30</f>
        <v>246033.08944729881</v>
      </c>
      <c r="Z84" s="15"/>
      <c r="AA84" s="15"/>
      <c r="AB84" s="15">
        <f t="shared" si="4"/>
        <v>12301654.472364942</v>
      </c>
      <c r="AC84" s="14">
        <f t="shared" si="5"/>
        <v>49</v>
      </c>
    </row>
    <row r="85" spans="1:29" x14ac:dyDescent="0.25"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>
        <f>Sheet2!M53*30</f>
        <v>242957.67582920758</v>
      </c>
      <c r="Z85" s="15"/>
      <c r="AA85" s="15"/>
      <c r="AB85" s="15">
        <f t="shared" si="4"/>
        <v>12147883.79146038</v>
      </c>
      <c r="AC85" s="14">
        <f t="shared" si="5"/>
        <v>50</v>
      </c>
    </row>
    <row r="86" spans="1:29" x14ac:dyDescent="0.25"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>
        <f>Sheet2!M54*30</f>
        <v>239920.70488134248</v>
      </c>
      <c r="Z86" s="15"/>
      <c r="AA86" s="15"/>
      <c r="AB86" s="15">
        <f t="shared" si="4"/>
        <v>11996035.244067123</v>
      </c>
      <c r="AC86" s="14">
        <f t="shared" si="5"/>
        <v>51</v>
      </c>
    </row>
    <row r="87" spans="1:29" x14ac:dyDescent="0.25"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>
        <f>Sheet2!M55*30</f>
        <v>236921.69607032568</v>
      </c>
      <c r="Z87" s="15"/>
      <c r="AA87" s="15"/>
      <c r="AB87" s="15">
        <f t="shared" si="4"/>
        <v>11846084.803516284</v>
      </c>
      <c r="AC87" s="14">
        <f t="shared" si="5"/>
        <v>52</v>
      </c>
    </row>
    <row r="88" spans="1:29" x14ac:dyDescent="0.25"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>
        <f>Sheet2!M56*30</f>
        <v>233960.17486944661</v>
      </c>
      <c r="Z88" s="15"/>
      <c r="AA88" s="15"/>
      <c r="AB88" s="15">
        <f t="shared" si="4"/>
        <v>11698008.74347233</v>
      </c>
      <c r="AC88" s="14">
        <f t="shared" si="5"/>
        <v>53</v>
      </c>
    </row>
    <row r="89" spans="1:29" x14ac:dyDescent="0.25"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>
        <f>Sheet2!M57*30</f>
        <v>231035.67268357854</v>
      </c>
      <c r="Z89" s="15"/>
      <c r="AA89" s="15"/>
      <c r="AB89" s="15">
        <f t="shared" si="4"/>
        <v>11551783.634178927</v>
      </c>
      <c r="AC89" s="14">
        <f t="shared" si="5"/>
        <v>54</v>
      </c>
    </row>
    <row r="90" spans="1:29" x14ac:dyDescent="0.25"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>
        <f>Sheet2!M58*30</f>
        <v>228147.72677503381</v>
      </c>
      <c r="Z90" s="15"/>
      <c r="AA90" s="15"/>
      <c r="AB90" s="15">
        <f t="shared" si="4"/>
        <v>11407386.33875169</v>
      </c>
      <c r="AC90" s="14">
        <f t="shared" si="5"/>
        <v>55</v>
      </c>
    </row>
    <row r="91" spans="1:29" x14ac:dyDescent="0.25"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>
        <f>Sheet2!M59*30</f>
        <v>225295.88019034587</v>
      </c>
      <c r="Z91" s="15"/>
      <c r="AA91" s="15"/>
      <c r="AB91" s="15">
        <f t="shared" si="4"/>
        <v>11264794.009517293</v>
      </c>
      <c r="AC91" s="14">
        <f t="shared" si="5"/>
        <v>56</v>
      </c>
    </row>
    <row r="92" spans="1:29" x14ac:dyDescent="0.25"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>
        <f>Sheet2!M60*30</f>
        <v>222479.68168796657</v>
      </c>
      <c r="Z92" s="15"/>
      <c r="AA92" s="15"/>
      <c r="AB92" s="15">
        <f t="shared" si="4"/>
        <v>11123984.084398329</v>
      </c>
      <c r="AC92" s="14">
        <f t="shared" si="5"/>
        <v>57</v>
      </c>
    </row>
    <row r="93" spans="1:29" x14ac:dyDescent="0.25"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>
        <f>Sheet2!M61*30</f>
        <v>219698.68566686698</v>
      </c>
      <c r="Z93" s="15"/>
      <c r="AA93" s="15"/>
      <c r="AB93" s="15">
        <f t="shared" si="4"/>
        <v>10984934.283343349</v>
      </c>
      <c r="AC93" s="14">
        <f t="shared" si="5"/>
        <v>58</v>
      </c>
    </row>
    <row r="94" spans="1:29" x14ac:dyDescent="0.25"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>
        <f>Sheet2!M62*30</f>
        <v>216952.45209603113</v>
      </c>
      <c r="Z94" s="15"/>
      <c r="AA94" s="15"/>
      <c r="AB94" s="15">
        <f t="shared" si="4"/>
        <v>10847622.604801556</v>
      </c>
      <c r="AC94" s="14">
        <f t="shared" si="5"/>
        <v>59</v>
      </c>
    </row>
    <row r="95" spans="1:29" x14ac:dyDescent="0.25"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>
        <f>Sheet2!M63*30</f>
        <v>214240.54644483075</v>
      </c>
      <c r="Z95" s="15"/>
      <c r="AA95" s="15"/>
      <c r="AB95" s="15">
        <f t="shared" si="4"/>
        <v>10712027.322241537</v>
      </c>
      <c r="AC95" s="14">
        <f t="shared" si="5"/>
        <v>60</v>
      </c>
    </row>
    <row r="96" spans="1:29" x14ac:dyDescent="0.25"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>
        <f>Sheet2!M64*30</f>
        <v>211562.53961427035</v>
      </c>
      <c r="Z96" s="15"/>
      <c r="AA96" s="15"/>
      <c r="AB96" s="15">
        <f t="shared" si="4"/>
        <v>10578126.980713518</v>
      </c>
      <c r="AC96" s="14">
        <f t="shared" si="5"/>
        <v>61</v>
      </c>
    </row>
    <row r="97" spans="15:29" x14ac:dyDescent="0.25"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>
        <f>Sheet2!M65*30</f>
        <v>208918.00786909199</v>
      </c>
      <c r="Z97" s="15"/>
      <c r="AA97" s="15"/>
      <c r="AB97" s="15">
        <f t="shared" si="4"/>
        <v>10445900.3934546</v>
      </c>
      <c r="AC97" s="14">
        <f t="shared" si="5"/>
        <v>62</v>
      </c>
    </row>
    <row r="98" spans="15:29" x14ac:dyDescent="0.25"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>
        <f>Sheet2!M66*30</f>
        <v>206306.53277072831</v>
      </c>
      <c r="Z98" s="15"/>
      <c r="AA98" s="15"/>
      <c r="AB98" s="15">
        <f t="shared" si="4"/>
        <v>10315326.638536416</v>
      </c>
      <c r="AC98" s="14">
        <f t="shared" si="5"/>
        <v>63</v>
      </c>
    </row>
    <row r="99" spans="15:29" x14ac:dyDescent="0.25"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>
        <f>Sheet2!M67*30</f>
        <v>203727.70111109421</v>
      </c>
      <c r="Z99" s="15"/>
      <c r="AA99" s="15"/>
      <c r="AB99" s="15">
        <f t="shared" si="4"/>
        <v>10186385.05555471</v>
      </c>
      <c r="AC99" s="14">
        <f t="shared" si="5"/>
        <v>64</v>
      </c>
    </row>
    <row r="100" spans="15:29" x14ac:dyDescent="0.25"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>
        <f>Sheet2!M68*30</f>
        <v>201181.10484720554</v>
      </c>
      <c r="Z100" s="15"/>
      <c r="AA100" s="15"/>
      <c r="AB100" s="15">
        <f t="shared" si="4"/>
        <v>10059055.242360277</v>
      </c>
      <c r="AC100" s="14">
        <f t="shared" si="5"/>
        <v>65</v>
      </c>
    </row>
    <row r="101" spans="15:29" x14ac:dyDescent="0.25"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>
        <f>Sheet2!M69*30</f>
        <v>198666.34103661549</v>
      </c>
      <c r="Z101" s="15"/>
      <c r="AA101" s="15"/>
      <c r="AB101" s="15">
        <f t="shared" ref="AB101:AB164" si="18">Y101*AD$35</f>
        <v>9933317.0518307742</v>
      </c>
      <c r="AC101" s="14">
        <f t="shared" si="5"/>
        <v>66</v>
      </c>
    </row>
    <row r="102" spans="15:29" x14ac:dyDescent="0.25"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>
        <f>Sheet2!M70*30</f>
        <v>196183.01177365778</v>
      </c>
      <c r="Z102" s="15"/>
      <c r="AA102" s="15"/>
      <c r="AB102" s="15">
        <f t="shared" si="18"/>
        <v>9809150.5886828899</v>
      </c>
      <c r="AC102" s="14">
        <f t="shared" ref="AC102:AC144" si="19">AC101+1</f>
        <v>67</v>
      </c>
    </row>
    <row r="103" spans="15:29" x14ac:dyDescent="0.25"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>
        <f>Sheet2!M71*30</f>
        <v>193730.72412648704</v>
      </c>
      <c r="Z103" s="15"/>
      <c r="AA103" s="15"/>
      <c r="AB103" s="15">
        <f t="shared" si="18"/>
        <v>9686536.206324352</v>
      </c>
      <c r="AC103" s="14">
        <f t="shared" si="19"/>
        <v>68</v>
      </c>
    </row>
    <row r="104" spans="15:29" x14ac:dyDescent="0.25"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>
        <f>Sheet2!M72*30</f>
        <v>191309.09007490595</v>
      </c>
      <c r="Z104" s="15"/>
      <c r="AA104" s="15"/>
      <c r="AB104" s="15">
        <f t="shared" si="18"/>
        <v>9565454.503745297</v>
      </c>
      <c r="AC104" s="14">
        <f t="shared" si="19"/>
        <v>69</v>
      </c>
    </row>
    <row r="105" spans="15:29" x14ac:dyDescent="0.25"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>
        <f>Sheet2!M73*30</f>
        <v>188917.72644896962</v>
      </c>
      <c r="Z105" s="15"/>
      <c r="AA105" s="15"/>
      <c r="AB105" s="15">
        <f t="shared" si="18"/>
        <v>9445886.3224484809</v>
      </c>
      <c r="AC105" s="14">
        <f t="shared" si="19"/>
        <v>70</v>
      </c>
    </row>
    <row r="106" spans="15:29" x14ac:dyDescent="0.25"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>
        <f>Sheet2!M74*30</f>
        <v>186556.2548683575</v>
      </c>
      <c r="Z106" s="15"/>
      <c r="AA106" s="15"/>
      <c r="AB106" s="15">
        <f t="shared" si="18"/>
        <v>9327812.7434178758</v>
      </c>
      <c r="AC106" s="14">
        <f t="shared" si="19"/>
        <v>71</v>
      </c>
    </row>
    <row r="107" spans="15:29" x14ac:dyDescent="0.25"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>
        <f>Sheet2!M75*30</f>
        <v>184224.30168250305</v>
      </c>
      <c r="Z107" s="15"/>
      <c r="AA107" s="15"/>
      <c r="AB107" s="15">
        <f t="shared" si="18"/>
        <v>9211215.0841251519</v>
      </c>
      <c r="AC107" s="14">
        <f t="shared" si="19"/>
        <v>72</v>
      </c>
    </row>
    <row r="108" spans="15:29" x14ac:dyDescent="0.25"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>
        <f>Sheet2!M76*30</f>
        <v>181921.49791147176</v>
      </c>
      <c r="Z108" s="15"/>
      <c r="AA108" s="15"/>
      <c r="AB108" s="15">
        <f t="shared" si="18"/>
        <v>9096074.8955735881</v>
      </c>
      <c r="AC108" s="14">
        <f t="shared" si="19"/>
        <v>73</v>
      </c>
    </row>
    <row r="109" spans="15:29" x14ac:dyDescent="0.25"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>
        <f>Sheet2!M77*30</f>
        <v>179647.47918757837</v>
      </c>
      <c r="Z109" s="15"/>
      <c r="AA109" s="15"/>
      <c r="AB109" s="15">
        <f t="shared" si="18"/>
        <v>8982373.9593789186</v>
      </c>
      <c r="AC109" s="14">
        <f t="shared" si="19"/>
        <v>74</v>
      </c>
    </row>
    <row r="110" spans="15:29" x14ac:dyDescent="0.25"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>
        <f>Sheet2!M78*30</f>
        <v>177401.88569773361</v>
      </c>
      <c r="Z110" s="15"/>
      <c r="AA110" s="15"/>
      <c r="AB110" s="15">
        <f t="shared" si="18"/>
        <v>8870094.2848866805</v>
      </c>
      <c r="AC110" s="14">
        <f t="shared" si="19"/>
        <v>75</v>
      </c>
    </row>
    <row r="111" spans="15:29" x14ac:dyDescent="0.25"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>
        <f>Sheet2!M79*30</f>
        <v>175184.36212651196</v>
      </c>
      <c r="Z111" s="15"/>
      <c r="AA111" s="15"/>
      <c r="AB111" s="15">
        <f t="shared" si="18"/>
        <v>8759218.1063255984</v>
      </c>
      <c r="AC111" s="14">
        <f t="shared" si="19"/>
        <v>76</v>
      </c>
    </row>
    <row r="112" spans="15:29" x14ac:dyDescent="0.25"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>
        <f>Sheet2!M80*30</f>
        <v>172994.55759993056</v>
      </c>
      <c r="Z112" s="15"/>
      <c r="AA112" s="15"/>
      <c r="AB112" s="15">
        <f t="shared" si="18"/>
        <v>8649727.879996527</v>
      </c>
      <c r="AC112" s="14">
        <f t="shared" si="19"/>
        <v>77</v>
      </c>
    </row>
    <row r="113" spans="15:29" x14ac:dyDescent="0.25"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>
        <f>Sheet2!M81*30</f>
        <v>170832.12562993143</v>
      </c>
      <c r="Z113" s="15"/>
      <c r="AA113" s="15"/>
      <c r="AB113" s="15">
        <f t="shared" si="18"/>
        <v>8541606.2814965714</v>
      </c>
      <c r="AC113" s="14">
        <f t="shared" si="19"/>
        <v>78</v>
      </c>
    </row>
    <row r="114" spans="15:29" x14ac:dyDescent="0.25"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>
        <f>Sheet2!M82*30</f>
        <v>168696.72405955725</v>
      </c>
      <c r="Z114" s="15"/>
      <c r="AA114" s="15"/>
      <c r="AB114" s="15">
        <f t="shared" si="18"/>
        <v>8434836.2029778622</v>
      </c>
      <c r="AC114" s="14">
        <f t="shared" si="19"/>
        <v>79</v>
      </c>
    </row>
    <row r="115" spans="15:29" x14ac:dyDescent="0.25"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>
        <f>Sheet2!M83*30</f>
        <v>166588.0150088128</v>
      </c>
      <c r="Z115" s="15"/>
      <c r="AA115" s="15"/>
      <c r="AB115" s="15">
        <f t="shared" si="18"/>
        <v>8329400.7504406404</v>
      </c>
      <c r="AC115" s="14">
        <f t="shared" si="19"/>
        <v>80</v>
      </c>
    </row>
    <row r="116" spans="15:29" x14ac:dyDescent="0.25"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>
        <f>Sheet2!M84*30</f>
        <v>164505.66482120263</v>
      </c>
      <c r="Z116" s="15"/>
      <c r="AA116" s="15"/>
      <c r="AB116" s="15">
        <f t="shared" si="18"/>
        <v>8225283.2410601322</v>
      </c>
      <c r="AC116" s="14">
        <f t="shared" si="19"/>
        <v>81</v>
      </c>
    </row>
    <row r="117" spans="15:29" x14ac:dyDescent="0.25"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>
        <f>Sheet2!M85*30</f>
        <v>162449.34401093758</v>
      </c>
      <c r="Z117" s="15"/>
      <c r="AA117" s="15"/>
      <c r="AB117" s="15">
        <f t="shared" si="18"/>
        <v>8122467.2005468793</v>
      </c>
      <c r="AC117" s="14">
        <f t="shared" si="19"/>
        <v>82</v>
      </c>
    </row>
    <row r="118" spans="15:29" x14ac:dyDescent="0.25"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>
        <f>Sheet2!M86*30</f>
        <v>160418.72721080086</v>
      </c>
      <c r="Z118" s="15"/>
      <c r="AA118" s="15"/>
      <c r="AB118" s="15">
        <f t="shared" si="18"/>
        <v>8020936.3605400436</v>
      </c>
      <c r="AC118" s="14">
        <f t="shared" si="19"/>
        <v>83</v>
      </c>
    </row>
    <row r="119" spans="15:29" x14ac:dyDescent="0.25"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>
        <f>Sheet2!M87*30</f>
        <v>158413.49312066584</v>
      </c>
      <c r="Z119" s="15"/>
      <c r="AA119" s="15"/>
      <c r="AB119" s="15">
        <f t="shared" si="18"/>
        <v>7920674.6560332915</v>
      </c>
      <c r="AC119" s="14">
        <f t="shared" si="19"/>
        <v>84</v>
      </c>
    </row>
    <row r="120" spans="15:29" x14ac:dyDescent="0.25"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>
        <f>Sheet2!M88*30</f>
        <v>156433.32445665752</v>
      </c>
      <c r="Z120" s="15"/>
      <c r="AA120" s="15"/>
      <c r="AB120" s="15">
        <f t="shared" si="18"/>
        <v>7821666.2228328753</v>
      </c>
      <c r="AC120" s="14">
        <f t="shared" si="19"/>
        <v>85</v>
      </c>
    </row>
    <row r="121" spans="15:29" x14ac:dyDescent="0.25"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>
        <f>Sheet2!M89*30</f>
        <v>154477.9079009493</v>
      </c>
      <c r="Z121" s="15"/>
      <c r="AA121" s="15"/>
      <c r="AB121" s="15">
        <f t="shared" si="18"/>
        <v>7723895.3950474653</v>
      </c>
      <c r="AC121" s="14">
        <f t="shared" si="19"/>
        <v>86</v>
      </c>
    </row>
    <row r="122" spans="15:29" x14ac:dyDescent="0.25"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>
        <f>Sheet2!M90*30</f>
        <v>152546.93405218743</v>
      </c>
      <c r="Z122" s="15"/>
      <c r="AA122" s="15"/>
      <c r="AB122" s="15">
        <f t="shared" si="18"/>
        <v>7627346.7026093714</v>
      </c>
      <c r="AC122" s="14">
        <f t="shared" si="19"/>
        <v>87</v>
      </c>
    </row>
    <row r="123" spans="15:29" x14ac:dyDescent="0.25"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>
        <f>Sheet2!M91*30</f>
        <v>150640.09737653509</v>
      </c>
      <c r="Z123" s="15"/>
      <c r="AA123" s="15"/>
      <c r="AB123" s="15">
        <f t="shared" si="18"/>
        <v>7532004.8688267544</v>
      </c>
      <c r="AC123" s="14">
        <f t="shared" si="19"/>
        <v>88</v>
      </c>
    </row>
    <row r="124" spans="15:29" x14ac:dyDescent="0.25"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>
        <f>Sheet2!M92*30</f>
        <v>148757.09615932842</v>
      </c>
      <c r="Z124" s="15"/>
      <c r="AA124" s="15"/>
      <c r="AB124" s="15">
        <f t="shared" si="18"/>
        <v>7437854.8079664204</v>
      </c>
      <c r="AC124" s="14">
        <f t="shared" si="19"/>
        <v>89</v>
      </c>
    </row>
    <row r="125" spans="15:29" x14ac:dyDescent="0.25"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>
        <f>Sheet2!M93*30</f>
        <v>146897.63245733682</v>
      </c>
      <c r="Z125" s="15"/>
      <c r="AA125" s="15"/>
      <c r="AB125" s="15">
        <f t="shared" si="18"/>
        <v>7344881.622866841</v>
      </c>
      <c r="AC125" s="14">
        <f t="shared" si="19"/>
        <v>90</v>
      </c>
    </row>
    <row r="126" spans="15:29" x14ac:dyDescent="0.25"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>
        <f>Sheet2!M94*30</f>
        <v>145061.41205162011</v>
      </c>
      <c r="Z126" s="15"/>
      <c r="AA126" s="15"/>
      <c r="AB126" s="15">
        <f t="shared" si="18"/>
        <v>7253070.6025810055</v>
      </c>
      <c r="AC126" s="14">
        <f t="shared" si="19"/>
        <v>91</v>
      </c>
    </row>
    <row r="127" spans="15:29" x14ac:dyDescent="0.25"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>
        <f>Sheet2!M95*30</f>
        <v>143248.14440097485</v>
      </c>
      <c r="Z127" s="15"/>
      <c r="AA127" s="15"/>
      <c r="AB127" s="15">
        <f t="shared" si="18"/>
        <v>7162407.2200487424</v>
      </c>
      <c r="AC127" s="14">
        <f t="shared" si="19"/>
        <v>92</v>
      </c>
    </row>
    <row r="128" spans="15:29" x14ac:dyDescent="0.25"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>
        <f>Sheet2!M96*30</f>
        <v>141457.54259596267</v>
      </c>
      <c r="Z128" s="15"/>
      <c r="AA128" s="15"/>
      <c r="AB128" s="15">
        <f t="shared" si="18"/>
        <v>7072877.1297981339</v>
      </c>
      <c r="AC128" s="14">
        <f t="shared" si="19"/>
        <v>93</v>
      </c>
    </row>
    <row r="129" spans="15:29" x14ac:dyDescent="0.25"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>
        <f>Sheet2!M97*30</f>
        <v>139689.32331351313</v>
      </c>
      <c r="Z129" s="15"/>
      <c r="AA129" s="15"/>
      <c r="AB129" s="15">
        <f t="shared" si="18"/>
        <v>6984466.1656756569</v>
      </c>
      <c r="AC129" s="14">
        <f t="shared" si="19"/>
        <v>94</v>
      </c>
    </row>
    <row r="130" spans="15:29" x14ac:dyDescent="0.25"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>
        <f>Sheet2!M98*30</f>
        <v>137943.20677209421</v>
      </c>
      <c r="Z130" s="15"/>
      <c r="AA130" s="15"/>
      <c r="AB130" s="15">
        <f t="shared" si="18"/>
        <v>6897160.338604711</v>
      </c>
      <c r="AC130" s="14">
        <f t="shared" si="19"/>
        <v>95</v>
      </c>
    </row>
    <row r="131" spans="15:29" x14ac:dyDescent="0.25"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>
        <f>Sheet2!M99*30</f>
        <v>136218.91668744304</v>
      </c>
      <c r="Z131" s="15"/>
      <c r="AA131" s="15"/>
      <c r="AB131" s="15">
        <f t="shared" si="18"/>
        <v>6810945.8343721516</v>
      </c>
      <c r="AC131" s="14">
        <f t="shared" si="19"/>
        <v>96</v>
      </c>
    </row>
    <row r="132" spans="15:29" x14ac:dyDescent="0.25"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>
        <f>Sheet2!M100*30</f>
        <v>134516.18022885002</v>
      </c>
      <c r="Z132" s="15"/>
      <c r="AA132" s="15"/>
      <c r="AB132" s="15">
        <f t="shared" si="18"/>
        <v>6725809.0114425011</v>
      </c>
      <c r="AC132" s="14">
        <f t="shared" si="19"/>
        <v>97</v>
      </c>
    </row>
    <row r="133" spans="15:29" x14ac:dyDescent="0.25"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>
        <f>Sheet2!M101*30</f>
        <v>132834.7279759894</v>
      </c>
      <c r="Z133" s="15"/>
      <c r="AA133" s="15"/>
      <c r="AB133" s="15">
        <f t="shared" si="18"/>
        <v>6641736.3987994697</v>
      </c>
      <c r="AC133" s="14">
        <f t="shared" si="19"/>
        <v>98</v>
      </c>
    </row>
    <row r="134" spans="15:29" x14ac:dyDescent="0.25"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>
        <f>Sheet2!M102*30</f>
        <v>131174.29387628954</v>
      </c>
      <c r="Z134" s="15"/>
      <c r="AA134" s="15"/>
      <c r="AB134" s="15">
        <f t="shared" si="18"/>
        <v>6558714.693814477</v>
      </c>
      <c r="AC134" s="14">
        <f t="shared" si="19"/>
        <v>99</v>
      </c>
    </row>
    <row r="135" spans="15:29" x14ac:dyDescent="0.25"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>
        <f>Sheet2!M103*30</f>
        <v>129534.61520283591</v>
      </c>
      <c r="Z135" s="15"/>
      <c r="AA135" s="15"/>
      <c r="AB135" s="15">
        <f t="shared" si="18"/>
        <v>6476730.7601417955</v>
      </c>
      <c r="AC135" s="14">
        <f t="shared" si="19"/>
        <v>100</v>
      </c>
    </row>
    <row r="136" spans="15:29" x14ac:dyDescent="0.25"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>
        <f>Sheet2!M104*30</f>
        <v>127915.43251280046</v>
      </c>
      <c r="Z136" s="15"/>
      <c r="AA136" s="15"/>
      <c r="AB136" s="15">
        <f t="shared" si="18"/>
        <v>6395771.6256400226</v>
      </c>
      <c r="AC136" s="14">
        <f t="shared" si="19"/>
        <v>101</v>
      </c>
    </row>
    <row r="137" spans="15:29" x14ac:dyDescent="0.25"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>
        <f>Sheet2!M105*30</f>
        <v>126316.48960639047</v>
      </c>
      <c r="Z137" s="15"/>
      <c r="AA137" s="15"/>
      <c r="AB137" s="15">
        <f t="shared" si="18"/>
        <v>6315824.4803195242</v>
      </c>
      <c r="AC137" s="14">
        <f t="shared" si="19"/>
        <v>102</v>
      </c>
    </row>
    <row r="138" spans="15:29" x14ac:dyDescent="0.25"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>
        <f>Sheet2!M106*30</f>
        <v>124737.5334863106</v>
      </c>
      <c r="Z138" s="15"/>
      <c r="AA138" s="15"/>
      <c r="AB138" s="15">
        <f t="shared" si="18"/>
        <v>6236876.6743155299</v>
      </c>
      <c r="AC138" s="14">
        <f t="shared" si="19"/>
        <v>103</v>
      </c>
    </row>
    <row r="139" spans="15:29" x14ac:dyDescent="0.25"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>
        <f>Sheet2!M107*30</f>
        <v>123178.3143177317</v>
      </c>
      <c r="Z139" s="15"/>
      <c r="AA139" s="15"/>
      <c r="AB139" s="15">
        <f t="shared" si="18"/>
        <v>6158915.7158865845</v>
      </c>
      <c r="AC139" s="14">
        <f t="shared" si="19"/>
        <v>104</v>
      </c>
    </row>
    <row r="140" spans="15:29" x14ac:dyDescent="0.25"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>
        <f>Sheet2!M108*30</f>
        <v>121638.58538876005</v>
      </c>
      <c r="Z140" s="15"/>
      <c r="AA140" s="15"/>
      <c r="AB140" s="15">
        <f t="shared" si="18"/>
        <v>6081929.2694380023</v>
      </c>
      <c r="AC140" s="14">
        <f t="shared" si="19"/>
        <v>105</v>
      </c>
    </row>
    <row r="141" spans="15:29" x14ac:dyDescent="0.25"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>
        <f>Sheet2!M109*30</f>
        <v>120118.10307140056</v>
      </c>
      <c r="Z141" s="15"/>
      <c r="AA141" s="15"/>
      <c r="AB141" s="15">
        <f t="shared" si="18"/>
        <v>6005905.153570028</v>
      </c>
      <c r="AC141" s="14">
        <f t="shared" si="19"/>
        <v>106</v>
      </c>
    </row>
    <row r="142" spans="15:29" x14ac:dyDescent="0.25"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>
        <f>Sheet2!M110*30</f>
        <v>118616.62678300806</v>
      </c>
      <c r="Z142" s="15"/>
      <c r="AA142" s="15"/>
      <c r="AB142" s="15">
        <f t="shared" si="18"/>
        <v>5930831.3391504027</v>
      </c>
      <c r="AC142" s="14">
        <f t="shared" si="19"/>
        <v>107</v>
      </c>
    </row>
    <row r="143" spans="15:29" x14ac:dyDescent="0.25"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>
        <f>Sheet2!M111*30</f>
        <v>117133.91894822045</v>
      </c>
      <c r="Z143" s="15"/>
      <c r="AA143" s="15"/>
      <c r="AB143" s="15">
        <f t="shared" si="18"/>
        <v>5856695.9474110231</v>
      </c>
      <c r="AC143" s="14">
        <f t="shared" si="19"/>
        <v>108</v>
      </c>
    </row>
    <row r="144" spans="15:29" x14ac:dyDescent="0.25"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>
        <f>Sheet2!M112*30</f>
        <v>115669.74496136769</v>
      </c>
      <c r="Z144" s="15"/>
      <c r="AA144" s="15"/>
      <c r="AB144" s="15">
        <f t="shared" si="18"/>
        <v>5783487.2480683848</v>
      </c>
      <c r="AC144" s="14">
        <f t="shared" si="19"/>
        <v>109</v>
      </c>
    </row>
    <row r="145" spans="15:29" x14ac:dyDescent="0.25"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>
        <f>Sheet2!M113*30</f>
        <v>114223.87314935059</v>
      </c>
      <c r="Z145" s="15"/>
      <c r="AA145" s="15"/>
      <c r="AB145" s="15">
        <f t="shared" si="18"/>
        <v>5711193.6574675292</v>
      </c>
      <c r="AC145" s="14">
        <f>AC144+1</f>
        <v>110</v>
      </c>
    </row>
    <row r="146" spans="15:29" x14ac:dyDescent="0.25"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>
        <f>Sheet2!M114*30</f>
        <v>112796.07473498372</v>
      </c>
      <c r="Z146" s="15"/>
      <c r="AA146" s="15"/>
      <c r="AB146" s="15">
        <f t="shared" si="18"/>
        <v>5639803.7367491862</v>
      </c>
      <c r="AC146" s="14">
        <f t="shared" ref="AC146:AC196" si="20">AC145+1</f>
        <v>111</v>
      </c>
    </row>
    <row r="147" spans="15:29" x14ac:dyDescent="0.25"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>
        <f>Sheet2!M115*30</f>
        <v>111386.12380079643</v>
      </c>
      <c r="Z147" s="15"/>
      <c r="AA147" s="15"/>
      <c r="AB147" s="15">
        <f t="shared" si="18"/>
        <v>5569306.190039821</v>
      </c>
      <c r="AC147" s="14">
        <f t="shared" si="20"/>
        <v>112</v>
      </c>
    </row>
    <row r="148" spans="15:29" x14ac:dyDescent="0.25"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>
        <f>Sheet2!M116*30</f>
        <v>109993.79725328647</v>
      </c>
      <c r="Z148" s="15"/>
      <c r="AA148" s="15"/>
      <c r="AB148" s="15">
        <f t="shared" si="18"/>
        <v>5499689.8626643233</v>
      </c>
      <c r="AC148" s="14">
        <f t="shared" si="20"/>
        <v>113</v>
      </c>
    </row>
    <row r="149" spans="15:29" x14ac:dyDescent="0.25"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>
        <f>Sheet2!M117*30</f>
        <v>108618.87478762039</v>
      </c>
      <c r="Z149" s="15"/>
      <c r="AA149" s="15"/>
      <c r="AB149" s="15">
        <f t="shared" si="18"/>
        <v>5430943.739381019</v>
      </c>
      <c r="AC149" s="14">
        <f t="shared" si="20"/>
        <v>114</v>
      </c>
    </row>
    <row r="150" spans="15:29" x14ac:dyDescent="0.25"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>
        <f>Sheet2!M118*30</f>
        <v>107261.13885277514</v>
      </c>
      <c r="Z150" s="15"/>
      <c r="AA150" s="15"/>
      <c r="AB150" s="15">
        <f t="shared" si="18"/>
        <v>5363056.9426387567</v>
      </c>
      <c r="AC150" s="14">
        <f t="shared" si="20"/>
        <v>115</v>
      </c>
    </row>
    <row r="151" spans="15:29" x14ac:dyDescent="0.25"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>
        <f>Sheet2!M119*30</f>
        <v>105920.37461711545</v>
      </c>
      <c r="Z151" s="15"/>
      <c r="AA151" s="15"/>
      <c r="AB151" s="15">
        <f t="shared" si="18"/>
        <v>5296018.7308557723</v>
      </c>
      <c r="AC151" s="14">
        <f t="shared" si="20"/>
        <v>116</v>
      </c>
    </row>
    <row r="152" spans="15:29" x14ac:dyDescent="0.25"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>
        <f>Sheet2!M120*30</f>
        <v>104596.3699344015</v>
      </c>
      <c r="Z152" s="15"/>
      <c r="AA152" s="15"/>
      <c r="AB152" s="15">
        <f t="shared" si="18"/>
        <v>5229818.4967200756</v>
      </c>
      <c r="AC152" s="14">
        <f t="shared" si="20"/>
        <v>117</v>
      </c>
    </row>
    <row r="153" spans="15:29" x14ac:dyDescent="0.25"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>
        <f>Sheet2!M121*30</f>
        <v>103288.91531022149</v>
      </c>
      <c r="Z153" s="15"/>
      <c r="AA153" s="15"/>
      <c r="AB153" s="15">
        <f t="shared" si="18"/>
        <v>5164445.765511075</v>
      </c>
      <c r="AC153" s="14">
        <f t="shared" si="20"/>
        <v>118</v>
      </c>
    </row>
    <row r="154" spans="15:29" x14ac:dyDescent="0.25"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>
        <f>Sheet2!M122*30</f>
        <v>101997.80386884372</v>
      </c>
      <c r="Z154" s="15"/>
      <c r="AA154" s="15"/>
      <c r="AB154" s="15">
        <f t="shared" si="18"/>
        <v>5099890.1934421863</v>
      </c>
      <c r="AC154" s="14">
        <f t="shared" si="20"/>
        <v>119</v>
      </c>
    </row>
    <row r="155" spans="15:29" x14ac:dyDescent="0.25"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>
        <f>Sheet2!M123*30</f>
        <v>100722.83132048318</v>
      </c>
      <c r="Z155" s="15"/>
      <c r="AA155" s="15"/>
      <c r="AB155" s="15">
        <f t="shared" si="18"/>
        <v>5036141.5660241591</v>
      </c>
      <c r="AC155" s="14">
        <f t="shared" si="20"/>
        <v>120</v>
      </c>
    </row>
    <row r="156" spans="15:29" x14ac:dyDescent="0.25"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>
        <f>Sheet2!M124*30</f>
        <v>99463.795928977139</v>
      </c>
      <c r="Z156" s="15"/>
      <c r="AA156" s="15"/>
      <c r="AB156" s="15">
        <f t="shared" si="18"/>
        <v>4973189.7964488566</v>
      </c>
      <c r="AC156" s="14">
        <f t="shared" si="20"/>
        <v>121</v>
      </c>
    </row>
    <row r="157" spans="15:29" x14ac:dyDescent="0.25"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>
        <f>Sheet2!M125*30</f>
        <v>98220.498479864924</v>
      </c>
      <c r="Z157" s="15"/>
      <c r="AA157" s="15"/>
      <c r="AB157" s="15">
        <f t="shared" si="18"/>
        <v>4911024.9239932466</v>
      </c>
      <c r="AC157" s="14">
        <f t="shared" si="20"/>
        <v>122</v>
      </c>
    </row>
    <row r="158" spans="15:29" x14ac:dyDescent="0.25"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>
        <f>Sheet2!M126*30</f>
        <v>96992.742248866605</v>
      </c>
      <c r="Z158" s="15"/>
      <c r="AA158" s="15"/>
      <c r="AB158" s="15">
        <f t="shared" si="18"/>
        <v>4849637.1124433307</v>
      </c>
      <c r="AC158" s="14">
        <f t="shared" si="20"/>
        <v>123</v>
      </c>
    </row>
    <row r="159" spans="15:29" x14ac:dyDescent="0.25"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>
        <f>Sheet2!M127*30</f>
        <v>95780.332970755786</v>
      </c>
      <c r="Z159" s="15"/>
      <c r="AA159" s="15"/>
      <c r="AB159" s="15">
        <f t="shared" si="18"/>
        <v>4789016.6485377895</v>
      </c>
      <c r="AC159" s="14">
        <f t="shared" si="20"/>
        <v>124</v>
      </c>
    </row>
    <row r="160" spans="15:29" x14ac:dyDescent="0.25"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>
        <f>Sheet2!M128*30</f>
        <v>94583.078808621343</v>
      </c>
      <c r="Z160" s="15"/>
      <c r="AA160" s="15"/>
      <c r="AB160" s="15">
        <f t="shared" si="18"/>
        <v>4729153.9404310668</v>
      </c>
      <c r="AC160" s="14">
        <f t="shared" si="20"/>
        <v>125</v>
      </c>
    </row>
    <row r="161" spans="15:31" x14ac:dyDescent="0.25"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>
        <f>Sheet2!M129*30</f>
        <v>93400.790323513575</v>
      </c>
      <c r="Z161" s="15"/>
      <c r="AA161" s="15"/>
      <c r="AB161" s="15">
        <f t="shared" si="18"/>
        <v>4670039.5161756789</v>
      </c>
      <c r="AC161" s="14">
        <f t="shared" si="20"/>
        <v>126</v>
      </c>
    </row>
    <row r="162" spans="15:31" x14ac:dyDescent="0.25"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>
        <f>Sheet2!M130*30</f>
        <v>92233.280444469652</v>
      </c>
      <c r="Z162" s="15"/>
      <c r="AA162" s="15"/>
      <c r="AB162" s="15">
        <f t="shared" si="18"/>
        <v>4611664.0222234828</v>
      </c>
      <c r="AC162" s="14">
        <f t="shared" si="20"/>
        <v>127</v>
      </c>
    </row>
    <row r="163" spans="15:31" x14ac:dyDescent="0.25"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>
        <f>Sheet2!M131*30</f>
        <v>91080.364438913792</v>
      </c>
      <c r="Z163" s="15"/>
      <c r="AA163" s="15"/>
      <c r="AB163" s="15">
        <f t="shared" si="18"/>
        <v>4554018.22194569</v>
      </c>
      <c r="AC163" s="14">
        <f t="shared" si="20"/>
        <v>128</v>
      </c>
      <c r="AD163" s="4">
        <f>SUM(Y36:Y163)</f>
        <v>28804651.20932582</v>
      </c>
      <c r="AE163" t="s">
        <v>30</v>
      </c>
    </row>
    <row r="164" spans="15:31" x14ac:dyDescent="0.25"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>
        <f>Sheet2!M132*30</f>
        <v>450000</v>
      </c>
      <c r="Z164" s="15"/>
      <c r="AA164" s="15"/>
      <c r="AB164" s="15">
        <f t="shared" si="18"/>
        <v>22500000</v>
      </c>
      <c r="AC164" s="14">
        <f t="shared" si="20"/>
        <v>129</v>
      </c>
    </row>
    <row r="165" spans="15:31" x14ac:dyDescent="0.25"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>
        <f>Sheet2!M133*30</f>
        <v>444375</v>
      </c>
      <c r="Z165" s="15"/>
      <c r="AA165" s="15"/>
      <c r="AB165" s="15">
        <f t="shared" ref="AB165:AB197" si="21">Y165*AD$35</f>
        <v>22218750</v>
      </c>
      <c r="AC165" s="14">
        <f t="shared" si="20"/>
        <v>130</v>
      </c>
    </row>
    <row r="166" spans="15:31" x14ac:dyDescent="0.25"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>
        <f>Sheet2!M134*30</f>
        <v>438820.3125</v>
      </c>
      <c r="Z166" s="15"/>
      <c r="AA166" s="15"/>
      <c r="AB166" s="15">
        <f t="shared" si="21"/>
        <v>21941015.625</v>
      </c>
      <c r="AC166" s="14">
        <f t="shared" si="20"/>
        <v>131</v>
      </c>
    </row>
    <row r="167" spans="15:31" x14ac:dyDescent="0.25"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>
        <f>Sheet2!M135*30</f>
        <v>433335.05859375</v>
      </c>
      <c r="Z167" s="15"/>
      <c r="AA167" s="15"/>
      <c r="AB167" s="15">
        <f t="shared" si="21"/>
        <v>21666752.9296875</v>
      </c>
      <c r="AC167" s="14">
        <f t="shared" si="20"/>
        <v>132</v>
      </c>
    </row>
    <row r="168" spans="15:31" x14ac:dyDescent="0.25"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>
        <f>Sheet2!M136*30</f>
        <v>427918.37036132813</v>
      </c>
      <c r="Z168" s="15"/>
      <c r="AA168" s="15"/>
      <c r="AB168" s="15">
        <f t="shared" si="21"/>
        <v>21395918.518066406</v>
      </c>
      <c r="AC168" s="14">
        <f t="shared" si="20"/>
        <v>133</v>
      </c>
    </row>
    <row r="169" spans="15:31" x14ac:dyDescent="0.25"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>
        <f>Sheet2!M137*30</f>
        <v>422569.39073181152</v>
      </c>
      <c r="Z169" s="15"/>
      <c r="AA169" s="15"/>
      <c r="AB169" s="15">
        <f t="shared" si="21"/>
        <v>21128469.536590576</v>
      </c>
      <c r="AC169" s="14">
        <f t="shared" si="20"/>
        <v>134</v>
      </c>
    </row>
    <row r="170" spans="15:31" x14ac:dyDescent="0.25"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>
        <f>Sheet2!M138*30</f>
        <v>417287.27334766387</v>
      </c>
      <c r="Z170" s="15"/>
      <c r="AA170" s="15"/>
      <c r="AB170" s="15">
        <f t="shared" si="21"/>
        <v>20864363.667383194</v>
      </c>
      <c r="AC170" s="14">
        <f t="shared" si="20"/>
        <v>135</v>
      </c>
    </row>
    <row r="171" spans="15:31" x14ac:dyDescent="0.25"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>
        <f>Sheet2!M139*30</f>
        <v>412071.18243081804</v>
      </c>
      <c r="Z171" s="15"/>
      <c r="AA171" s="15"/>
      <c r="AB171" s="15">
        <f t="shared" si="21"/>
        <v>20603559.1215409</v>
      </c>
      <c r="AC171" s="14">
        <f t="shared" si="20"/>
        <v>136</v>
      </c>
    </row>
    <row r="172" spans="15:31" x14ac:dyDescent="0.25"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>
        <f>Sheet2!M140*30</f>
        <v>406920.29265043279</v>
      </c>
      <c r="Z172" s="15"/>
      <c r="AA172" s="15"/>
      <c r="AB172" s="15">
        <f t="shared" si="21"/>
        <v>20346014.632521641</v>
      </c>
      <c r="AC172" s="14">
        <f t="shared" si="20"/>
        <v>137</v>
      </c>
    </row>
    <row r="173" spans="15:31" x14ac:dyDescent="0.25"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>
        <f>Sheet2!M141*30</f>
        <v>401833.78899230243</v>
      </c>
      <c r="Z173" s="15"/>
      <c r="AA173" s="15"/>
      <c r="AB173" s="15">
        <f t="shared" si="21"/>
        <v>20091689.449615121</v>
      </c>
      <c r="AC173" s="14">
        <f t="shared" si="20"/>
        <v>138</v>
      </c>
    </row>
    <row r="174" spans="15:31" x14ac:dyDescent="0.25"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>
        <f>Sheet2!M142*30</f>
        <v>396810.86662989861</v>
      </c>
      <c r="Z174" s="15"/>
      <c r="AA174" s="15"/>
      <c r="AB174" s="15">
        <f t="shared" si="21"/>
        <v>19840543.331494931</v>
      </c>
      <c r="AC174" s="14">
        <f t="shared" si="20"/>
        <v>139</v>
      </c>
    </row>
    <row r="175" spans="15:31" x14ac:dyDescent="0.25"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>
        <f>Sheet2!M143*30</f>
        <v>391850.73079702491</v>
      </c>
      <c r="Z175" s="15"/>
      <c r="AA175" s="15"/>
      <c r="AB175" s="15">
        <f t="shared" si="21"/>
        <v>19592536.539851245</v>
      </c>
      <c r="AC175" s="14">
        <f t="shared" si="20"/>
        <v>140</v>
      </c>
    </row>
    <row r="176" spans="15:31" x14ac:dyDescent="0.25"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>
        <f>Sheet2!M144*30</f>
        <v>386952.5966620621</v>
      </c>
      <c r="Z176" s="15"/>
      <c r="AA176" s="15"/>
      <c r="AB176" s="15">
        <f t="shared" si="21"/>
        <v>19347629.833103105</v>
      </c>
      <c r="AC176" s="14">
        <f t="shared" si="20"/>
        <v>141</v>
      </c>
    </row>
    <row r="177" spans="15:29" x14ac:dyDescent="0.25"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>
        <f>Sheet2!M145*30</f>
        <v>382115.68920378631</v>
      </c>
      <c r="Z177" s="15"/>
      <c r="AA177" s="15"/>
      <c r="AB177" s="15">
        <f t="shared" si="21"/>
        <v>19105784.460189316</v>
      </c>
      <c r="AC177" s="14">
        <f t="shared" si="20"/>
        <v>142</v>
      </c>
    </row>
    <row r="178" spans="15:29" x14ac:dyDescent="0.25"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>
        <f>Sheet2!M146*30</f>
        <v>377339.24308873899</v>
      </c>
      <c r="Z178" s="15"/>
      <c r="AA178" s="15"/>
      <c r="AB178" s="15">
        <f t="shared" si="21"/>
        <v>18866962.15443695</v>
      </c>
      <c r="AC178" s="14">
        <f t="shared" si="20"/>
        <v>143</v>
      </c>
    </row>
    <row r="179" spans="15:29" x14ac:dyDescent="0.25"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>
        <f>Sheet2!M147*30</f>
        <v>372622.50255012978</v>
      </c>
      <c r="Z179" s="15"/>
      <c r="AA179" s="15"/>
      <c r="AB179" s="15">
        <f t="shared" si="21"/>
        <v>18631125.127506487</v>
      </c>
      <c r="AC179" s="14">
        <f t="shared" si="20"/>
        <v>144</v>
      </c>
    </row>
    <row r="180" spans="15:29" x14ac:dyDescent="0.25"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>
        <f>Sheet2!M148*30</f>
        <v>367964.72126825317</v>
      </c>
      <c r="Z180" s="15"/>
      <c r="AA180" s="15"/>
      <c r="AB180" s="15">
        <f t="shared" si="21"/>
        <v>18398236.063412659</v>
      </c>
      <c r="AC180" s="14">
        <f t="shared" si="20"/>
        <v>145</v>
      </c>
    </row>
    <row r="181" spans="15:29" x14ac:dyDescent="0.25"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>
        <f>Sheet2!M149*30</f>
        <v>363365.16225240001</v>
      </c>
      <c r="Z181" s="15"/>
      <c r="AA181" s="15"/>
      <c r="AB181" s="15">
        <f t="shared" si="21"/>
        <v>18168258.11262</v>
      </c>
      <c r="AC181" s="14">
        <f t="shared" si="20"/>
        <v>146</v>
      </c>
    </row>
    <row r="182" spans="15:29" x14ac:dyDescent="0.25"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>
        <f>Sheet2!M150*30</f>
        <v>358823.09772424499</v>
      </c>
      <c r="Z182" s="15"/>
      <c r="AA182" s="15"/>
      <c r="AB182" s="15">
        <f t="shared" si="21"/>
        <v>17941154.886212248</v>
      </c>
      <c r="AC182" s="14">
        <f t="shared" si="20"/>
        <v>147</v>
      </c>
    </row>
    <row r="183" spans="15:29" x14ac:dyDescent="0.25"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>
        <f>Sheet2!M151*30</f>
        <v>354337.80900269194</v>
      </c>
      <c r="Z183" s="15"/>
      <c r="AA183" s="15"/>
      <c r="AB183" s="15">
        <f t="shared" si="21"/>
        <v>17716890.450134598</v>
      </c>
      <c r="AC183" s="14">
        <f t="shared" si="20"/>
        <v>148</v>
      </c>
    </row>
    <row r="184" spans="15:29" x14ac:dyDescent="0.25"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>
        <f>Sheet2!M152*30</f>
        <v>349908.58639015828</v>
      </c>
      <c r="Z184" s="15"/>
      <c r="AA184" s="15"/>
      <c r="AB184" s="15">
        <f t="shared" si="21"/>
        <v>17495429.319507916</v>
      </c>
      <c r="AC184" s="14">
        <f t="shared" si="20"/>
        <v>149</v>
      </c>
    </row>
    <row r="185" spans="15:29" x14ac:dyDescent="0.25"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>
        <f>Sheet2!M153*30</f>
        <v>345534.7290602813</v>
      </c>
      <c r="Z185" s="15"/>
      <c r="AA185" s="15"/>
      <c r="AB185" s="15">
        <f t="shared" si="21"/>
        <v>17276736.453014065</v>
      </c>
      <c r="AC185" s="14">
        <f t="shared" si="20"/>
        <v>150</v>
      </c>
    </row>
    <row r="186" spans="15:29" x14ac:dyDescent="0.25"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>
        <f>Sheet2!M154*30</f>
        <v>341215.54494702775</v>
      </c>
      <c r="Z186" s="15"/>
      <c r="AA186" s="15"/>
      <c r="AB186" s="15">
        <f t="shared" si="21"/>
        <v>17060777.247351389</v>
      </c>
      <c r="AC186" s="14">
        <f t="shared" si="20"/>
        <v>151</v>
      </c>
    </row>
    <row r="187" spans="15:29" x14ac:dyDescent="0.25"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>
        <f>Sheet2!M155*30</f>
        <v>336950.35063518991</v>
      </c>
      <c r="Z187" s="15"/>
      <c r="AA187" s="15"/>
      <c r="AB187" s="15">
        <f t="shared" si="21"/>
        <v>16847517.531759497</v>
      </c>
      <c r="AC187" s="14">
        <f t="shared" si="20"/>
        <v>152</v>
      </c>
    </row>
    <row r="188" spans="15:29" x14ac:dyDescent="0.25"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>
        <f>Sheet2!M156*30</f>
        <v>332738.47125225002</v>
      </c>
      <c r="Z188" s="15"/>
      <c r="AA188" s="15"/>
      <c r="AB188" s="15">
        <f t="shared" si="21"/>
        <v>16636923.5626125</v>
      </c>
      <c r="AC188" s="14">
        <f t="shared" si="20"/>
        <v>153</v>
      </c>
    </row>
    <row r="189" spans="15:29" x14ac:dyDescent="0.25"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>
        <f>Sheet2!M157*30</f>
        <v>328579.24036159692</v>
      </c>
      <c r="Z189" s="15"/>
      <c r="AA189" s="15"/>
      <c r="AB189" s="15">
        <f t="shared" si="21"/>
        <v>16428962.018079847</v>
      </c>
      <c r="AC189" s="14">
        <f t="shared" si="20"/>
        <v>154</v>
      </c>
    </row>
    <row r="190" spans="15:29" x14ac:dyDescent="0.25"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>
        <f>Sheet2!M158*30</f>
        <v>324471.99985707697</v>
      </c>
      <c r="Z190" s="15"/>
      <c r="AA190" s="15"/>
      <c r="AB190" s="15">
        <f t="shared" si="21"/>
        <v>16223599.992853848</v>
      </c>
      <c r="AC190" s="14">
        <f t="shared" si="20"/>
        <v>155</v>
      </c>
    </row>
    <row r="191" spans="15:29" x14ac:dyDescent="0.25"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>
        <f>Sheet2!M159*30</f>
        <v>320416.09985886357</v>
      </c>
      <c r="Z191" s="15"/>
      <c r="AA191" s="15"/>
      <c r="AB191" s="15">
        <f t="shared" si="21"/>
        <v>16020804.992943179</v>
      </c>
      <c r="AC191" s="14">
        <f t="shared" si="20"/>
        <v>156</v>
      </c>
    </row>
    <row r="192" spans="15:29" x14ac:dyDescent="0.25"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>
        <f>Sheet2!M160*30</f>
        <v>316410.89861062774</v>
      </c>
      <c r="Z192" s="15"/>
      <c r="AA192" s="15"/>
      <c r="AB192" s="15">
        <f t="shared" si="21"/>
        <v>15820544.930531386</v>
      </c>
      <c r="AC192" s="14">
        <f t="shared" si="20"/>
        <v>157</v>
      </c>
    </row>
    <row r="193" spans="15:29" x14ac:dyDescent="0.25"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>
        <f>Sheet2!M161*30</f>
        <v>312455.76237799489</v>
      </c>
      <c r="Z193" s="15"/>
      <c r="AA193" s="15"/>
      <c r="AB193" s="15">
        <f t="shared" si="21"/>
        <v>15622788.118899744</v>
      </c>
      <c r="AC193" s="14">
        <f t="shared" si="20"/>
        <v>158</v>
      </c>
    </row>
    <row r="194" spans="15:29" x14ac:dyDescent="0.25"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>
        <f>Sheet2!M162*30</f>
        <v>308550.06534826994</v>
      </c>
      <c r="Z194" s="15"/>
      <c r="AA194" s="15"/>
      <c r="AB194" s="15">
        <f t="shared" si="21"/>
        <v>15427503.267413497</v>
      </c>
      <c r="AC194" s="14">
        <f t="shared" si="20"/>
        <v>159</v>
      </c>
    </row>
    <row r="195" spans="15:29" x14ac:dyDescent="0.25"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>
        <f>Sheet2!M163*30</f>
        <v>304693.18953141657</v>
      </c>
      <c r="Z195" s="15"/>
      <c r="AA195" s="15"/>
      <c r="AB195" s="15">
        <f t="shared" si="21"/>
        <v>15234659.476570828</v>
      </c>
      <c r="AC195" s="14">
        <f t="shared" si="20"/>
        <v>160</v>
      </c>
    </row>
    <row r="196" spans="15:29" x14ac:dyDescent="0.25"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>
        <f>Sheet2!M164*30</f>
        <v>300884.52466227388</v>
      </c>
      <c r="Z196" s="15"/>
      <c r="AA196" s="15"/>
      <c r="AB196" s="15">
        <f t="shared" si="21"/>
        <v>15044226.233113693</v>
      </c>
      <c r="AC196" s="14">
        <f t="shared" si="20"/>
        <v>161</v>
      </c>
    </row>
    <row r="197" spans="15:29" x14ac:dyDescent="0.25"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>
        <f>Sheet2!M165*30</f>
        <v>297123.46810399543</v>
      </c>
      <c r="Z197" s="15"/>
      <c r="AA197" s="15"/>
      <c r="AB197" s="15">
        <f t="shared" si="21"/>
        <v>14856173.405199772</v>
      </c>
      <c r="AC197" s="14">
        <f>AC196+1</f>
        <v>162</v>
      </c>
    </row>
    <row r="198" spans="15:29" x14ac:dyDescent="0.25"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>
        <f>Sheet2!M166*30</f>
        <v>293409.42475269549</v>
      </c>
      <c r="Z198" s="15"/>
      <c r="AA198" s="15"/>
      <c r="AB198" s="15">
        <f t="shared" ref="AB198:AB261" si="22">Y198*AD$35</f>
        <v>14670471.237634774</v>
      </c>
      <c r="AC198" s="14">
        <f t="shared" ref="AC198:AC261" si="23">AC197+1</f>
        <v>163</v>
      </c>
    </row>
    <row r="199" spans="15:29" x14ac:dyDescent="0.25"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>
        <f>Sheet2!M167*30</f>
        <v>289741.80694328685</v>
      </c>
      <c r="Z199" s="15"/>
      <c r="AA199" s="15"/>
      <c r="AB199" s="15">
        <f t="shared" si="22"/>
        <v>14487090.347164342</v>
      </c>
      <c r="AC199" s="14">
        <f t="shared" si="23"/>
        <v>164</v>
      </c>
    </row>
    <row r="200" spans="15:29" x14ac:dyDescent="0.25"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>
        <f>Sheet2!M168*30</f>
        <v>286120.03435649571</v>
      </c>
      <c r="Z200" s="15"/>
      <c r="AA200" s="15"/>
      <c r="AB200" s="15">
        <f t="shared" si="22"/>
        <v>14306001.717824785</v>
      </c>
      <c r="AC200" s="14">
        <f t="shared" si="23"/>
        <v>165</v>
      </c>
    </row>
    <row r="201" spans="15:29" x14ac:dyDescent="0.25"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>
        <f>Sheet2!M169*30</f>
        <v>282543.53392703953</v>
      </c>
      <c r="Z201" s="15"/>
      <c r="AA201" s="15"/>
      <c r="AB201" s="15">
        <f t="shared" si="22"/>
        <v>14127176.696351977</v>
      </c>
      <c r="AC201" s="14">
        <f t="shared" si="23"/>
        <v>166</v>
      </c>
    </row>
    <row r="202" spans="15:29" x14ac:dyDescent="0.25"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>
        <f>Sheet2!M170*30</f>
        <v>279011.73975295154</v>
      </c>
      <c r="Z202" s="15"/>
      <c r="AA202" s="15"/>
      <c r="AB202" s="15">
        <f t="shared" si="22"/>
        <v>13950586.987647578</v>
      </c>
      <c r="AC202" s="14">
        <f t="shared" si="23"/>
        <v>167</v>
      </c>
    </row>
    <row r="203" spans="15:29" x14ac:dyDescent="0.25"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>
        <f>Sheet2!M171*30</f>
        <v>275524.09300603968</v>
      </c>
      <c r="Z203" s="15"/>
      <c r="AA203" s="15"/>
      <c r="AB203" s="15">
        <f t="shared" si="22"/>
        <v>13776204.650301984</v>
      </c>
      <c r="AC203" s="14">
        <f t="shared" si="23"/>
        <v>168</v>
      </c>
    </row>
    <row r="204" spans="15:29" x14ac:dyDescent="0.25"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>
        <f>Sheet2!M172*30</f>
        <v>272080.04184346419</v>
      </c>
      <c r="Z204" s="15"/>
      <c r="AA204" s="15"/>
      <c r="AB204" s="15">
        <f t="shared" si="22"/>
        <v>13604002.092173209</v>
      </c>
      <c r="AC204" s="14">
        <f t="shared" si="23"/>
        <v>169</v>
      </c>
    </row>
    <row r="205" spans="15:29" x14ac:dyDescent="0.25"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>
        <f>Sheet2!M173*30</f>
        <v>268679.04132042086</v>
      </c>
      <c r="Z205" s="15"/>
      <c r="AA205" s="15"/>
      <c r="AB205" s="15">
        <f t="shared" si="22"/>
        <v>13433952.066021044</v>
      </c>
      <c r="AC205" s="14">
        <f t="shared" si="23"/>
        <v>170</v>
      </c>
    </row>
    <row r="206" spans="15:29" x14ac:dyDescent="0.25"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>
        <f>Sheet2!M174*30</f>
        <v>265320.5533039156</v>
      </c>
      <c r="Z206" s="15"/>
      <c r="AA206" s="15"/>
      <c r="AB206" s="15">
        <f t="shared" si="22"/>
        <v>13266027.66519578</v>
      </c>
      <c r="AC206" s="14">
        <f t="shared" si="23"/>
        <v>171</v>
      </c>
    </row>
    <row r="207" spans="15:29" x14ac:dyDescent="0.25"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>
        <f>Sheet2!M175*30</f>
        <v>262004.04638761666</v>
      </c>
      <c r="Z207" s="15"/>
      <c r="AA207" s="15"/>
      <c r="AB207" s="15">
        <f t="shared" si="22"/>
        <v>13100202.319380833</v>
      </c>
      <c r="AC207" s="14">
        <f t="shared" si="23"/>
        <v>172</v>
      </c>
    </row>
    <row r="208" spans="15:29" x14ac:dyDescent="0.25"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>
        <f>Sheet2!M176*30</f>
        <v>258728.99580777145</v>
      </c>
      <c r="Z208" s="15"/>
      <c r="AA208" s="15"/>
      <c r="AB208" s="15">
        <f t="shared" si="22"/>
        <v>12936449.790388573</v>
      </c>
      <c r="AC208" s="14">
        <f t="shared" si="23"/>
        <v>173</v>
      </c>
    </row>
    <row r="209" spans="15:29" x14ac:dyDescent="0.25"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>
        <f>Sheet2!M177*30</f>
        <v>255494.88336017431</v>
      </c>
      <c r="Z209" s="15"/>
      <c r="AA209" s="15"/>
      <c r="AB209" s="15">
        <f t="shared" si="22"/>
        <v>12774744.168008715</v>
      </c>
      <c r="AC209" s="14">
        <f t="shared" si="23"/>
        <v>174</v>
      </c>
    </row>
    <row r="210" spans="15:29" x14ac:dyDescent="0.25"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>
        <f>Sheet2!M178*30</f>
        <v>252301.19731817214</v>
      </c>
      <c r="Z210" s="15"/>
      <c r="AA210" s="15"/>
      <c r="AB210" s="15">
        <f t="shared" si="22"/>
        <v>12615059.865908608</v>
      </c>
      <c r="AC210" s="14">
        <f t="shared" si="23"/>
        <v>175</v>
      </c>
    </row>
    <row r="211" spans="15:29" x14ac:dyDescent="0.25"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>
        <f>Sheet2!M179*30</f>
        <v>249147.432351695</v>
      </c>
      <c r="Z211" s="15"/>
      <c r="AA211" s="15"/>
      <c r="AB211" s="15">
        <f t="shared" si="22"/>
        <v>12457371.61758475</v>
      </c>
      <c r="AC211" s="14">
        <f t="shared" si="23"/>
        <v>176</v>
      </c>
    </row>
    <row r="212" spans="15:29" x14ac:dyDescent="0.25"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>
        <f>Sheet2!M180*30</f>
        <v>246033.08944729881</v>
      </c>
      <c r="Z212" s="15"/>
      <c r="AA212" s="15"/>
      <c r="AB212" s="15">
        <f t="shared" si="22"/>
        <v>12301654.472364942</v>
      </c>
      <c r="AC212" s="14">
        <f t="shared" si="23"/>
        <v>177</v>
      </c>
    </row>
    <row r="213" spans="15:29" x14ac:dyDescent="0.25"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>
        <f>Sheet2!M181*30</f>
        <v>242957.67582920758</v>
      </c>
      <c r="Z213" s="15"/>
      <c r="AA213" s="15"/>
      <c r="AB213" s="15">
        <f t="shared" si="22"/>
        <v>12147883.79146038</v>
      </c>
      <c r="AC213" s="14">
        <f t="shared" si="23"/>
        <v>178</v>
      </c>
    </row>
    <row r="214" spans="15:29" x14ac:dyDescent="0.25"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>
        <f>Sheet2!M182*30</f>
        <v>239920.70488134248</v>
      </c>
      <c r="Z214" s="15"/>
      <c r="AA214" s="15"/>
      <c r="AB214" s="15">
        <f t="shared" si="22"/>
        <v>11996035.244067123</v>
      </c>
      <c r="AC214" s="14">
        <f t="shared" si="23"/>
        <v>179</v>
      </c>
    </row>
    <row r="215" spans="15:29" x14ac:dyDescent="0.25"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>
        <f>Sheet2!M183*30</f>
        <v>236921.69607032568</v>
      </c>
      <c r="Z215" s="15"/>
      <c r="AA215" s="15"/>
      <c r="AB215" s="15">
        <f t="shared" si="22"/>
        <v>11846084.803516284</v>
      </c>
      <c r="AC215" s="14">
        <f t="shared" si="23"/>
        <v>180</v>
      </c>
    </row>
    <row r="216" spans="15:29" x14ac:dyDescent="0.25"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>
        <f>Sheet2!M184*30</f>
        <v>233960.17486944661</v>
      </c>
      <c r="Z216" s="15"/>
      <c r="AA216" s="15"/>
      <c r="AB216" s="15">
        <f t="shared" si="22"/>
        <v>11698008.74347233</v>
      </c>
      <c r="AC216" s="14">
        <f t="shared" si="23"/>
        <v>181</v>
      </c>
    </row>
    <row r="217" spans="15:29" x14ac:dyDescent="0.25"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>
        <f>Sheet2!M185*30</f>
        <v>231035.67268357854</v>
      </c>
      <c r="Z217" s="15"/>
      <c r="AA217" s="15"/>
      <c r="AB217" s="15">
        <f t="shared" si="22"/>
        <v>11551783.634178927</v>
      </c>
      <c r="AC217" s="14">
        <f t="shared" si="23"/>
        <v>182</v>
      </c>
    </row>
    <row r="218" spans="15:29" x14ac:dyDescent="0.25"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>
        <f>Sheet2!M186*30</f>
        <v>228147.72677503381</v>
      </c>
      <c r="Z218" s="15"/>
      <c r="AA218" s="15"/>
      <c r="AB218" s="15">
        <f t="shared" si="22"/>
        <v>11407386.33875169</v>
      </c>
      <c r="AC218" s="14">
        <f t="shared" si="23"/>
        <v>183</v>
      </c>
    </row>
    <row r="219" spans="15:29" x14ac:dyDescent="0.25"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>
        <f>Sheet2!M187*30</f>
        <v>225295.88019034587</v>
      </c>
      <c r="Z219" s="15"/>
      <c r="AA219" s="15"/>
      <c r="AB219" s="15">
        <f t="shared" si="22"/>
        <v>11264794.009517293</v>
      </c>
      <c r="AC219" s="14">
        <f t="shared" si="23"/>
        <v>184</v>
      </c>
    </row>
    <row r="220" spans="15:29" x14ac:dyDescent="0.25"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>
        <f>Sheet2!M188*30</f>
        <v>222479.68168796657</v>
      </c>
      <c r="Z220" s="15"/>
      <c r="AA220" s="15"/>
      <c r="AB220" s="15">
        <f t="shared" si="22"/>
        <v>11123984.084398329</v>
      </c>
      <c r="AC220" s="14">
        <f t="shared" si="23"/>
        <v>185</v>
      </c>
    </row>
    <row r="221" spans="15:29" x14ac:dyDescent="0.25"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>
        <f>Sheet2!M189*30</f>
        <v>219698.68566686698</v>
      </c>
      <c r="Z221" s="15"/>
      <c r="AA221" s="15"/>
      <c r="AB221" s="15">
        <f t="shared" si="22"/>
        <v>10984934.283343349</v>
      </c>
      <c r="AC221" s="14">
        <f t="shared" si="23"/>
        <v>186</v>
      </c>
    </row>
    <row r="222" spans="15:29" x14ac:dyDescent="0.25"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>
        <f>Sheet2!M190*30</f>
        <v>216952.45209603113</v>
      </c>
      <c r="Z222" s="15"/>
      <c r="AA222" s="15"/>
      <c r="AB222" s="15">
        <f t="shared" si="22"/>
        <v>10847622.604801556</v>
      </c>
      <c r="AC222" s="14">
        <f t="shared" si="23"/>
        <v>187</v>
      </c>
    </row>
    <row r="223" spans="15:29" x14ac:dyDescent="0.25"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>
        <f>Sheet2!M191*30</f>
        <v>214240.54644483075</v>
      </c>
      <c r="Z223" s="15"/>
      <c r="AA223" s="15"/>
      <c r="AB223" s="15">
        <f t="shared" si="22"/>
        <v>10712027.322241537</v>
      </c>
      <c r="AC223" s="14">
        <f t="shared" si="23"/>
        <v>188</v>
      </c>
    </row>
    <row r="224" spans="15:29" x14ac:dyDescent="0.25"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>
        <f>Sheet2!M192*30</f>
        <v>211562.53961427035</v>
      </c>
      <c r="Z224" s="15"/>
      <c r="AA224" s="15"/>
      <c r="AB224" s="15">
        <f t="shared" si="22"/>
        <v>10578126.980713518</v>
      </c>
      <c r="AC224" s="14">
        <f t="shared" si="23"/>
        <v>189</v>
      </c>
    </row>
    <row r="225" spans="15:29" x14ac:dyDescent="0.25"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>
        <f>Sheet2!M193*30</f>
        <v>208918.00786909199</v>
      </c>
      <c r="Z225" s="15"/>
      <c r="AA225" s="15"/>
      <c r="AB225" s="15">
        <f t="shared" si="22"/>
        <v>10445900.3934546</v>
      </c>
      <c r="AC225" s="14">
        <f t="shared" si="23"/>
        <v>190</v>
      </c>
    </row>
    <row r="226" spans="15:29" x14ac:dyDescent="0.25"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>
        <f>Sheet2!M194*30</f>
        <v>206306.53277072831</v>
      </c>
      <c r="Z226" s="15"/>
      <c r="AA226" s="15"/>
      <c r="AB226" s="15">
        <f t="shared" si="22"/>
        <v>10315326.638536416</v>
      </c>
      <c r="AC226" s="14">
        <f t="shared" si="23"/>
        <v>191</v>
      </c>
    </row>
    <row r="227" spans="15:29" x14ac:dyDescent="0.25"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>
        <f>Sheet2!M195*30</f>
        <v>203727.70111109421</v>
      </c>
      <c r="Z227" s="15"/>
      <c r="AA227" s="15"/>
      <c r="AB227" s="15">
        <f t="shared" si="22"/>
        <v>10186385.05555471</v>
      </c>
      <c r="AC227" s="14">
        <f t="shared" si="23"/>
        <v>192</v>
      </c>
    </row>
    <row r="228" spans="15:29" x14ac:dyDescent="0.25"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>
        <f>Sheet2!M196*30</f>
        <v>201181.10484720554</v>
      </c>
      <c r="Z228" s="15"/>
      <c r="AA228" s="15"/>
      <c r="AB228" s="15">
        <f t="shared" si="22"/>
        <v>10059055.242360277</v>
      </c>
      <c r="AC228" s="14">
        <f t="shared" si="23"/>
        <v>193</v>
      </c>
    </row>
    <row r="229" spans="15:29" x14ac:dyDescent="0.25"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>
        <f>Sheet2!M197*30</f>
        <v>198666.34103661549</v>
      </c>
      <c r="Z229" s="15"/>
      <c r="AA229" s="15"/>
      <c r="AB229" s="15">
        <f t="shared" si="22"/>
        <v>9933317.0518307742</v>
      </c>
      <c r="AC229" s="14">
        <f t="shared" si="23"/>
        <v>194</v>
      </c>
    </row>
    <row r="230" spans="15:29" x14ac:dyDescent="0.25"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>
        <f>Sheet2!M198*30</f>
        <v>196183.01177365778</v>
      </c>
      <c r="Z230" s="15"/>
      <c r="AA230" s="15"/>
      <c r="AB230" s="15">
        <f t="shared" si="22"/>
        <v>9809150.5886828899</v>
      </c>
      <c r="AC230" s="14">
        <f t="shared" si="23"/>
        <v>195</v>
      </c>
    </row>
    <row r="231" spans="15:29" x14ac:dyDescent="0.25"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>
        <f>Sheet2!M199*30</f>
        <v>193730.72412648704</v>
      </c>
      <c r="Z231" s="15"/>
      <c r="AA231" s="15"/>
      <c r="AB231" s="15">
        <f t="shared" si="22"/>
        <v>9686536.206324352</v>
      </c>
      <c r="AC231" s="14">
        <f t="shared" si="23"/>
        <v>196</v>
      </c>
    </row>
    <row r="232" spans="15:29" x14ac:dyDescent="0.25"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>
        <f>Sheet2!M200*30</f>
        <v>191309.09007490595</v>
      </c>
      <c r="Z232" s="15"/>
      <c r="AA232" s="15"/>
      <c r="AB232" s="15">
        <f t="shared" si="22"/>
        <v>9565454.503745297</v>
      </c>
      <c r="AC232" s="14">
        <f t="shared" si="23"/>
        <v>197</v>
      </c>
    </row>
    <row r="233" spans="15:29" x14ac:dyDescent="0.25"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>
        <f>Sheet2!M201*30</f>
        <v>188917.72644896962</v>
      </c>
      <c r="Z233" s="15"/>
      <c r="AA233" s="15"/>
      <c r="AB233" s="15">
        <f t="shared" si="22"/>
        <v>9445886.3224484809</v>
      </c>
      <c r="AC233" s="14">
        <f t="shared" si="23"/>
        <v>198</v>
      </c>
    </row>
    <row r="234" spans="15:29" x14ac:dyDescent="0.25"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>
        <f>Sheet2!M202*30</f>
        <v>186556.2548683575</v>
      </c>
      <c r="Z234" s="15"/>
      <c r="AA234" s="15"/>
      <c r="AB234" s="15">
        <f t="shared" si="22"/>
        <v>9327812.7434178758</v>
      </c>
      <c r="AC234" s="14">
        <f t="shared" si="23"/>
        <v>199</v>
      </c>
    </row>
    <row r="235" spans="15:29" x14ac:dyDescent="0.25"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>
        <f>Sheet2!M203*30</f>
        <v>184224.30168250305</v>
      </c>
      <c r="Z235" s="15"/>
      <c r="AA235" s="15"/>
      <c r="AB235" s="15">
        <f t="shared" si="22"/>
        <v>9211215.0841251519</v>
      </c>
      <c r="AC235" s="14">
        <f t="shared" si="23"/>
        <v>200</v>
      </c>
    </row>
    <row r="236" spans="15:29" x14ac:dyDescent="0.25"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>
        <f>Sheet2!M204*30</f>
        <v>181921.49791147176</v>
      </c>
      <c r="Z236" s="15"/>
      <c r="AA236" s="15"/>
      <c r="AB236" s="15">
        <f t="shared" si="22"/>
        <v>9096074.8955735881</v>
      </c>
      <c r="AC236" s="14">
        <f t="shared" si="23"/>
        <v>201</v>
      </c>
    </row>
    <row r="237" spans="15:29" x14ac:dyDescent="0.25"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>
        <f>Sheet2!M205*30</f>
        <v>179647.47918757837</v>
      </c>
      <c r="Z237" s="15"/>
      <c r="AA237" s="15"/>
      <c r="AB237" s="15">
        <f t="shared" si="22"/>
        <v>8982373.9593789186</v>
      </c>
      <c r="AC237" s="14">
        <f t="shared" si="23"/>
        <v>202</v>
      </c>
    </row>
    <row r="238" spans="15:29" x14ac:dyDescent="0.25"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>
        <f>Sheet2!M206*30</f>
        <v>177401.88569773361</v>
      </c>
      <c r="Z238" s="15"/>
      <c r="AA238" s="15"/>
      <c r="AB238" s="15">
        <f t="shared" si="22"/>
        <v>8870094.2848866805</v>
      </c>
      <c r="AC238" s="14">
        <f t="shared" si="23"/>
        <v>203</v>
      </c>
    </row>
    <row r="239" spans="15:29" x14ac:dyDescent="0.25"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>
        <f>Sheet2!M207*30</f>
        <v>175184.36212651196</v>
      </c>
      <c r="Z239" s="15"/>
      <c r="AA239" s="15"/>
      <c r="AB239" s="15">
        <f t="shared" si="22"/>
        <v>8759218.1063255984</v>
      </c>
      <c r="AC239" s="14">
        <f t="shared" si="23"/>
        <v>204</v>
      </c>
    </row>
    <row r="240" spans="15:29" x14ac:dyDescent="0.25"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>
        <f>Sheet2!M208*30</f>
        <v>172994.55759993056</v>
      </c>
      <c r="Z240" s="15"/>
      <c r="AA240" s="15"/>
      <c r="AB240" s="15">
        <f t="shared" si="22"/>
        <v>8649727.879996527</v>
      </c>
      <c r="AC240" s="14">
        <f t="shared" si="23"/>
        <v>205</v>
      </c>
    </row>
    <row r="241" spans="15:29" x14ac:dyDescent="0.25"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>
        <f>Sheet2!M209*30</f>
        <v>170832.12562993143</v>
      </c>
      <c r="Z241" s="15"/>
      <c r="AA241" s="15"/>
      <c r="AB241" s="15">
        <f t="shared" si="22"/>
        <v>8541606.2814965714</v>
      </c>
      <c r="AC241" s="14">
        <f t="shared" si="23"/>
        <v>206</v>
      </c>
    </row>
    <row r="242" spans="15:29" x14ac:dyDescent="0.25"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>
        <f>Sheet2!M210*30</f>
        <v>168696.72405955725</v>
      </c>
      <c r="Z242" s="15"/>
      <c r="AA242" s="15"/>
      <c r="AB242" s="15">
        <f t="shared" si="22"/>
        <v>8434836.2029778622</v>
      </c>
      <c r="AC242" s="14">
        <f t="shared" si="23"/>
        <v>207</v>
      </c>
    </row>
    <row r="243" spans="15:29" x14ac:dyDescent="0.25"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>
        <f>Sheet2!M211*30</f>
        <v>166588.0150088128</v>
      </c>
      <c r="Z243" s="15"/>
      <c r="AA243" s="15"/>
      <c r="AB243" s="15">
        <f t="shared" si="22"/>
        <v>8329400.7504406404</v>
      </c>
      <c r="AC243" s="14">
        <f t="shared" si="23"/>
        <v>208</v>
      </c>
    </row>
    <row r="244" spans="15:29" x14ac:dyDescent="0.25"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>
        <f>Sheet2!M212*30</f>
        <v>164505.66482120263</v>
      </c>
      <c r="Z244" s="15"/>
      <c r="AA244" s="15"/>
      <c r="AB244" s="15">
        <f t="shared" si="22"/>
        <v>8225283.2410601322</v>
      </c>
      <c r="AC244" s="14">
        <f t="shared" si="23"/>
        <v>209</v>
      </c>
    </row>
    <row r="245" spans="15:29" x14ac:dyDescent="0.25"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>
        <f>Sheet2!M213*30</f>
        <v>162449.34401093758</v>
      </c>
      <c r="Z245" s="15"/>
      <c r="AA245" s="15"/>
      <c r="AB245" s="15">
        <f t="shared" si="22"/>
        <v>8122467.2005468793</v>
      </c>
      <c r="AC245" s="14">
        <f t="shared" si="23"/>
        <v>210</v>
      </c>
    </row>
    <row r="246" spans="15:29" x14ac:dyDescent="0.25"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>
        <f>Sheet2!M214*30</f>
        <v>160418.72721080086</v>
      </c>
      <c r="Z246" s="15"/>
      <c r="AA246" s="15"/>
      <c r="AB246" s="15">
        <f t="shared" si="22"/>
        <v>8020936.3605400436</v>
      </c>
      <c r="AC246" s="14">
        <f t="shared" si="23"/>
        <v>211</v>
      </c>
    </row>
    <row r="247" spans="15:29" x14ac:dyDescent="0.25"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>
        <f>Sheet2!M215*30</f>
        <v>158413.49312066584</v>
      </c>
      <c r="Z247" s="15"/>
      <c r="AA247" s="15"/>
      <c r="AB247" s="15">
        <f t="shared" si="22"/>
        <v>7920674.6560332915</v>
      </c>
      <c r="AC247" s="14">
        <f t="shared" si="23"/>
        <v>212</v>
      </c>
    </row>
    <row r="248" spans="15:29" x14ac:dyDescent="0.25"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>
        <f>Sheet2!M216*30</f>
        <v>156433.32445665752</v>
      </c>
      <c r="Z248" s="15"/>
      <c r="AA248" s="15"/>
      <c r="AB248" s="15">
        <f t="shared" si="22"/>
        <v>7821666.2228328753</v>
      </c>
      <c r="AC248" s="14">
        <f t="shared" si="23"/>
        <v>213</v>
      </c>
    </row>
    <row r="249" spans="15:29" x14ac:dyDescent="0.25"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>
        <f>Sheet2!M217*30</f>
        <v>154477.9079009493</v>
      </c>
      <c r="Z249" s="15"/>
      <c r="AA249" s="15"/>
      <c r="AB249" s="15">
        <f t="shared" si="22"/>
        <v>7723895.3950474653</v>
      </c>
      <c r="AC249" s="14">
        <f t="shared" si="23"/>
        <v>214</v>
      </c>
    </row>
    <row r="250" spans="15:29" x14ac:dyDescent="0.25"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>
        <f>Sheet2!M218*30</f>
        <v>152546.93405218743</v>
      </c>
      <c r="Z250" s="15"/>
      <c r="AA250" s="15"/>
      <c r="AB250" s="15">
        <f t="shared" si="22"/>
        <v>7627346.7026093714</v>
      </c>
      <c r="AC250" s="14">
        <f t="shared" si="23"/>
        <v>215</v>
      </c>
    </row>
    <row r="251" spans="15:29" x14ac:dyDescent="0.25"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>
        <f>Sheet2!M219*30</f>
        <v>150640.09737653509</v>
      </c>
      <c r="Z251" s="15"/>
      <c r="AA251" s="15"/>
      <c r="AB251" s="15">
        <f t="shared" si="22"/>
        <v>7532004.8688267544</v>
      </c>
      <c r="AC251" s="14">
        <f t="shared" si="23"/>
        <v>216</v>
      </c>
    </row>
    <row r="252" spans="15:29" x14ac:dyDescent="0.25"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>
        <f>Sheet2!M220*30</f>
        <v>148757.09615932842</v>
      </c>
      <c r="Z252" s="15"/>
      <c r="AA252" s="15"/>
      <c r="AB252" s="15">
        <f t="shared" si="22"/>
        <v>7437854.8079664204</v>
      </c>
      <c r="AC252" s="14">
        <f t="shared" si="23"/>
        <v>217</v>
      </c>
    </row>
    <row r="253" spans="15:29" x14ac:dyDescent="0.25"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>
        <f>Sheet2!M221*30</f>
        <v>146897.63245733682</v>
      </c>
      <c r="Z253" s="15"/>
      <c r="AA253" s="15"/>
      <c r="AB253" s="15">
        <f t="shared" si="22"/>
        <v>7344881.622866841</v>
      </c>
      <c r="AC253" s="14">
        <f t="shared" si="23"/>
        <v>218</v>
      </c>
    </row>
    <row r="254" spans="15:29" x14ac:dyDescent="0.25"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>
        <f>Sheet2!M222*30</f>
        <v>145061.41205162011</v>
      </c>
      <c r="Z254" s="15"/>
      <c r="AA254" s="15"/>
      <c r="AB254" s="15">
        <f t="shared" si="22"/>
        <v>7253070.6025810055</v>
      </c>
      <c r="AC254" s="14">
        <f t="shared" si="23"/>
        <v>219</v>
      </c>
    </row>
    <row r="255" spans="15:29" x14ac:dyDescent="0.25"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>
        <f>Sheet2!M223*30</f>
        <v>143248.14440097485</v>
      </c>
      <c r="Z255" s="15"/>
      <c r="AA255" s="15"/>
      <c r="AB255" s="15">
        <f t="shared" si="22"/>
        <v>7162407.2200487424</v>
      </c>
      <c r="AC255" s="14">
        <f t="shared" si="23"/>
        <v>220</v>
      </c>
    </row>
    <row r="256" spans="15:29" x14ac:dyDescent="0.25"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>
        <f>Sheet2!M224*30</f>
        <v>141457.54259596267</v>
      </c>
      <c r="Z256" s="15"/>
      <c r="AA256" s="15"/>
      <c r="AB256" s="15">
        <f t="shared" si="22"/>
        <v>7072877.1297981339</v>
      </c>
      <c r="AC256" s="14">
        <f t="shared" si="23"/>
        <v>221</v>
      </c>
    </row>
    <row r="257" spans="15:29" x14ac:dyDescent="0.25"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>
        <f>Sheet2!M225*30</f>
        <v>139689.32331351313</v>
      </c>
      <c r="Z257" s="15"/>
      <c r="AA257" s="15"/>
      <c r="AB257" s="15">
        <f t="shared" si="22"/>
        <v>6984466.1656756569</v>
      </c>
      <c r="AC257" s="14">
        <f t="shared" si="23"/>
        <v>222</v>
      </c>
    </row>
    <row r="258" spans="15:29" x14ac:dyDescent="0.25"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>
        <f>Sheet2!M226*30</f>
        <v>137943.20677209421</v>
      </c>
      <c r="Z258" s="15"/>
      <c r="AA258" s="15"/>
      <c r="AB258" s="15">
        <f t="shared" si="22"/>
        <v>6897160.338604711</v>
      </c>
      <c r="AC258" s="14">
        <f t="shared" si="23"/>
        <v>223</v>
      </c>
    </row>
    <row r="259" spans="15:29" x14ac:dyDescent="0.25"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>
        <f>Sheet2!M227*30</f>
        <v>136218.91668744304</v>
      </c>
      <c r="Z259" s="15"/>
      <c r="AA259" s="15"/>
      <c r="AB259" s="15">
        <f t="shared" si="22"/>
        <v>6810945.8343721516</v>
      </c>
      <c r="AC259" s="14">
        <f t="shared" si="23"/>
        <v>224</v>
      </c>
    </row>
    <row r="260" spans="15:29" x14ac:dyDescent="0.25"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>
        <f>Sheet2!M228*30</f>
        <v>134516.18022885002</v>
      </c>
      <c r="Z260" s="15"/>
      <c r="AA260" s="15"/>
      <c r="AB260" s="15">
        <f t="shared" si="22"/>
        <v>6725809.0114425011</v>
      </c>
      <c r="AC260" s="14">
        <f t="shared" si="23"/>
        <v>225</v>
      </c>
    </row>
    <row r="261" spans="15:29" x14ac:dyDescent="0.25"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>
        <f>Sheet2!M229*30</f>
        <v>132834.7279759894</v>
      </c>
      <c r="Z261" s="15"/>
      <c r="AA261" s="15"/>
      <c r="AB261" s="15">
        <f t="shared" si="22"/>
        <v>6641736.3987994697</v>
      </c>
      <c r="AC261" s="14">
        <f t="shared" si="23"/>
        <v>226</v>
      </c>
    </row>
    <row r="262" spans="15:29" x14ac:dyDescent="0.25"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>
        <f>Sheet2!M230*30</f>
        <v>131174.29387628954</v>
      </c>
      <c r="Z262" s="15"/>
      <c r="AA262" s="15"/>
      <c r="AB262" s="15">
        <f t="shared" ref="AB262:AB325" si="24">Y262*AD$35</f>
        <v>6558714.693814477</v>
      </c>
      <c r="AC262" s="14">
        <f t="shared" ref="AC262:AC325" si="25">AC261+1</f>
        <v>227</v>
      </c>
    </row>
    <row r="263" spans="15:29" x14ac:dyDescent="0.25"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>
        <f>Sheet2!M231*30</f>
        <v>129534.61520283591</v>
      </c>
      <c r="Z263" s="15"/>
      <c r="AA263" s="15"/>
      <c r="AB263" s="15">
        <f t="shared" si="24"/>
        <v>6476730.7601417955</v>
      </c>
      <c r="AC263" s="14">
        <f t="shared" si="25"/>
        <v>228</v>
      </c>
    </row>
    <row r="264" spans="15:29" x14ac:dyDescent="0.25"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>
        <f>Sheet2!M232*30</f>
        <v>127915.43251280046</v>
      </c>
      <c r="Z264" s="15"/>
      <c r="AA264" s="15"/>
      <c r="AB264" s="15">
        <f t="shared" si="24"/>
        <v>6395771.6256400226</v>
      </c>
      <c r="AC264" s="14">
        <f t="shared" si="25"/>
        <v>229</v>
      </c>
    </row>
    <row r="265" spans="15:29" x14ac:dyDescent="0.25"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>
        <f>Sheet2!M233*30</f>
        <v>126316.48960639047</v>
      </c>
      <c r="Z265" s="15"/>
      <c r="AA265" s="15"/>
      <c r="AB265" s="15">
        <f t="shared" si="24"/>
        <v>6315824.4803195242</v>
      </c>
      <c r="AC265" s="14">
        <f t="shared" si="25"/>
        <v>230</v>
      </c>
    </row>
    <row r="266" spans="15:29" x14ac:dyDescent="0.25"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>
        <f>Sheet2!M234*30</f>
        <v>124737.5334863106</v>
      </c>
      <c r="Z266" s="15"/>
      <c r="AA266" s="15"/>
      <c r="AB266" s="15">
        <f t="shared" si="24"/>
        <v>6236876.6743155299</v>
      </c>
      <c r="AC266" s="14">
        <f t="shared" si="25"/>
        <v>231</v>
      </c>
    </row>
    <row r="267" spans="15:29" x14ac:dyDescent="0.25"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>
        <f>Sheet2!M235*30</f>
        <v>123178.3143177317</v>
      </c>
      <c r="Z267" s="15"/>
      <c r="AA267" s="15"/>
      <c r="AB267" s="15">
        <f t="shared" si="24"/>
        <v>6158915.7158865845</v>
      </c>
      <c r="AC267" s="14">
        <f t="shared" si="25"/>
        <v>232</v>
      </c>
    </row>
    <row r="268" spans="15:29" x14ac:dyDescent="0.25"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>
        <f>Sheet2!M236*30</f>
        <v>121638.58538876005</v>
      </c>
      <c r="Z268" s="15"/>
      <c r="AA268" s="15"/>
      <c r="AB268" s="15">
        <f t="shared" si="24"/>
        <v>6081929.2694380023</v>
      </c>
      <c r="AC268" s="14">
        <f t="shared" si="25"/>
        <v>233</v>
      </c>
    </row>
    <row r="269" spans="15:29" x14ac:dyDescent="0.25"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>
        <f>Sheet2!M237*30</f>
        <v>120118.10307140056</v>
      </c>
      <c r="Z269" s="15"/>
      <c r="AA269" s="15"/>
      <c r="AB269" s="15">
        <f t="shared" si="24"/>
        <v>6005905.153570028</v>
      </c>
      <c r="AC269" s="14">
        <f t="shared" si="25"/>
        <v>234</v>
      </c>
    </row>
    <row r="270" spans="15:29" x14ac:dyDescent="0.25"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>
        <f>Sheet2!M238*30</f>
        <v>118616.62678300806</v>
      </c>
      <c r="Z270" s="15"/>
      <c r="AA270" s="15"/>
      <c r="AB270" s="15">
        <f t="shared" si="24"/>
        <v>5930831.3391504027</v>
      </c>
      <c r="AC270" s="14">
        <f t="shared" si="25"/>
        <v>235</v>
      </c>
    </row>
    <row r="271" spans="15:29" x14ac:dyDescent="0.25"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>
        <f>Sheet2!M239*30</f>
        <v>117133.91894822045</v>
      </c>
      <c r="Z271" s="15"/>
      <c r="AA271" s="15"/>
      <c r="AB271" s="15">
        <f t="shared" si="24"/>
        <v>5856695.9474110231</v>
      </c>
      <c r="AC271" s="14">
        <f t="shared" si="25"/>
        <v>236</v>
      </c>
    </row>
    <row r="272" spans="15:29" x14ac:dyDescent="0.25"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>
        <f>Sheet2!M240*30</f>
        <v>115669.74496136769</v>
      </c>
      <c r="Z272" s="15"/>
      <c r="AA272" s="15"/>
      <c r="AB272" s="15">
        <f t="shared" si="24"/>
        <v>5783487.2480683848</v>
      </c>
      <c r="AC272" s="14">
        <f t="shared" si="25"/>
        <v>237</v>
      </c>
    </row>
    <row r="273" spans="15:30" x14ac:dyDescent="0.25"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>
        <f>Sheet2!M241*30</f>
        <v>114223.87314935059</v>
      </c>
      <c r="Z273" s="15"/>
      <c r="AA273" s="15"/>
      <c r="AB273" s="15">
        <f t="shared" si="24"/>
        <v>5711193.6574675292</v>
      </c>
      <c r="AC273" s="14">
        <f t="shared" si="25"/>
        <v>238</v>
      </c>
    </row>
    <row r="274" spans="15:30" x14ac:dyDescent="0.25"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>
        <f>Sheet2!M242*30</f>
        <v>112796.07473498372</v>
      </c>
      <c r="Z274" s="15"/>
      <c r="AA274" s="15"/>
      <c r="AB274" s="15">
        <f t="shared" si="24"/>
        <v>5639803.7367491862</v>
      </c>
      <c r="AC274" s="14">
        <f t="shared" si="25"/>
        <v>239</v>
      </c>
    </row>
    <row r="275" spans="15:30" x14ac:dyDescent="0.25"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>
        <f>Sheet2!M243*30</f>
        <v>111386.12380079643</v>
      </c>
      <c r="Z275" s="15"/>
      <c r="AA275" s="15"/>
      <c r="AB275" s="15">
        <f t="shared" si="24"/>
        <v>5569306.190039821</v>
      </c>
      <c r="AC275" s="14">
        <f t="shared" si="25"/>
        <v>240</v>
      </c>
    </row>
    <row r="276" spans="15:30" x14ac:dyDescent="0.25"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>
        <f>Sheet2!M244*30</f>
        <v>109993.79725328647</v>
      </c>
      <c r="Z276" s="15"/>
      <c r="AA276" s="15"/>
      <c r="AB276" s="15">
        <f t="shared" si="24"/>
        <v>5499689.8626643233</v>
      </c>
      <c r="AC276" s="14">
        <f t="shared" si="25"/>
        <v>241</v>
      </c>
      <c r="AD276" s="4">
        <f>SUM(Y36:Y276)</f>
        <v>56115141.226316184</v>
      </c>
    </row>
    <row r="277" spans="15:30" x14ac:dyDescent="0.25"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>
        <f>Sheet2!M245*30</f>
        <v>108618.87478762039</v>
      </c>
      <c r="Z277" s="15"/>
      <c r="AA277" s="15"/>
      <c r="AB277" s="15">
        <f t="shared" si="24"/>
        <v>5430943.739381019</v>
      </c>
      <c r="AC277" s="14">
        <f t="shared" si="25"/>
        <v>242</v>
      </c>
    </row>
    <row r="278" spans="15:30" x14ac:dyDescent="0.25"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>
        <f>Sheet2!M246*30</f>
        <v>107261.13885277514</v>
      </c>
      <c r="Z278" s="15"/>
      <c r="AA278" s="15"/>
      <c r="AB278" s="15">
        <f t="shared" si="24"/>
        <v>5363056.9426387567</v>
      </c>
      <c r="AC278" s="14">
        <f t="shared" si="25"/>
        <v>243</v>
      </c>
    </row>
    <row r="279" spans="15:30" x14ac:dyDescent="0.25"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>
        <f>Sheet2!M247*30</f>
        <v>105920.37461711545</v>
      </c>
      <c r="Z279" s="15"/>
      <c r="AA279" s="15"/>
      <c r="AB279" s="15">
        <f t="shared" si="24"/>
        <v>5296018.7308557723</v>
      </c>
      <c r="AC279" s="14">
        <f t="shared" si="25"/>
        <v>244</v>
      </c>
    </row>
    <row r="280" spans="15:30" x14ac:dyDescent="0.25"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>
        <f>Sheet2!M248*30</f>
        <v>104596.3699344015</v>
      </c>
      <c r="Z280" s="15"/>
      <c r="AA280" s="15"/>
      <c r="AB280" s="15">
        <f t="shared" si="24"/>
        <v>5229818.4967200756</v>
      </c>
      <c r="AC280" s="14">
        <f t="shared" si="25"/>
        <v>245</v>
      </c>
    </row>
    <row r="281" spans="15:30" x14ac:dyDescent="0.25"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>
        <f>Sheet2!M249*30</f>
        <v>103288.91531022149</v>
      </c>
      <c r="Z281" s="15"/>
      <c r="AA281" s="15"/>
      <c r="AB281" s="15">
        <f t="shared" si="24"/>
        <v>5164445.765511075</v>
      </c>
      <c r="AC281" s="14">
        <f t="shared" si="25"/>
        <v>246</v>
      </c>
    </row>
    <row r="282" spans="15:30" x14ac:dyDescent="0.25"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>
        <f>Sheet2!M250*30</f>
        <v>101997.80386884372</v>
      </c>
      <c r="Z282" s="15"/>
      <c r="AA282" s="15"/>
      <c r="AB282" s="15">
        <f t="shared" si="24"/>
        <v>5099890.1934421863</v>
      </c>
      <c r="AC282" s="14">
        <f t="shared" si="25"/>
        <v>247</v>
      </c>
    </row>
    <row r="283" spans="15:30" x14ac:dyDescent="0.25"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>
        <f>Sheet2!M251*30</f>
        <v>100722.83132048318</v>
      </c>
      <c r="Z283" s="15"/>
      <c r="AA283" s="15"/>
      <c r="AB283" s="15">
        <f t="shared" si="24"/>
        <v>5036141.5660241591</v>
      </c>
      <c r="AC283" s="14">
        <f t="shared" si="25"/>
        <v>248</v>
      </c>
    </row>
    <row r="284" spans="15:30" x14ac:dyDescent="0.25"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>
        <f>Sheet2!M252*30</f>
        <v>99463.795928977139</v>
      </c>
      <c r="Z284" s="15"/>
      <c r="AA284" s="15"/>
      <c r="AB284" s="15">
        <f t="shared" si="24"/>
        <v>4973189.7964488566</v>
      </c>
      <c r="AC284" s="14">
        <f t="shared" si="25"/>
        <v>249</v>
      </c>
    </row>
    <row r="285" spans="15:30" x14ac:dyDescent="0.25"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>
        <f>Sheet2!M253*30</f>
        <v>98220.498479864924</v>
      </c>
      <c r="Z285" s="15"/>
      <c r="AA285" s="15"/>
      <c r="AB285" s="15">
        <f t="shared" si="24"/>
        <v>4911024.9239932466</v>
      </c>
      <c r="AC285" s="14">
        <f t="shared" si="25"/>
        <v>250</v>
      </c>
    </row>
    <row r="286" spans="15:30" x14ac:dyDescent="0.25"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>
        <f>Sheet2!M254*30</f>
        <v>96992.742248866605</v>
      </c>
      <c r="Z286" s="15"/>
      <c r="AA286" s="15"/>
      <c r="AB286" s="15">
        <f t="shared" si="24"/>
        <v>4849637.1124433307</v>
      </c>
      <c r="AC286" s="14">
        <f t="shared" si="25"/>
        <v>251</v>
      </c>
    </row>
    <row r="287" spans="15:30" x14ac:dyDescent="0.25"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>
        <f>Sheet2!M255*30</f>
        <v>95780.332970755786</v>
      </c>
      <c r="Z287" s="15"/>
      <c r="AA287" s="15"/>
      <c r="AB287" s="15">
        <f t="shared" si="24"/>
        <v>4789016.6485377895</v>
      </c>
      <c r="AC287" s="14">
        <f t="shared" si="25"/>
        <v>252</v>
      </c>
    </row>
    <row r="288" spans="15:30" x14ac:dyDescent="0.25"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>
        <f>Sheet2!M256*30</f>
        <v>94583.078808621343</v>
      </c>
      <c r="Z288" s="15"/>
      <c r="AA288" s="15"/>
      <c r="AB288" s="15">
        <f t="shared" si="24"/>
        <v>4729153.9404310668</v>
      </c>
      <c r="AC288" s="14">
        <f t="shared" si="25"/>
        <v>253</v>
      </c>
    </row>
    <row r="289" spans="15:29" x14ac:dyDescent="0.25"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>
        <f>Sheet2!M257*30</f>
        <v>93400.790323513575</v>
      </c>
      <c r="Z289" s="15"/>
      <c r="AA289" s="15"/>
      <c r="AB289" s="15">
        <f t="shared" si="24"/>
        <v>4670039.5161756789</v>
      </c>
      <c r="AC289" s="14">
        <f t="shared" si="25"/>
        <v>254</v>
      </c>
    </row>
    <row r="290" spans="15:29" x14ac:dyDescent="0.25"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>
        <f>Sheet2!M258*30</f>
        <v>92233.280444469652</v>
      </c>
      <c r="Z290" s="15"/>
      <c r="AA290" s="15"/>
      <c r="AB290" s="15">
        <f t="shared" si="24"/>
        <v>4611664.0222234828</v>
      </c>
      <c r="AC290" s="14">
        <f t="shared" si="25"/>
        <v>255</v>
      </c>
    </row>
    <row r="291" spans="15:29" x14ac:dyDescent="0.25"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>
        <f>Sheet2!M259*30</f>
        <v>91080.364438913792</v>
      </c>
      <c r="Z291" s="15"/>
      <c r="AA291" s="15"/>
      <c r="AB291" s="15">
        <f t="shared" si="24"/>
        <v>4554018.22194569</v>
      </c>
      <c r="AC291" s="14">
        <f t="shared" si="25"/>
        <v>256</v>
      </c>
    </row>
    <row r="292" spans="15:29" x14ac:dyDescent="0.25"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>
        <f>Sheet2!M260*30</f>
        <v>89941.859883427373</v>
      </c>
      <c r="Z292" s="15"/>
      <c r="AA292" s="15"/>
      <c r="AB292" s="15">
        <f t="shared" si="24"/>
        <v>4497092.9941713689</v>
      </c>
      <c r="AC292" s="14">
        <f t="shared" si="25"/>
        <v>257</v>
      </c>
    </row>
    <row r="293" spans="15:29" x14ac:dyDescent="0.25"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>
        <f>Sheet2!M261*30</f>
        <v>88817.58663488453</v>
      </c>
      <c r="Z293" s="15"/>
      <c r="AA293" s="15"/>
      <c r="AB293" s="15">
        <f t="shared" si="24"/>
        <v>4440879.3317442266</v>
      </c>
      <c r="AC293" s="14">
        <f t="shared" si="25"/>
        <v>258</v>
      </c>
    </row>
    <row r="294" spans="15:29" x14ac:dyDescent="0.25"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>
        <f>Sheet2!M262*30</f>
        <v>87707.366801948476</v>
      </c>
      <c r="Z294" s="15"/>
      <c r="AA294" s="15"/>
      <c r="AB294" s="15">
        <f t="shared" si="24"/>
        <v>4385368.3400974236</v>
      </c>
      <c r="AC294" s="14">
        <f t="shared" si="25"/>
        <v>259</v>
      </c>
    </row>
    <row r="295" spans="15:29" x14ac:dyDescent="0.25"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>
        <f>Sheet2!M263*30</f>
        <v>86611.024716924119</v>
      </c>
      <c r="Z295" s="15"/>
      <c r="AA295" s="15"/>
      <c r="AB295" s="15">
        <f t="shared" si="24"/>
        <v>4330551.2358462056</v>
      </c>
      <c r="AC295" s="14">
        <f t="shared" si="25"/>
        <v>260</v>
      </c>
    </row>
    <row r="296" spans="15:29" x14ac:dyDescent="0.25"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>
        <f>Sheet2!M264*30</f>
        <v>85528.386907962558</v>
      </c>
      <c r="Z296" s="15"/>
      <c r="AA296" s="15"/>
      <c r="AB296" s="15">
        <f t="shared" si="24"/>
        <v>4276419.345398128</v>
      </c>
      <c r="AC296" s="14">
        <f t="shared" si="25"/>
        <v>261</v>
      </c>
    </row>
    <row r="297" spans="15:29" x14ac:dyDescent="0.25"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>
        <f>Sheet2!M265*30</f>
        <v>84459.282071613023</v>
      </c>
      <c r="Z297" s="15"/>
      <c r="AA297" s="15"/>
      <c r="AB297" s="15">
        <f t="shared" si="24"/>
        <v>4222964.1035806509</v>
      </c>
      <c r="AC297" s="14">
        <f t="shared" si="25"/>
        <v>262</v>
      </c>
    </row>
    <row r="298" spans="15:29" x14ac:dyDescent="0.25"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>
        <f>Sheet2!M266*30</f>
        <v>83403.541045717866</v>
      </c>
      <c r="Z298" s="15"/>
      <c r="AA298" s="15"/>
      <c r="AB298" s="15">
        <f t="shared" si="24"/>
        <v>4170177.0522858934</v>
      </c>
      <c r="AC298" s="14">
        <f t="shared" si="25"/>
        <v>263</v>
      </c>
    </row>
    <row r="299" spans="15:29" x14ac:dyDescent="0.25"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>
        <f>Sheet2!M267*30</f>
        <v>82360.996782646384</v>
      </c>
      <c r="Z299" s="15"/>
      <c r="AA299" s="15"/>
      <c r="AB299" s="15">
        <f t="shared" si="24"/>
        <v>4118049.8391323192</v>
      </c>
      <c r="AC299" s="14">
        <f t="shared" si="25"/>
        <v>264</v>
      </c>
    </row>
    <row r="300" spans="15:29" x14ac:dyDescent="0.25"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>
        <f>Sheet2!M268*30</f>
        <v>81331.484322863296</v>
      </c>
      <c r="Z300" s="15"/>
      <c r="AA300" s="15"/>
      <c r="AB300" s="15">
        <f t="shared" si="24"/>
        <v>4066574.2161431648</v>
      </c>
      <c r="AC300" s="14">
        <f t="shared" si="25"/>
        <v>265</v>
      </c>
    </row>
    <row r="301" spans="15:29" x14ac:dyDescent="0.25"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>
        <f>Sheet2!M269*30</f>
        <v>80314.840768827504</v>
      </c>
      <c r="Z301" s="15"/>
      <c r="AA301" s="15"/>
      <c r="AB301" s="15">
        <f t="shared" si="24"/>
        <v>4015742.0384413754</v>
      </c>
      <c r="AC301" s="14">
        <f t="shared" si="25"/>
        <v>266</v>
      </c>
    </row>
    <row r="302" spans="15:29" x14ac:dyDescent="0.25"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>
        <f>Sheet2!M270*30</f>
        <v>79310.905259217165</v>
      </c>
      <c r="Z302" s="15"/>
      <c r="AA302" s="15"/>
      <c r="AB302" s="15">
        <f t="shared" si="24"/>
        <v>3965545.2629608582</v>
      </c>
      <c r="AC302" s="14">
        <f t="shared" si="25"/>
        <v>267</v>
      </c>
    </row>
    <row r="303" spans="15:29" x14ac:dyDescent="0.25"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>
        <f>Sheet2!M271*30</f>
        <v>78319.518943476956</v>
      </c>
      <c r="Z303" s="15"/>
      <c r="AA303" s="15"/>
      <c r="AB303" s="15">
        <f t="shared" si="24"/>
        <v>3915975.9471738478</v>
      </c>
      <c r="AC303" s="14">
        <f t="shared" si="25"/>
        <v>268</v>
      </c>
    </row>
    <row r="304" spans="15:29" x14ac:dyDescent="0.25"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>
        <f>Sheet2!M272*30</f>
        <v>77340.524956683483</v>
      </c>
      <c r="Z304" s="15"/>
      <c r="AA304" s="15"/>
      <c r="AB304" s="15">
        <f t="shared" si="24"/>
        <v>3867026.247834174</v>
      </c>
      <c r="AC304" s="14">
        <f t="shared" si="25"/>
        <v>269</v>
      </c>
    </row>
    <row r="305" spans="15:29" x14ac:dyDescent="0.25"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>
        <f>Sheet2!M273*30</f>
        <v>76373.768394724946</v>
      </c>
      <c r="Z305" s="15"/>
      <c r="AA305" s="15"/>
      <c r="AB305" s="15">
        <f t="shared" si="24"/>
        <v>3818688.4197362475</v>
      </c>
      <c r="AC305" s="14">
        <f t="shared" si="25"/>
        <v>270</v>
      </c>
    </row>
    <row r="306" spans="15:29" x14ac:dyDescent="0.25"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>
        <f>Sheet2!M274*30</f>
        <v>75419.096289790876</v>
      </c>
      <c r="Z306" s="15"/>
      <c r="AA306" s="15"/>
      <c r="AB306" s="15">
        <f t="shared" si="24"/>
        <v>3770954.8144895439</v>
      </c>
      <c r="AC306" s="14">
        <f t="shared" si="25"/>
        <v>271</v>
      </c>
    </row>
    <row r="307" spans="15:29" x14ac:dyDescent="0.25"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>
        <f>Sheet2!M275*30</f>
        <v>74476.357586168495</v>
      </c>
      <c r="Z307" s="15"/>
      <c r="AA307" s="15"/>
      <c r="AB307" s="15">
        <f t="shared" si="24"/>
        <v>3723817.8793084249</v>
      </c>
      <c r="AC307" s="14">
        <f t="shared" si="25"/>
        <v>272</v>
      </c>
    </row>
    <row r="308" spans="15:29" x14ac:dyDescent="0.25"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>
        <f>Sheet2!M276*30</f>
        <v>73545.403116341375</v>
      </c>
      <c r="Z308" s="15"/>
      <c r="AA308" s="15"/>
      <c r="AB308" s="15">
        <f t="shared" si="24"/>
        <v>3677270.1558170686</v>
      </c>
      <c r="AC308" s="14">
        <f t="shared" si="25"/>
        <v>273</v>
      </c>
    </row>
    <row r="309" spans="15:29" x14ac:dyDescent="0.25"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>
        <f>Sheet2!M277*30</f>
        <v>72626.085577387101</v>
      </c>
      <c r="Z309" s="15"/>
      <c r="AA309" s="15"/>
      <c r="AB309" s="15">
        <f t="shared" si="24"/>
        <v>3631304.2788693551</v>
      </c>
      <c r="AC309" s="14">
        <f t="shared" si="25"/>
        <v>274</v>
      </c>
    </row>
    <row r="310" spans="15:29" x14ac:dyDescent="0.25"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>
        <f>Sheet2!M278*30</f>
        <v>71718.259507669776</v>
      </c>
      <c r="Z310" s="15"/>
      <c r="AA310" s="15"/>
      <c r="AB310" s="15">
        <f t="shared" si="24"/>
        <v>3585912.9753834889</v>
      </c>
      <c r="AC310" s="14">
        <f t="shared" si="25"/>
        <v>275</v>
      </c>
    </row>
    <row r="311" spans="15:29" x14ac:dyDescent="0.25"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>
        <f>Sheet2!M279*30</f>
        <v>70821.781263823897</v>
      </c>
      <c r="Z311" s="15"/>
      <c r="AA311" s="15"/>
      <c r="AB311" s="15">
        <f t="shared" si="24"/>
        <v>3541089.063191195</v>
      </c>
      <c r="AC311" s="14">
        <f t="shared" si="25"/>
        <v>276</v>
      </c>
    </row>
    <row r="312" spans="15:29" x14ac:dyDescent="0.25"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>
        <f>Sheet2!M280*30</f>
        <v>69936.508998026096</v>
      </c>
      <c r="Z312" s="15"/>
      <c r="AA312" s="15"/>
      <c r="AB312" s="15">
        <f t="shared" si="24"/>
        <v>3496825.4499013047</v>
      </c>
      <c r="AC312" s="14">
        <f t="shared" si="25"/>
        <v>277</v>
      </c>
    </row>
    <row r="313" spans="15:29" x14ac:dyDescent="0.25"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>
        <f>Sheet2!M281*30</f>
        <v>69062.302635550761</v>
      </c>
      <c r="Z313" s="15"/>
      <c r="AA313" s="15"/>
      <c r="AB313" s="15">
        <f t="shared" si="24"/>
        <v>3453115.131777538</v>
      </c>
      <c r="AC313" s="14">
        <f t="shared" si="25"/>
        <v>278</v>
      </c>
    </row>
    <row r="314" spans="15:29" x14ac:dyDescent="0.25"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>
        <f>Sheet2!M282*30</f>
        <v>68199.023852606391</v>
      </c>
      <c r="Z314" s="15"/>
      <c r="AA314" s="15"/>
      <c r="AB314" s="15">
        <f t="shared" si="24"/>
        <v>3409951.1926303194</v>
      </c>
      <c r="AC314" s="14">
        <f t="shared" si="25"/>
        <v>279</v>
      </c>
    </row>
    <row r="315" spans="15:29" x14ac:dyDescent="0.25"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>
        <f>Sheet2!M283*30</f>
        <v>67346.536054448807</v>
      </c>
      <c r="Z315" s="15"/>
      <c r="AA315" s="15"/>
      <c r="AB315" s="15">
        <f t="shared" si="24"/>
        <v>3367326.8027224401</v>
      </c>
      <c r="AC315" s="14">
        <f t="shared" si="25"/>
        <v>280</v>
      </c>
    </row>
    <row r="316" spans="15:29" x14ac:dyDescent="0.25"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>
        <f>Sheet2!M284*30</f>
        <v>66504.704353768204</v>
      </c>
      <c r="Z316" s="15"/>
      <c r="AA316" s="15"/>
      <c r="AB316" s="15">
        <f t="shared" si="24"/>
        <v>3325235.2176884101</v>
      </c>
      <c r="AC316" s="14">
        <f t="shared" si="25"/>
        <v>281</v>
      </c>
    </row>
    <row r="317" spans="15:29" x14ac:dyDescent="0.25"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>
        <f>Sheet2!M285*30</f>
        <v>65673.395549346096</v>
      </c>
      <c r="Z317" s="15"/>
      <c r="AA317" s="15"/>
      <c r="AB317" s="15">
        <f t="shared" si="24"/>
        <v>3283669.7774673048</v>
      </c>
      <c r="AC317" s="14">
        <f t="shared" si="25"/>
        <v>282</v>
      </c>
    </row>
    <row r="318" spans="15:29" x14ac:dyDescent="0.25"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>
        <f>Sheet2!M286*30</f>
        <v>64852.478104979273</v>
      </c>
      <c r="Z318" s="15"/>
      <c r="AA318" s="15"/>
      <c r="AB318" s="15">
        <f t="shared" si="24"/>
        <v>3242623.9052489637</v>
      </c>
      <c r="AC318" s="14">
        <f t="shared" si="25"/>
        <v>283</v>
      </c>
    </row>
    <row r="319" spans="15:29" x14ac:dyDescent="0.25"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>
        <f>Sheet2!M287*30</f>
        <v>64041.822128667038</v>
      </c>
      <c r="Z319" s="15"/>
      <c r="AA319" s="15"/>
      <c r="AB319" s="15">
        <f t="shared" si="24"/>
        <v>3202091.106433352</v>
      </c>
      <c r="AC319" s="14">
        <f t="shared" si="25"/>
        <v>284</v>
      </c>
    </row>
    <row r="320" spans="15:29" x14ac:dyDescent="0.25"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>
        <f>Sheet2!M288*30</f>
        <v>63241.299352058697</v>
      </c>
      <c r="Z320" s="15"/>
      <c r="AA320" s="15"/>
      <c r="AB320" s="15">
        <f t="shared" si="24"/>
        <v>3162064.9676029347</v>
      </c>
      <c r="AC320" s="14">
        <f t="shared" si="25"/>
        <v>285</v>
      </c>
    </row>
    <row r="321" spans="15:32" x14ac:dyDescent="0.25"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>
        <f>Sheet2!M289*30</f>
        <v>62450.783110157972</v>
      </c>
      <c r="Z321" s="15"/>
      <c r="AA321" s="15"/>
      <c r="AB321" s="15">
        <f t="shared" si="24"/>
        <v>3122539.1555078984</v>
      </c>
      <c r="AC321" s="14">
        <f t="shared" si="25"/>
        <v>286</v>
      </c>
    </row>
    <row r="322" spans="15:32" x14ac:dyDescent="0.25"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>
        <f>Sheet2!M290*30</f>
        <v>61670.148321280998</v>
      </c>
      <c r="Z322" s="15"/>
      <c r="AA322" s="15"/>
      <c r="AB322" s="15">
        <f t="shared" si="24"/>
        <v>3083507.41606405</v>
      </c>
      <c r="AC322" s="14">
        <f t="shared" si="25"/>
        <v>287</v>
      </c>
    </row>
    <row r="323" spans="15:32" x14ac:dyDescent="0.25"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>
        <f>Sheet2!M291*30</f>
        <v>60899.271467264989</v>
      </c>
      <c r="Z323" s="15"/>
      <c r="AA323" s="15"/>
      <c r="AB323" s="15">
        <f t="shared" si="24"/>
        <v>3044963.5733632497</v>
      </c>
      <c r="AC323" s="14">
        <f t="shared" si="25"/>
        <v>288</v>
      </c>
    </row>
    <row r="324" spans="15:32" x14ac:dyDescent="0.25"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>
        <f>Sheet2!M292*30</f>
        <v>60138.030573924181</v>
      </c>
      <c r="Z324" s="15"/>
      <c r="AA324" s="15"/>
      <c r="AB324" s="15">
        <f t="shared" si="24"/>
        <v>3006901.5286962092</v>
      </c>
      <c r="AC324" s="14">
        <f t="shared" si="25"/>
        <v>289</v>
      </c>
      <c r="AD324" s="4">
        <f>SUM(Y36:Y324)</f>
        <v>60053746.793985777</v>
      </c>
      <c r="AE324" t="s">
        <v>31</v>
      </c>
    </row>
    <row r="325" spans="15:32" x14ac:dyDescent="0.25"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>
        <f>Sheet2!M293*30</f>
        <v>59386.305191750129</v>
      </c>
      <c r="Z325" s="15"/>
      <c r="AA325" s="15"/>
      <c r="AB325" s="15">
        <f t="shared" si="24"/>
        <v>2969315.2595875063</v>
      </c>
      <c r="AC325" s="14">
        <f t="shared" si="25"/>
        <v>290</v>
      </c>
    </row>
    <row r="326" spans="15:32" x14ac:dyDescent="0.25"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>
        <f>Sheet2!M294*30</f>
        <v>58643.97637685325</v>
      </c>
      <c r="Z326" s="15"/>
      <c r="AA326" s="15"/>
      <c r="AB326" s="15">
        <f t="shared" ref="AB326:AB359" si="26">Y326*AD$35</f>
        <v>2932198.8188426625</v>
      </c>
      <c r="AC326" s="14">
        <f t="shared" ref="AC326:AC359" si="27">AC325+1</f>
        <v>291</v>
      </c>
    </row>
    <row r="327" spans="15:32" x14ac:dyDescent="0.25"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>
        <f>Sheet2!M295*30</f>
        <v>57910.926672142581</v>
      </c>
      <c r="Z327" s="15"/>
      <c r="AA327" s="15"/>
      <c r="AB327" s="15">
        <f t="shared" si="26"/>
        <v>2895546.3336071288</v>
      </c>
      <c r="AC327" s="14">
        <f t="shared" si="27"/>
        <v>292</v>
      </c>
    </row>
    <row r="328" spans="15:32" x14ac:dyDescent="0.25"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>
        <f>Sheet2!M296*30</f>
        <v>57187.040088740803</v>
      </c>
      <c r="Z328" s="15"/>
      <c r="AA328" s="15"/>
      <c r="AB328" s="15">
        <f t="shared" si="26"/>
        <v>2859352.0044370401</v>
      </c>
      <c r="AC328" s="14">
        <f t="shared" si="27"/>
        <v>293</v>
      </c>
    </row>
    <row r="329" spans="15:32" x14ac:dyDescent="0.25"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>
        <f>Sheet2!M297*30</f>
        <v>56472.202087631536</v>
      </c>
      <c r="Z329" s="15"/>
      <c r="AA329" s="15"/>
      <c r="AB329" s="15">
        <f t="shared" si="26"/>
        <v>2823610.1043815766</v>
      </c>
      <c r="AC329" s="14">
        <f t="shared" si="27"/>
        <v>294</v>
      </c>
    </row>
    <row r="330" spans="15:32" x14ac:dyDescent="0.25"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>
        <f>Sheet2!M298*30</f>
        <v>55766.299561536151</v>
      </c>
      <c r="Z330" s="15"/>
      <c r="AA330" s="15"/>
      <c r="AB330" s="15">
        <f t="shared" si="26"/>
        <v>2788314.9780768077</v>
      </c>
      <c r="AC330" s="14">
        <f t="shared" si="27"/>
        <v>295</v>
      </c>
    </row>
    <row r="331" spans="15:32" x14ac:dyDescent="0.25"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>
        <f>Sheet2!M299*30</f>
        <v>55069.220817016947</v>
      </c>
      <c r="Z331" s="15"/>
      <c r="AA331" s="15"/>
      <c r="AB331" s="15">
        <f t="shared" si="26"/>
        <v>2753461.0408508475</v>
      </c>
      <c r="AC331" s="14">
        <f t="shared" si="27"/>
        <v>296</v>
      </c>
      <c r="AE331" s="16" t="s">
        <v>32</v>
      </c>
      <c r="AF331" s="16" t="s">
        <v>17</v>
      </c>
    </row>
    <row r="332" spans="15:32" x14ac:dyDescent="0.25"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>
        <f>Sheet2!M300*30</f>
        <v>54380.855556804236</v>
      </c>
      <c r="Z332" s="15"/>
      <c r="AA332" s="15"/>
      <c r="AB332" s="15">
        <f t="shared" si="26"/>
        <v>2719042.777840212</v>
      </c>
      <c r="AC332" s="14">
        <f t="shared" si="27"/>
        <v>297</v>
      </c>
      <c r="AD332" t="s">
        <v>33</v>
      </c>
      <c r="AE332">
        <v>7</v>
      </c>
      <c r="AF332">
        <v>3</v>
      </c>
    </row>
    <row r="333" spans="15:32" x14ac:dyDescent="0.25"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>
        <f>Sheet2!M301*30</f>
        <v>53701.09486234418</v>
      </c>
      <c r="Z333" s="15"/>
      <c r="AA333" s="15"/>
      <c r="AB333" s="15">
        <f t="shared" si="26"/>
        <v>2685054.7431172091</v>
      </c>
      <c r="AC333" s="14">
        <f t="shared" si="27"/>
        <v>298</v>
      </c>
      <c r="AD333" t="s">
        <v>34</v>
      </c>
      <c r="AE333">
        <v>5</v>
      </c>
      <c r="AF333">
        <v>0</v>
      </c>
    </row>
    <row r="334" spans="15:32" x14ac:dyDescent="0.25"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>
        <f>Sheet2!M302*30</f>
        <v>53029.831176564876</v>
      </c>
      <c r="Z334" s="15"/>
      <c r="AA334" s="15"/>
      <c r="AB334" s="15">
        <f t="shared" si="26"/>
        <v>2651491.558828244</v>
      </c>
      <c r="AC334" s="14">
        <f t="shared" si="27"/>
        <v>299</v>
      </c>
      <c r="AD334" t="s">
        <v>35</v>
      </c>
      <c r="AE334">
        <v>14</v>
      </c>
      <c r="AF334">
        <v>10</v>
      </c>
    </row>
    <row r="335" spans="15:32" x14ac:dyDescent="0.25"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>
        <f>Sheet2!M303*30</f>
        <v>52366.958286857815</v>
      </c>
      <c r="Z335" s="15"/>
      <c r="AA335" s="15"/>
      <c r="AB335" s="15">
        <f t="shared" si="26"/>
        <v>2618347.9143428905</v>
      </c>
      <c r="AC335" s="14">
        <f t="shared" si="27"/>
        <v>300</v>
      </c>
      <c r="AD335" t="s">
        <v>36</v>
      </c>
      <c r="AE335">
        <v>7</v>
      </c>
      <c r="AF335">
        <v>7</v>
      </c>
    </row>
    <row r="336" spans="15:32" x14ac:dyDescent="0.25"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>
        <f>Sheet2!M304*30</f>
        <v>51712.371308272093</v>
      </c>
      <c r="Z336" s="15"/>
      <c r="AA336" s="15"/>
      <c r="AB336" s="15">
        <f t="shared" si="26"/>
        <v>2585618.5654136045</v>
      </c>
      <c r="AC336" s="14">
        <f t="shared" si="27"/>
        <v>301</v>
      </c>
      <c r="AD336" t="s">
        <v>37</v>
      </c>
      <c r="AE336">
        <v>160</v>
      </c>
      <c r="AF336">
        <v>160</v>
      </c>
    </row>
    <row r="337" spans="15:32" x14ac:dyDescent="0.25"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>
        <f>Sheet2!M305*30</f>
        <v>51065.966666918692</v>
      </c>
      <c r="Z337" s="15"/>
      <c r="AA337" s="15"/>
      <c r="AB337" s="15">
        <f t="shared" si="26"/>
        <v>2553298.3333459347</v>
      </c>
      <c r="AC337" s="14">
        <f t="shared" si="27"/>
        <v>302</v>
      </c>
      <c r="AD337" t="s">
        <v>38</v>
      </c>
      <c r="AE337">
        <v>10</v>
      </c>
      <c r="AF337">
        <v>10</v>
      </c>
    </row>
    <row r="338" spans="15:32" x14ac:dyDescent="0.25"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>
        <f>Sheet2!M306*30</f>
        <v>50427.642083582206</v>
      </c>
      <c r="Z338" s="15"/>
      <c r="AA338" s="15"/>
      <c r="AB338" s="15">
        <f t="shared" si="26"/>
        <v>2521382.1041791104</v>
      </c>
      <c r="AC338" s="14">
        <f t="shared" si="27"/>
        <v>303</v>
      </c>
      <c r="AD338" t="s">
        <v>39</v>
      </c>
      <c r="AE338">
        <v>10</v>
      </c>
      <c r="AF338">
        <v>10</v>
      </c>
    </row>
    <row r="339" spans="15:32" x14ac:dyDescent="0.25"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>
        <f>Sheet2!M307*30</f>
        <v>49797.296557537426</v>
      </c>
      <c r="Z339" s="15"/>
      <c r="AA339" s="15"/>
      <c r="AB339" s="15">
        <f t="shared" si="26"/>
        <v>2489864.8278768715</v>
      </c>
      <c r="AC339" s="14">
        <f t="shared" si="27"/>
        <v>304</v>
      </c>
      <c r="AD339" t="s">
        <v>40</v>
      </c>
      <c r="AE339">
        <v>100</v>
      </c>
      <c r="AF339">
        <v>95</v>
      </c>
    </row>
    <row r="340" spans="15:32" x14ac:dyDescent="0.25"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>
        <f>Sheet2!M308*30</f>
        <v>49174.830350568205</v>
      </c>
      <c r="Z340" s="15"/>
      <c r="AA340" s="15"/>
      <c r="AB340" s="15">
        <f t="shared" si="26"/>
        <v>2458741.5175284101</v>
      </c>
      <c r="AC340" s="14">
        <f t="shared" si="27"/>
        <v>305</v>
      </c>
    </row>
    <row r="341" spans="15:32" x14ac:dyDescent="0.25"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>
        <f>Sheet2!M309*30</f>
        <v>48560.144971186099</v>
      </c>
      <c r="Z341" s="15"/>
      <c r="AA341" s="15"/>
      <c r="AB341" s="15">
        <f t="shared" si="26"/>
        <v>2428007.248559305</v>
      </c>
      <c r="AC341" s="14">
        <f t="shared" si="27"/>
        <v>306</v>
      </c>
      <c r="AE341">
        <f>SUM(AE332:AE340)</f>
        <v>313</v>
      </c>
      <c r="AF341">
        <f>SUM(AF332:AF340)</f>
        <v>295</v>
      </c>
    </row>
    <row r="342" spans="15:32" x14ac:dyDescent="0.25"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>
        <f>Sheet2!M310*30</f>
        <v>47953.143159046274</v>
      </c>
      <c r="Z342" s="15"/>
      <c r="AA342" s="15"/>
      <c r="AB342" s="15">
        <f t="shared" si="26"/>
        <v>2397657.1579523138</v>
      </c>
      <c r="AC342" s="14">
        <f t="shared" si="27"/>
        <v>307</v>
      </c>
      <c r="AE342" s="5">
        <f>AE341*1100000+50000000</f>
        <v>394300000</v>
      </c>
      <c r="AF342" s="5">
        <f>AF341*400000+40000000</f>
        <v>158000000</v>
      </c>
    </row>
    <row r="343" spans="15:32" x14ac:dyDescent="0.25"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>
        <f>Sheet2!M311*30</f>
        <v>47353.728869558196</v>
      </c>
      <c r="Z343" s="15"/>
      <c r="AA343" s="15"/>
      <c r="AB343" s="15">
        <f t="shared" si="26"/>
        <v>2367686.44347791</v>
      </c>
      <c r="AC343" s="14">
        <f t="shared" si="27"/>
        <v>308</v>
      </c>
    </row>
    <row r="344" spans="15:32" x14ac:dyDescent="0.25"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>
        <f>Sheet2!M312*30</f>
        <v>46761.807258688721</v>
      </c>
      <c r="Z344" s="15"/>
      <c r="AA344" s="15"/>
      <c r="AB344" s="15">
        <f t="shared" si="26"/>
        <v>2338090.3629344362</v>
      </c>
      <c r="AC344" s="14">
        <f t="shared" si="27"/>
        <v>309</v>
      </c>
    </row>
    <row r="345" spans="15:32" x14ac:dyDescent="0.25"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>
        <f>Sheet2!M313*30</f>
        <v>46177.284667955115</v>
      </c>
      <c r="Z345" s="15"/>
      <c r="AA345" s="15"/>
      <c r="AB345" s="15">
        <f t="shared" si="26"/>
        <v>2308864.2333977558</v>
      </c>
      <c r="AC345" s="14">
        <f t="shared" si="27"/>
        <v>310</v>
      </c>
    </row>
    <row r="346" spans="15:32" x14ac:dyDescent="0.25"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>
        <f>Sheet2!M314*30</f>
        <v>45600.068609605674</v>
      </c>
      <c r="Z346" s="15"/>
      <c r="AA346" s="15"/>
      <c r="AB346" s="15">
        <f t="shared" si="26"/>
        <v>2280003.4304802837</v>
      </c>
      <c r="AC346" s="14">
        <f t="shared" si="27"/>
        <v>311</v>
      </c>
    </row>
    <row r="347" spans="15:32" x14ac:dyDescent="0.25"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>
        <f>Sheet2!M315*30</f>
        <v>45030.067751985604</v>
      </c>
      <c r="Z347" s="15"/>
      <c r="AA347" s="15"/>
      <c r="AB347" s="15">
        <f t="shared" si="26"/>
        <v>2251503.3875992801</v>
      </c>
      <c r="AC347" s="14">
        <f t="shared" si="27"/>
        <v>312</v>
      </c>
    </row>
    <row r="348" spans="15:32" x14ac:dyDescent="0.25"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>
        <f>Sheet2!M316*30</f>
        <v>44467.191905085783</v>
      </c>
      <c r="Z348" s="15"/>
      <c r="AA348" s="15"/>
      <c r="AB348" s="15">
        <f t="shared" si="26"/>
        <v>2223359.595254289</v>
      </c>
      <c r="AC348" s="14">
        <f t="shared" si="27"/>
        <v>313</v>
      </c>
    </row>
    <row r="349" spans="15:32" x14ac:dyDescent="0.25"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>
        <f>Sheet2!M317*30</f>
        <v>43911.352006272209</v>
      </c>
      <c r="Z349" s="15"/>
      <c r="AA349" s="15"/>
      <c r="AB349" s="15">
        <f t="shared" si="26"/>
        <v>2195567.6003136104</v>
      </c>
      <c r="AC349" s="14">
        <f t="shared" si="27"/>
        <v>314</v>
      </c>
    </row>
    <row r="350" spans="15:32" x14ac:dyDescent="0.25"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>
        <f>Sheet2!M318*30</f>
        <v>43362.460106193808</v>
      </c>
      <c r="Z350" s="15"/>
      <c r="AA350" s="15"/>
      <c r="AB350" s="15">
        <f t="shared" si="26"/>
        <v>2168123.0053096903</v>
      </c>
      <c r="AC350" s="14">
        <f t="shared" si="27"/>
        <v>315</v>
      </c>
    </row>
    <row r="351" spans="15:32" x14ac:dyDescent="0.25"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>
        <f>Sheet2!M319*30</f>
        <v>42820.429354866392</v>
      </c>
      <c r="Z351" s="15"/>
      <c r="AA351" s="15"/>
      <c r="AB351" s="15">
        <f t="shared" si="26"/>
        <v>2141021.4677433195</v>
      </c>
      <c r="AC351" s="14">
        <f t="shared" si="27"/>
        <v>316</v>
      </c>
    </row>
    <row r="352" spans="15:32" x14ac:dyDescent="0.25"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>
        <f>Sheet2!M320*30</f>
        <v>42285.173987930561</v>
      </c>
      <c r="Z352" s="15"/>
      <c r="AA352" s="15"/>
      <c r="AB352" s="15">
        <f t="shared" si="26"/>
        <v>2114258.6993965278</v>
      </c>
      <c r="AC352" s="14">
        <f t="shared" si="27"/>
        <v>317</v>
      </c>
    </row>
    <row r="353" spans="15:29" x14ac:dyDescent="0.25"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>
        <f>Sheet2!M321*30</f>
        <v>41756.609313081433</v>
      </c>
      <c r="Z353" s="15"/>
      <c r="AA353" s="15"/>
      <c r="AB353" s="15">
        <f t="shared" si="26"/>
        <v>2087830.4656540717</v>
      </c>
      <c r="AC353" s="14">
        <f t="shared" si="27"/>
        <v>318</v>
      </c>
    </row>
    <row r="354" spans="15:29" x14ac:dyDescent="0.25"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>
        <f>Sheet2!M322*30</f>
        <v>41234.651696667912</v>
      </c>
      <c r="Z354" s="15"/>
      <c r="AA354" s="15"/>
      <c r="AB354" s="15">
        <f t="shared" si="26"/>
        <v>2061732.5848333957</v>
      </c>
      <c r="AC354" s="14">
        <f t="shared" si="27"/>
        <v>319</v>
      </c>
    </row>
    <row r="355" spans="15:29" x14ac:dyDescent="0.25"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>
        <f>Sheet2!M323*30</f>
        <v>40719.218550459562</v>
      </c>
      <c r="Z355" s="15"/>
      <c r="AA355" s="15"/>
      <c r="AB355" s="15">
        <f t="shared" si="26"/>
        <v>2035960.927522978</v>
      </c>
      <c r="AC355" s="14">
        <f t="shared" si="27"/>
        <v>320</v>
      </c>
    </row>
    <row r="356" spans="15:29" x14ac:dyDescent="0.25"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>
        <f>Sheet2!M324*30</f>
        <v>40210.228318578818</v>
      </c>
      <c r="Z356" s="15"/>
      <c r="AA356" s="15"/>
      <c r="AB356" s="15">
        <f t="shared" si="26"/>
        <v>2010511.415928941</v>
      </c>
      <c r="AC356" s="14">
        <f t="shared" si="27"/>
        <v>321</v>
      </c>
    </row>
    <row r="357" spans="15:29" x14ac:dyDescent="0.25"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>
        <f>Sheet2!M325*30</f>
        <v>39707.60046459658</v>
      </c>
      <c r="Z357" s="15"/>
      <c r="AA357" s="15"/>
      <c r="AB357" s="15">
        <f t="shared" si="26"/>
        <v>1985380.023229829</v>
      </c>
      <c r="AC357" s="14">
        <f t="shared" si="27"/>
        <v>322</v>
      </c>
    </row>
    <row r="358" spans="15:29" x14ac:dyDescent="0.25"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>
        <f>Sheet2!M326*30</f>
        <v>39211.255458789121</v>
      </c>
      <c r="Z358" s="15"/>
      <c r="AA358" s="15"/>
      <c r="AB358" s="15">
        <f t="shared" si="26"/>
        <v>1960562.7729394562</v>
      </c>
      <c r="AC358" s="14">
        <f t="shared" si="27"/>
        <v>323</v>
      </c>
    </row>
    <row r="359" spans="15:29" x14ac:dyDescent="0.25"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>
        <f>Sheet2!M327*30</f>
        <v>38721.114765554259</v>
      </c>
      <c r="Z359" s="15"/>
      <c r="AA359" s="15"/>
      <c r="AB359" s="15">
        <f t="shared" si="26"/>
        <v>1936055.7382777128</v>
      </c>
      <c r="AC359" s="14">
        <f t="shared" si="27"/>
        <v>324</v>
      </c>
    </row>
  </sheetData>
  <phoneticPr fontId="7" type="noConversion"/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33CE4B-2837-464D-A040-5784DB2E745F}">
  <dimension ref="A1:I21"/>
  <sheetViews>
    <sheetView tabSelected="1" workbookViewId="0">
      <selection activeCell="C1" sqref="C1"/>
    </sheetView>
  </sheetViews>
  <sheetFormatPr defaultRowHeight="15" x14ac:dyDescent="0.25"/>
  <cols>
    <col min="1" max="1" width="20.42578125" customWidth="1"/>
    <col min="6" max="6" width="10.7109375" customWidth="1"/>
    <col min="7" max="7" width="12.140625" customWidth="1"/>
    <col min="8" max="8" width="11.5703125" customWidth="1"/>
    <col min="9" max="10" width="10.42578125" customWidth="1"/>
  </cols>
  <sheetData>
    <row r="1" spans="1:9" ht="15.75" x14ac:dyDescent="0.25">
      <c r="C1" s="84" t="s">
        <v>127</v>
      </c>
    </row>
    <row r="3" spans="1:9" ht="60" x14ac:dyDescent="0.25">
      <c r="A3" s="38"/>
      <c r="B3" s="39" t="s">
        <v>10</v>
      </c>
      <c r="C3" s="39" t="s">
        <v>123</v>
      </c>
      <c r="D3" s="39" t="s">
        <v>119</v>
      </c>
      <c r="E3" s="39" t="s">
        <v>120</v>
      </c>
      <c r="F3" s="40" t="s">
        <v>121</v>
      </c>
      <c r="G3" s="39" t="s">
        <v>113</v>
      </c>
      <c r="H3" s="39" t="s">
        <v>114</v>
      </c>
      <c r="I3" s="40" t="s">
        <v>126</v>
      </c>
    </row>
    <row r="4" spans="1:9" ht="18.75" x14ac:dyDescent="0.3">
      <c r="A4" s="41" t="s">
        <v>15</v>
      </c>
      <c r="B4" s="42"/>
      <c r="C4" s="42"/>
      <c r="D4" s="42"/>
      <c r="E4" s="42"/>
      <c r="F4" s="43"/>
      <c r="G4" s="43"/>
      <c r="H4" s="43"/>
      <c r="I4" s="43"/>
    </row>
    <row r="5" spans="1:9" x14ac:dyDescent="0.25">
      <c r="A5" s="33" t="s">
        <v>3</v>
      </c>
      <c r="B5" s="30">
        <v>8468</v>
      </c>
      <c r="C5" s="44">
        <v>19</v>
      </c>
      <c r="D5" s="30">
        <v>26616</v>
      </c>
      <c r="E5" s="30">
        <v>27104</v>
      </c>
      <c r="F5" s="45">
        <v>14.3</v>
      </c>
      <c r="G5" s="30">
        <v>18382.0416</v>
      </c>
      <c r="H5" s="30">
        <v>11703.850092492492</v>
      </c>
      <c r="I5" s="30">
        <v>8587.7532396396382</v>
      </c>
    </row>
    <row r="6" spans="1:9" x14ac:dyDescent="0.25">
      <c r="A6" s="66" t="s">
        <v>4</v>
      </c>
      <c r="B6" s="67">
        <v>6952</v>
      </c>
      <c r="C6" s="68">
        <v>37</v>
      </c>
      <c r="D6" s="67">
        <v>28352</v>
      </c>
      <c r="E6" s="67">
        <v>29176</v>
      </c>
      <c r="F6" s="69">
        <v>14.1</v>
      </c>
      <c r="G6" s="67">
        <v>19343.3344</v>
      </c>
      <c r="H6" s="67">
        <v>11468.455721321321</v>
      </c>
      <c r="I6" s="67">
        <v>8910.2241057057054</v>
      </c>
    </row>
    <row r="7" spans="1:9" x14ac:dyDescent="0.25">
      <c r="A7" s="33" t="s">
        <v>5</v>
      </c>
      <c r="B7" s="30">
        <v>7134</v>
      </c>
      <c r="C7" s="44">
        <v>8</v>
      </c>
      <c r="D7" s="30">
        <v>30502</v>
      </c>
      <c r="E7" s="30">
        <v>31236</v>
      </c>
      <c r="F7" s="45">
        <v>15.1</v>
      </c>
      <c r="G7" s="30">
        <v>22397.918399999999</v>
      </c>
      <c r="H7" s="30">
        <v>13798.84527087087</v>
      </c>
      <c r="I7" s="30">
        <v>11173.640387987987</v>
      </c>
    </row>
    <row r="8" spans="1:9" x14ac:dyDescent="0.25">
      <c r="A8" s="66" t="s">
        <v>6</v>
      </c>
      <c r="B8" s="67">
        <v>9438</v>
      </c>
      <c r="C8" s="68">
        <v>20</v>
      </c>
      <c r="D8" s="67">
        <v>23597</v>
      </c>
      <c r="E8" s="67">
        <v>25049</v>
      </c>
      <c r="F8" s="69">
        <v>14</v>
      </c>
      <c r="G8" s="67">
        <v>15863.093999999999</v>
      </c>
      <c r="H8" s="67">
        <v>10652.794597597596</v>
      </c>
      <c r="I8" s="67">
        <v>7179.7523093093077</v>
      </c>
    </row>
    <row r="9" spans="1:9" x14ac:dyDescent="0.25">
      <c r="A9" s="33"/>
      <c r="B9" s="30"/>
      <c r="C9" s="44"/>
      <c r="D9" s="30"/>
      <c r="E9" s="30"/>
      <c r="F9" s="45"/>
      <c r="G9" s="49"/>
      <c r="H9" s="49"/>
      <c r="I9" s="49"/>
    </row>
    <row r="10" spans="1:9" x14ac:dyDescent="0.25">
      <c r="A10" s="35" t="s">
        <v>7</v>
      </c>
      <c r="B10" s="46">
        <v>7998</v>
      </c>
      <c r="C10" s="47">
        <v>21</v>
      </c>
      <c r="D10" s="46">
        <v>27266.75</v>
      </c>
      <c r="E10" s="46">
        <v>28141.25</v>
      </c>
      <c r="F10" s="50">
        <v>14.375</v>
      </c>
      <c r="G10" s="46">
        <v>18996.597099999999</v>
      </c>
      <c r="H10" s="46">
        <v>11905.986420570571</v>
      </c>
      <c r="I10" s="46">
        <v>8962.8425106606592</v>
      </c>
    </row>
    <row r="11" spans="1:9" x14ac:dyDescent="0.25">
      <c r="A11" s="33"/>
      <c r="B11" s="30"/>
      <c r="C11" s="34"/>
      <c r="D11" s="30"/>
      <c r="E11" s="30"/>
      <c r="F11" s="34"/>
      <c r="G11" s="34"/>
      <c r="H11" s="34"/>
      <c r="I11" s="34"/>
    </row>
    <row r="12" spans="1:9" x14ac:dyDescent="0.25">
      <c r="A12" s="81" t="s">
        <v>8</v>
      </c>
      <c r="B12" s="82" t="s">
        <v>124</v>
      </c>
      <c r="D12" s="46"/>
      <c r="E12" s="46"/>
      <c r="F12" s="36"/>
      <c r="G12" s="82" t="s">
        <v>125</v>
      </c>
      <c r="H12" s="36"/>
      <c r="I12" s="36"/>
    </row>
    <row r="13" spans="1:9" x14ac:dyDescent="0.25">
      <c r="A13" s="33"/>
      <c r="B13" s="30"/>
      <c r="C13" s="34"/>
      <c r="D13" s="30"/>
      <c r="E13" s="30"/>
      <c r="F13" s="34"/>
      <c r="G13" s="34"/>
      <c r="H13" s="34"/>
      <c r="I13" s="34"/>
    </row>
    <row r="14" spans="1:9" ht="18.75" x14ac:dyDescent="0.3">
      <c r="A14" s="41" t="s">
        <v>16</v>
      </c>
      <c r="B14" s="36"/>
      <c r="C14" s="36"/>
      <c r="D14" s="36"/>
      <c r="E14" s="36"/>
      <c r="F14" s="36"/>
      <c r="G14" s="36"/>
      <c r="H14" s="36"/>
      <c r="I14" s="36"/>
    </row>
    <row r="15" spans="1:9" x14ac:dyDescent="0.25">
      <c r="A15" s="33" t="s">
        <v>11</v>
      </c>
      <c r="B15" s="30">
        <v>5885</v>
      </c>
      <c r="C15" s="44">
        <v>12</v>
      </c>
      <c r="D15" s="30">
        <v>32531</v>
      </c>
      <c r="E15" s="30">
        <v>33418</v>
      </c>
      <c r="F15" s="34">
        <v>15.2</v>
      </c>
      <c r="G15" s="30">
        <v>24102.296399999996</v>
      </c>
      <c r="H15" s="30">
        <v>14296.968490090085</v>
      </c>
      <c r="I15" s="30">
        <v>12131.376853453448</v>
      </c>
    </row>
    <row r="16" spans="1:9" x14ac:dyDescent="0.25">
      <c r="A16" s="35" t="s">
        <v>12</v>
      </c>
      <c r="B16" s="46">
        <v>5853</v>
      </c>
      <c r="C16" s="47">
        <v>15</v>
      </c>
      <c r="D16" s="46">
        <v>28033</v>
      </c>
      <c r="E16" s="46">
        <v>28270</v>
      </c>
      <c r="F16" s="36">
        <v>15.4</v>
      </c>
      <c r="G16" s="46">
        <v>20945.168399999999</v>
      </c>
      <c r="H16" s="46">
        <v>12783.261433033033</v>
      </c>
      <c r="I16" s="67">
        <v>10629.445315915915</v>
      </c>
    </row>
    <row r="17" spans="1:9" x14ac:dyDescent="0.25">
      <c r="A17" s="33" t="s">
        <v>13</v>
      </c>
      <c r="B17" s="30">
        <v>5016</v>
      </c>
      <c r="C17" s="44">
        <v>10</v>
      </c>
      <c r="D17" s="30">
        <v>31712</v>
      </c>
      <c r="E17" s="30">
        <v>32173</v>
      </c>
      <c r="F17" s="34">
        <v>15.8</v>
      </c>
      <c r="G17" s="30">
        <v>24434.467199999999</v>
      </c>
      <c r="H17" s="30">
        <v>14610.740040840839</v>
      </c>
      <c r="I17" s="30">
        <v>12764.927356156155</v>
      </c>
    </row>
    <row r="18" spans="1:9" x14ac:dyDescent="0.25">
      <c r="A18" s="35" t="s">
        <v>87</v>
      </c>
      <c r="B18" s="46">
        <v>4639</v>
      </c>
      <c r="C18" s="47">
        <v>11</v>
      </c>
      <c r="D18" s="46">
        <v>29550</v>
      </c>
      <c r="E18" s="46">
        <v>30401</v>
      </c>
      <c r="F18" s="50">
        <v>16.100000000000001</v>
      </c>
      <c r="G18" s="46">
        <v>23159.760000000002</v>
      </c>
      <c r="H18" s="46">
        <v>13992.88603903904</v>
      </c>
      <c r="I18" s="67">
        <v>12285.803693693695</v>
      </c>
    </row>
    <row r="19" spans="1:9" x14ac:dyDescent="0.25">
      <c r="A19" s="33"/>
      <c r="B19" s="34"/>
      <c r="C19" s="44"/>
      <c r="D19" s="34"/>
      <c r="E19" s="34"/>
      <c r="F19" s="54"/>
      <c r="G19" s="30"/>
      <c r="H19" s="30"/>
      <c r="I19" s="30"/>
    </row>
    <row r="20" spans="1:9" x14ac:dyDescent="0.25">
      <c r="A20" s="35" t="s">
        <v>7</v>
      </c>
      <c r="B20" s="46">
        <v>7131</v>
      </c>
      <c r="C20" s="47">
        <v>12</v>
      </c>
      <c r="D20" s="46">
        <v>30456.5</v>
      </c>
      <c r="E20" s="46">
        <v>31065.5</v>
      </c>
      <c r="F20" s="56">
        <v>15.625000000000002</v>
      </c>
      <c r="G20" s="46">
        <v>23160.423000000003</v>
      </c>
      <c r="H20" s="46">
        <v>13920.96400075075</v>
      </c>
      <c r="I20" s="46">
        <v>11952.888304804805</v>
      </c>
    </row>
    <row r="21" spans="1:9" x14ac:dyDescent="0.25">
      <c r="A21" s="83" t="s">
        <v>83</v>
      </c>
      <c r="B21" s="30"/>
      <c r="C21" s="34"/>
      <c r="D21" s="30"/>
      <c r="E21" s="30"/>
      <c r="F21" s="30"/>
      <c r="G21" s="30"/>
      <c r="H21" s="30"/>
      <c r="I21" s="3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DAD05-6E1E-4FC5-97DD-CE2B284B6DB5}">
  <dimension ref="B3:N327"/>
  <sheetViews>
    <sheetView topLeftCell="A13" workbookViewId="0">
      <selection activeCell="B3" sqref="B3:N347"/>
    </sheetView>
  </sheetViews>
  <sheetFormatPr defaultRowHeight="15" x14ac:dyDescent="0.25"/>
  <cols>
    <col min="2" max="2" width="33.42578125" customWidth="1"/>
    <col min="3" max="3" width="22.85546875" customWidth="1"/>
    <col min="6" max="6" width="11" bestFit="1" customWidth="1"/>
    <col min="7" max="7" width="12.28515625" customWidth="1"/>
    <col min="9" max="9" width="11" bestFit="1" customWidth="1"/>
  </cols>
  <sheetData>
    <row r="3" spans="2:14" ht="23.25" x14ac:dyDescent="0.35">
      <c r="B3" s="13" t="s">
        <v>17</v>
      </c>
    </row>
    <row r="4" spans="2:14" x14ac:dyDescent="0.25">
      <c r="B4" t="s">
        <v>19</v>
      </c>
      <c r="C4" s="3">
        <v>31500</v>
      </c>
      <c r="L4" s="14">
        <v>0</v>
      </c>
      <c r="M4" s="15">
        <v>15000</v>
      </c>
      <c r="N4" s="15"/>
    </row>
    <row r="5" spans="2:14" x14ac:dyDescent="0.25">
      <c r="B5" t="s">
        <v>18</v>
      </c>
      <c r="C5" s="5">
        <f>Sheet1!K22*400000</f>
        <v>28700000</v>
      </c>
      <c r="L5" s="14">
        <f t="shared" ref="L5:L68" si="0">L4+1</f>
        <v>1</v>
      </c>
      <c r="M5" s="15">
        <f t="shared" ref="M5:M36" si="1">M4-M4*0.15/12</f>
        <v>14812.5</v>
      </c>
      <c r="N5" s="15"/>
    </row>
    <row r="6" spans="2:14" x14ac:dyDescent="0.25">
      <c r="L6" s="14">
        <f t="shared" si="0"/>
        <v>2</v>
      </c>
      <c r="M6" s="15">
        <f t="shared" si="1"/>
        <v>14627.34375</v>
      </c>
      <c r="N6" s="15"/>
    </row>
    <row r="7" spans="2:14" x14ac:dyDescent="0.25">
      <c r="B7" t="s">
        <v>28</v>
      </c>
      <c r="C7" s="5">
        <f>C4/10000*Sheet1!K22*600000+1*C5+20000000</f>
        <v>184307500</v>
      </c>
      <c r="L7" s="14">
        <f t="shared" si="0"/>
        <v>3</v>
      </c>
      <c r="M7" s="15">
        <f t="shared" si="1"/>
        <v>14444.501953125</v>
      </c>
      <c r="N7" s="15"/>
    </row>
    <row r="8" spans="2:14" x14ac:dyDescent="0.25">
      <c r="B8" t="s">
        <v>20</v>
      </c>
      <c r="C8" s="5">
        <f>95*400000+20000000</f>
        <v>58000000</v>
      </c>
      <c r="L8" s="14">
        <f t="shared" si="0"/>
        <v>4</v>
      </c>
      <c r="M8" s="15">
        <f t="shared" si="1"/>
        <v>14263.945678710938</v>
      </c>
      <c r="N8" s="15"/>
    </row>
    <row r="9" spans="2:14" x14ac:dyDescent="0.25">
      <c r="L9" s="14">
        <f t="shared" si="0"/>
        <v>5</v>
      </c>
      <c r="M9" s="15">
        <f t="shared" si="1"/>
        <v>14085.646357727052</v>
      </c>
      <c r="N9" s="15"/>
    </row>
    <row r="10" spans="2:14" x14ac:dyDescent="0.25">
      <c r="B10" t="s">
        <v>21</v>
      </c>
      <c r="C10" s="6">
        <f>SUM(C7:C9)</f>
        <v>242307500</v>
      </c>
      <c r="L10" s="14">
        <f t="shared" si="0"/>
        <v>6</v>
      </c>
      <c r="M10" s="15">
        <f t="shared" si="1"/>
        <v>13909.575778255463</v>
      </c>
      <c r="N10" s="15"/>
    </row>
    <row r="11" spans="2:14" x14ac:dyDescent="0.25">
      <c r="L11" s="14">
        <f t="shared" si="0"/>
        <v>7</v>
      </c>
      <c r="M11" s="15">
        <f t="shared" si="1"/>
        <v>13735.706081027269</v>
      </c>
      <c r="N11" s="15"/>
    </row>
    <row r="12" spans="2:14" x14ac:dyDescent="0.25">
      <c r="B12" t="s">
        <v>22</v>
      </c>
      <c r="C12" s="6">
        <f>5*C10</f>
        <v>1211537500</v>
      </c>
      <c r="L12" s="14">
        <f t="shared" si="0"/>
        <v>8</v>
      </c>
      <c r="M12" s="15">
        <f t="shared" si="1"/>
        <v>13564.009755014427</v>
      </c>
      <c r="N12" s="15"/>
    </row>
    <row r="13" spans="2:14" x14ac:dyDescent="0.25">
      <c r="B13" t="s">
        <v>23</v>
      </c>
      <c r="C13" s="4">
        <f>C4/10000*Sheet1!K22*1000000+C5*2+2*20000000</f>
        <v>323412500</v>
      </c>
      <c r="L13" s="14">
        <f t="shared" si="0"/>
        <v>9</v>
      </c>
      <c r="M13" s="15">
        <f t="shared" si="1"/>
        <v>13394.459633076747</v>
      </c>
      <c r="N13" s="15"/>
    </row>
    <row r="14" spans="2:14" x14ac:dyDescent="0.25">
      <c r="B14" t="s">
        <v>1</v>
      </c>
      <c r="C14" s="6">
        <f>SUM(C12:C13)</f>
        <v>1534950000</v>
      </c>
      <c r="L14" s="14">
        <f t="shared" si="0"/>
        <v>10</v>
      </c>
      <c r="M14" s="15">
        <f t="shared" si="1"/>
        <v>13227.028887663288</v>
      </c>
      <c r="N14" s="15"/>
    </row>
    <row r="15" spans="2:14" x14ac:dyDescent="0.25">
      <c r="L15" s="14">
        <f t="shared" si="0"/>
        <v>11</v>
      </c>
      <c r="M15" s="15">
        <f t="shared" si="1"/>
        <v>13061.691026567496</v>
      </c>
      <c r="N15" s="15"/>
    </row>
    <row r="16" spans="2:14" x14ac:dyDescent="0.25">
      <c r="B16" t="s">
        <v>24</v>
      </c>
      <c r="C16">
        <v>7</v>
      </c>
      <c r="L16" s="14">
        <f t="shared" si="0"/>
        <v>12</v>
      </c>
      <c r="M16" s="15">
        <f t="shared" si="1"/>
        <v>12898.419888735403</v>
      </c>
      <c r="N16" s="15"/>
    </row>
    <row r="17" spans="2:14" x14ac:dyDescent="0.25">
      <c r="B17" t="s">
        <v>25</v>
      </c>
      <c r="C17">
        <v>5</v>
      </c>
      <c r="L17" s="14">
        <f t="shared" si="0"/>
        <v>13</v>
      </c>
      <c r="M17" s="15">
        <f t="shared" si="1"/>
        <v>12737.189640126211</v>
      </c>
      <c r="N17" s="15"/>
    </row>
    <row r="18" spans="2:14" x14ac:dyDescent="0.25">
      <c r="B18" t="s">
        <v>26</v>
      </c>
      <c r="C18" s="2">
        <f>5/7</f>
        <v>0.7142857142857143</v>
      </c>
      <c r="L18" s="14">
        <f t="shared" si="0"/>
        <v>14</v>
      </c>
      <c r="M18" s="15">
        <f t="shared" si="1"/>
        <v>12577.974769624634</v>
      </c>
      <c r="N18" s="15"/>
    </row>
    <row r="19" spans="2:14" x14ac:dyDescent="0.25">
      <c r="B19" t="s">
        <v>27</v>
      </c>
      <c r="C19" s="6">
        <f>(1000000000+C14)/C17</f>
        <v>506990000</v>
      </c>
      <c r="L19" s="14">
        <f t="shared" si="0"/>
        <v>15</v>
      </c>
      <c r="M19" s="15">
        <f t="shared" si="1"/>
        <v>12420.750085004325</v>
      </c>
      <c r="N19" s="15"/>
    </row>
    <row r="20" spans="2:14" x14ac:dyDescent="0.25">
      <c r="B20" t="s">
        <v>29</v>
      </c>
      <c r="C20" s="6">
        <f>C19*C17</f>
        <v>2534950000</v>
      </c>
      <c r="L20" s="14">
        <f t="shared" si="0"/>
        <v>16</v>
      </c>
      <c r="M20" s="15">
        <f t="shared" si="1"/>
        <v>12265.490708941772</v>
      </c>
      <c r="N20" s="15"/>
    </row>
    <row r="21" spans="2:14" x14ac:dyDescent="0.25">
      <c r="L21" s="14">
        <f t="shared" si="0"/>
        <v>17</v>
      </c>
      <c r="M21" s="15">
        <f t="shared" si="1"/>
        <v>12112.17207508</v>
      </c>
      <c r="N21" s="15"/>
    </row>
    <row r="22" spans="2:14" x14ac:dyDescent="0.25">
      <c r="L22" s="14">
        <f t="shared" si="0"/>
        <v>18</v>
      </c>
      <c r="M22" s="15">
        <f t="shared" si="1"/>
        <v>11960.769924141499</v>
      </c>
      <c r="N22" s="15"/>
    </row>
    <row r="23" spans="2:14" x14ac:dyDescent="0.25">
      <c r="L23" s="14">
        <f t="shared" si="0"/>
        <v>19</v>
      </c>
      <c r="M23" s="15">
        <f t="shared" si="1"/>
        <v>11811.260300089731</v>
      </c>
      <c r="N23" s="15"/>
    </row>
    <row r="24" spans="2:14" x14ac:dyDescent="0.25">
      <c r="L24" s="14">
        <f t="shared" si="0"/>
        <v>20</v>
      </c>
      <c r="M24" s="15">
        <f t="shared" si="1"/>
        <v>11663.619546338608</v>
      </c>
      <c r="N24" s="15"/>
    </row>
    <row r="25" spans="2:14" x14ac:dyDescent="0.25">
      <c r="L25" s="14">
        <f t="shared" si="0"/>
        <v>21</v>
      </c>
      <c r="M25" s="15">
        <f t="shared" si="1"/>
        <v>11517.824302009376</v>
      </c>
      <c r="N25" s="15"/>
    </row>
    <row r="26" spans="2:14" x14ac:dyDescent="0.25">
      <c r="L26" s="14">
        <f t="shared" si="0"/>
        <v>22</v>
      </c>
      <c r="M26" s="15">
        <f t="shared" si="1"/>
        <v>11373.851498234259</v>
      </c>
      <c r="N26" s="15"/>
    </row>
    <row r="27" spans="2:14" x14ac:dyDescent="0.25">
      <c r="L27" s="14">
        <f t="shared" si="0"/>
        <v>23</v>
      </c>
      <c r="M27" s="15">
        <f t="shared" si="1"/>
        <v>11231.67835450633</v>
      </c>
      <c r="N27" s="15"/>
    </row>
    <row r="28" spans="2:14" x14ac:dyDescent="0.25">
      <c r="L28" s="14">
        <f t="shared" si="0"/>
        <v>24</v>
      </c>
      <c r="M28" s="15">
        <f t="shared" si="1"/>
        <v>11091.282375075001</v>
      </c>
      <c r="N28" s="15"/>
    </row>
    <row r="29" spans="2:14" x14ac:dyDescent="0.25">
      <c r="L29" s="14">
        <f t="shared" si="0"/>
        <v>25</v>
      </c>
      <c r="M29" s="15">
        <f t="shared" si="1"/>
        <v>10952.641345386564</v>
      </c>
      <c r="N29" s="15"/>
    </row>
    <row r="30" spans="2:14" x14ac:dyDescent="0.25">
      <c r="L30" s="14">
        <f t="shared" si="0"/>
        <v>26</v>
      </c>
      <c r="M30" s="15">
        <f t="shared" si="1"/>
        <v>10815.733328569233</v>
      </c>
      <c r="N30" s="15"/>
    </row>
    <row r="31" spans="2:14" x14ac:dyDescent="0.25">
      <c r="L31" s="14">
        <f t="shared" si="0"/>
        <v>27</v>
      </c>
      <c r="M31" s="15">
        <f t="shared" si="1"/>
        <v>10680.536661962118</v>
      </c>
      <c r="N31" s="15"/>
    </row>
    <row r="32" spans="2:14" x14ac:dyDescent="0.25">
      <c r="L32" s="14">
        <f t="shared" si="0"/>
        <v>28</v>
      </c>
      <c r="M32" s="15">
        <f t="shared" si="1"/>
        <v>10547.029953687592</v>
      </c>
      <c r="N32" s="15"/>
    </row>
    <row r="33" spans="12:14" x14ac:dyDescent="0.25">
      <c r="L33" s="14">
        <f t="shared" si="0"/>
        <v>29</v>
      </c>
      <c r="M33" s="15">
        <f t="shared" si="1"/>
        <v>10415.192079266497</v>
      </c>
      <c r="N33" s="15"/>
    </row>
    <row r="34" spans="12:14" x14ac:dyDescent="0.25">
      <c r="L34" s="14">
        <f t="shared" si="0"/>
        <v>30</v>
      </c>
      <c r="M34" s="15">
        <f t="shared" si="1"/>
        <v>10285.002178275665</v>
      </c>
      <c r="N34" s="15"/>
    </row>
    <row r="35" spans="12:14" x14ac:dyDescent="0.25">
      <c r="L35" s="14">
        <f t="shared" si="0"/>
        <v>31</v>
      </c>
      <c r="M35" s="15">
        <f t="shared" si="1"/>
        <v>10156.43965104722</v>
      </c>
      <c r="N35" s="15"/>
    </row>
    <row r="36" spans="12:14" x14ac:dyDescent="0.25">
      <c r="L36" s="14">
        <f t="shared" si="0"/>
        <v>32</v>
      </c>
      <c r="M36" s="15">
        <f t="shared" si="1"/>
        <v>10029.484155409129</v>
      </c>
      <c r="N36" s="15"/>
    </row>
    <row r="37" spans="12:14" x14ac:dyDescent="0.25">
      <c r="L37" s="14">
        <f t="shared" si="0"/>
        <v>33</v>
      </c>
      <c r="M37" s="15">
        <f t="shared" ref="M37:M68" si="2">M36-M36*0.15/12</f>
        <v>9904.1156034665146</v>
      </c>
      <c r="N37" s="15"/>
    </row>
    <row r="38" spans="12:14" x14ac:dyDescent="0.25">
      <c r="L38" s="14">
        <f t="shared" si="0"/>
        <v>34</v>
      </c>
      <c r="M38" s="15">
        <f t="shared" si="2"/>
        <v>9780.3141584231835</v>
      </c>
      <c r="N38" s="15"/>
    </row>
    <row r="39" spans="12:14" x14ac:dyDescent="0.25">
      <c r="L39" s="14">
        <f t="shared" si="0"/>
        <v>35</v>
      </c>
      <c r="M39" s="15">
        <f t="shared" si="2"/>
        <v>9658.0602314428943</v>
      </c>
      <c r="N39" s="15"/>
    </row>
    <row r="40" spans="12:14" x14ac:dyDescent="0.25">
      <c r="L40" s="14">
        <f t="shared" si="0"/>
        <v>36</v>
      </c>
      <c r="M40" s="15">
        <f t="shared" si="2"/>
        <v>9537.3344785498575</v>
      </c>
      <c r="N40" s="15"/>
    </row>
    <row r="41" spans="12:14" x14ac:dyDescent="0.25">
      <c r="L41" s="14">
        <f t="shared" si="0"/>
        <v>37</v>
      </c>
      <c r="M41" s="15">
        <f t="shared" si="2"/>
        <v>9418.1177975679839</v>
      </c>
      <c r="N41" s="15"/>
    </row>
    <row r="42" spans="12:14" x14ac:dyDescent="0.25">
      <c r="L42" s="14">
        <f t="shared" si="0"/>
        <v>38</v>
      </c>
      <c r="M42" s="15">
        <f t="shared" si="2"/>
        <v>9300.3913250983842</v>
      </c>
      <c r="N42" s="15"/>
    </row>
    <row r="43" spans="12:14" x14ac:dyDescent="0.25">
      <c r="L43" s="14">
        <f t="shared" si="0"/>
        <v>39</v>
      </c>
      <c r="M43" s="15">
        <f t="shared" si="2"/>
        <v>9184.1364335346552</v>
      </c>
      <c r="N43" s="15"/>
    </row>
    <row r="44" spans="12:14" x14ac:dyDescent="0.25">
      <c r="L44" s="14">
        <f t="shared" si="0"/>
        <v>40</v>
      </c>
      <c r="M44" s="15">
        <f t="shared" si="2"/>
        <v>9069.3347281154729</v>
      </c>
      <c r="N44" s="15"/>
    </row>
    <row r="45" spans="12:14" x14ac:dyDescent="0.25">
      <c r="L45" s="14">
        <f t="shared" si="0"/>
        <v>41</v>
      </c>
      <c r="M45" s="15">
        <f t="shared" si="2"/>
        <v>8955.9680440140291</v>
      </c>
      <c r="N45" s="15"/>
    </row>
    <row r="46" spans="12:14" x14ac:dyDescent="0.25">
      <c r="L46" s="14">
        <f t="shared" si="0"/>
        <v>42</v>
      </c>
      <c r="M46" s="15">
        <f t="shared" si="2"/>
        <v>8844.0184434638541</v>
      </c>
      <c r="N46" s="15"/>
    </row>
    <row r="47" spans="12:14" x14ac:dyDescent="0.25">
      <c r="L47" s="14">
        <f t="shared" si="0"/>
        <v>43</v>
      </c>
      <c r="M47" s="15">
        <f t="shared" si="2"/>
        <v>8733.4682129205557</v>
      </c>
      <c r="N47" s="15"/>
    </row>
    <row r="48" spans="12:14" x14ac:dyDescent="0.25">
      <c r="L48" s="14">
        <f t="shared" si="0"/>
        <v>44</v>
      </c>
      <c r="M48" s="15">
        <f t="shared" si="2"/>
        <v>8624.2998602590487</v>
      </c>
      <c r="N48" s="15"/>
    </row>
    <row r="49" spans="2:14" x14ac:dyDescent="0.25">
      <c r="L49" s="14">
        <f t="shared" si="0"/>
        <v>45</v>
      </c>
      <c r="M49" s="15">
        <f t="shared" si="2"/>
        <v>8516.4961120058106</v>
      </c>
      <c r="N49" s="15"/>
    </row>
    <row r="50" spans="2:14" x14ac:dyDescent="0.25">
      <c r="L50" s="14">
        <f t="shared" si="0"/>
        <v>46</v>
      </c>
      <c r="M50" s="15">
        <f t="shared" si="2"/>
        <v>8410.0399106057375</v>
      </c>
      <c r="N50" s="15"/>
    </row>
    <row r="51" spans="2:14" x14ac:dyDescent="0.25">
      <c r="L51" s="14">
        <f t="shared" si="0"/>
        <v>47</v>
      </c>
      <c r="M51" s="15">
        <f t="shared" si="2"/>
        <v>8304.9144117231663</v>
      </c>
      <c r="N51" s="15"/>
    </row>
    <row r="52" spans="2:14" x14ac:dyDescent="0.25">
      <c r="B52" t="s">
        <v>41</v>
      </c>
      <c r="L52" s="14">
        <f t="shared" si="0"/>
        <v>48</v>
      </c>
      <c r="M52" s="15">
        <f t="shared" si="2"/>
        <v>8201.1029815766269</v>
      </c>
      <c r="N52" s="15"/>
    </row>
    <row r="53" spans="2:14" x14ac:dyDescent="0.25">
      <c r="L53" s="14">
        <f t="shared" si="0"/>
        <v>49</v>
      </c>
      <c r="M53" s="15">
        <f t="shared" si="2"/>
        <v>8098.5891943069191</v>
      </c>
      <c r="N53" s="15"/>
    </row>
    <row r="54" spans="2:14" ht="75" x14ac:dyDescent="0.25">
      <c r="C54" s="1" t="s">
        <v>58</v>
      </c>
      <c r="D54" s="1" t="s">
        <v>57</v>
      </c>
      <c r="E54" s="1" t="s">
        <v>59</v>
      </c>
      <c r="F54" s="1" t="s">
        <v>60</v>
      </c>
      <c r="G54" s="1"/>
      <c r="H54" s="1"/>
      <c r="I54" s="1"/>
      <c r="J54" s="1"/>
      <c r="L54" s="14">
        <f t="shared" si="0"/>
        <v>50</v>
      </c>
      <c r="M54" s="15">
        <f t="shared" si="2"/>
        <v>7997.3568293780827</v>
      </c>
      <c r="N54" s="15"/>
    </row>
    <row r="55" spans="2:14" x14ac:dyDescent="0.25">
      <c r="B55" s="17" t="s">
        <v>33</v>
      </c>
      <c r="C55" s="17">
        <v>7</v>
      </c>
      <c r="D55" s="17">
        <v>7</v>
      </c>
      <c r="E55" s="17">
        <v>7</v>
      </c>
      <c r="F55" s="17">
        <v>7</v>
      </c>
      <c r="G55" s="17"/>
      <c r="H55" s="17"/>
      <c r="I55" s="17"/>
      <c r="J55" s="17"/>
      <c r="K55" s="17" t="s">
        <v>50</v>
      </c>
      <c r="L55" s="14">
        <f t="shared" si="0"/>
        <v>51</v>
      </c>
      <c r="M55" s="15">
        <f t="shared" si="2"/>
        <v>7897.3898690108563</v>
      </c>
      <c r="N55" s="15"/>
    </row>
    <row r="56" spans="2:14" x14ac:dyDescent="0.25">
      <c r="B56" s="17" t="s">
        <v>56</v>
      </c>
      <c r="C56" s="17">
        <v>5</v>
      </c>
      <c r="D56" s="17">
        <v>5</v>
      </c>
      <c r="E56" s="17">
        <v>10</v>
      </c>
      <c r="F56" s="17">
        <v>10</v>
      </c>
      <c r="G56" s="17"/>
      <c r="H56" s="17"/>
      <c r="I56" s="17"/>
      <c r="J56" s="17"/>
      <c r="K56" s="17" t="s">
        <v>50</v>
      </c>
      <c r="L56" s="14">
        <f t="shared" si="0"/>
        <v>52</v>
      </c>
      <c r="M56" s="15">
        <f t="shared" si="2"/>
        <v>7798.6724956482203</v>
      </c>
      <c r="N56" s="15"/>
    </row>
    <row r="57" spans="2:14" x14ac:dyDescent="0.25">
      <c r="B57" s="17" t="s">
        <v>35</v>
      </c>
      <c r="C57" s="17">
        <v>14</v>
      </c>
      <c r="D57" s="17">
        <v>14</v>
      </c>
      <c r="E57" s="17">
        <v>14</v>
      </c>
      <c r="F57" s="17">
        <v>14</v>
      </c>
      <c r="G57" s="17"/>
      <c r="H57" s="17"/>
      <c r="I57" s="17"/>
      <c r="J57" s="17"/>
      <c r="K57" s="17" t="s">
        <v>50</v>
      </c>
      <c r="L57" s="14">
        <f t="shared" si="0"/>
        <v>53</v>
      </c>
      <c r="M57" s="15">
        <f t="shared" si="2"/>
        <v>7701.1890894526177</v>
      </c>
      <c r="N57" s="15"/>
    </row>
    <row r="58" spans="2:14" x14ac:dyDescent="0.25">
      <c r="B58" s="17" t="s">
        <v>45</v>
      </c>
      <c r="C58" s="17">
        <v>10</v>
      </c>
      <c r="D58" s="17">
        <v>5</v>
      </c>
      <c r="E58" s="17">
        <v>5</v>
      </c>
      <c r="F58" s="17">
        <v>10</v>
      </c>
      <c r="G58" s="17"/>
      <c r="H58" s="17"/>
      <c r="I58" s="17"/>
      <c r="J58" s="17"/>
      <c r="K58" s="17" t="s">
        <v>50</v>
      </c>
      <c r="L58" s="14">
        <f t="shared" si="0"/>
        <v>54</v>
      </c>
      <c r="M58" s="15">
        <f t="shared" si="2"/>
        <v>7604.9242258344602</v>
      </c>
      <c r="N58" s="15"/>
    </row>
    <row r="59" spans="2:14" x14ac:dyDescent="0.25">
      <c r="B59" t="s">
        <v>48</v>
      </c>
      <c r="E59" s="18">
        <v>5</v>
      </c>
      <c r="F59">
        <v>5</v>
      </c>
      <c r="K59" t="s">
        <v>17</v>
      </c>
      <c r="L59" s="14">
        <f t="shared" si="0"/>
        <v>55</v>
      </c>
      <c r="M59" s="15">
        <f t="shared" si="2"/>
        <v>7509.8626730115293</v>
      </c>
      <c r="N59" s="15"/>
    </row>
    <row r="60" spans="2:14" x14ac:dyDescent="0.25">
      <c r="B60" t="s">
        <v>46</v>
      </c>
      <c r="C60" s="18">
        <v>5</v>
      </c>
      <c r="D60" s="18">
        <v>0</v>
      </c>
      <c r="F60">
        <v>5</v>
      </c>
      <c r="K60" t="s">
        <v>17</v>
      </c>
      <c r="L60" s="14">
        <f t="shared" si="0"/>
        <v>56</v>
      </c>
      <c r="M60" s="15">
        <f t="shared" si="2"/>
        <v>7415.9893895988853</v>
      </c>
      <c r="N60" s="15"/>
    </row>
    <row r="61" spans="2:14" x14ac:dyDescent="0.25">
      <c r="B61" t="s">
        <v>47</v>
      </c>
      <c r="C61" s="18">
        <v>5</v>
      </c>
      <c r="D61" s="18">
        <v>0</v>
      </c>
      <c r="F61">
        <v>5</v>
      </c>
      <c r="K61" t="s">
        <v>17</v>
      </c>
      <c r="L61" s="14">
        <f t="shared" si="0"/>
        <v>57</v>
      </c>
      <c r="M61" s="15">
        <f t="shared" si="2"/>
        <v>7323.2895222288989</v>
      </c>
      <c r="N61" s="15"/>
    </row>
    <row r="62" spans="2:14" x14ac:dyDescent="0.25">
      <c r="B62" t="s">
        <v>42</v>
      </c>
      <c r="C62">
        <v>72</v>
      </c>
      <c r="D62">
        <v>0</v>
      </c>
      <c r="E62">
        <v>0</v>
      </c>
      <c r="F62">
        <v>72</v>
      </c>
      <c r="K62" t="s">
        <v>17</v>
      </c>
      <c r="L62" s="14">
        <f t="shared" si="0"/>
        <v>58</v>
      </c>
      <c r="M62" s="15">
        <f t="shared" si="2"/>
        <v>7231.7484032010379</v>
      </c>
      <c r="N62" s="15"/>
    </row>
    <row r="63" spans="2:14" x14ac:dyDescent="0.25">
      <c r="B63" t="s">
        <v>38</v>
      </c>
      <c r="C63">
        <v>10</v>
      </c>
      <c r="D63">
        <v>0</v>
      </c>
      <c r="E63">
        <v>0</v>
      </c>
      <c r="F63">
        <v>10</v>
      </c>
      <c r="K63" t="s">
        <v>17</v>
      </c>
      <c r="L63" s="14">
        <f t="shared" si="0"/>
        <v>59</v>
      </c>
      <c r="M63" s="15">
        <f t="shared" si="2"/>
        <v>7141.3515481610248</v>
      </c>
      <c r="N63" s="15"/>
    </row>
    <row r="64" spans="2:14" x14ac:dyDescent="0.25">
      <c r="B64" t="s">
        <v>39</v>
      </c>
      <c r="C64">
        <v>10</v>
      </c>
      <c r="D64">
        <v>0</v>
      </c>
      <c r="E64">
        <v>0</v>
      </c>
      <c r="F64">
        <v>10</v>
      </c>
      <c r="K64" t="s">
        <v>17</v>
      </c>
      <c r="L64" s="14">
        <f t="shared" si="0"/>
        <v>60</v>
      </c>
      <c r="M64" s="15">
        <f t="shared" si="2"/>
        <v>7052.0846538090118</v>
      </c>
      <c r="N64" s="15"/>
    </row>
    <row r="65" spans="2:14" x14ac:dyDescent="0.25">
      <c r="B65" t="s">
        <v>49</v>
      </c>
      <c r="E65">
        <v>3</v>
      </c>
      <c r="F65">
        <v>3</v>
      </c>
      <c r="K65" t="s">
        <v>17</v>
      </c>
      <c r="L65" s="14">
        <f t="shared" si="0"/>
        <v>61</v>
      </c>
      <c r="M65" s="15">
        <f t="shared" si="2"/>
        <v>6963.9335956363993</v>
      </c>
      <c r="N65" s="15"/>
    </row>
    <row r="66" spans="2:14" x14ac:dyDescent="0.25">
      <c r="B66" t="s">
        <v>40</v>
      </c>
      <c r="C66">
        <v>95</v>
      </c>
      <c r="D66">
        <v>95</v>
      </c>
      <c r="E66">
        <v>90</v>
      </c>
      <c r="F66">
        <v>90</v>
      </c>
      <c r="K66" t="s">
        <v>17</v>
      </c>
      <c r="L66" s="14">
        <f t="shared" si="0"/>
        <v>62</v>
      </c>
      <c r="M66" s="15">
        <f t="shared" si="2"/>
        <v>6876.8844256909442</v>
      </c>
      <c r="N66" s="15"/>
    </row>
    <row r="67" spans="2:14" x14ac:dyDescent="0.25">
      <c r="B67" t="s">
        <v>55</v>
      </c>
      <c r="C67">
        <v>5</v>
      </c>
      <c r="D67">
        <v>5</v>
      </c>
      <c r="L67" s="14">
        <f t="shared" si="0"/>
        <v>63</v>
      </c>
      <c r="M67" s="15">
        <f t="shared" si="2"/>
        <v>6790.9233703698073</v>
      </c>
      <c r="N67" s="15"/>
    </row>
    <row r="68" spans="2:14" x14ac:dyDescent="0.25">
      <c r="B68" t="s">
        <v>54</v>
      </c>
      <c r="C68">
        <v>5</v>
      </c>
      <c r="D68">
        <v>5</v>
      </c>
      <c r="L68" s="14">
        <f t="shared" si="0"/>
        <v>64</v>
      </c>
      <c r="M68" s="15">
        <f t="shared" si="2"/>
        <v>6706.0368282401851</v>
      </c>
      <c r="N68" s="15"/>
    </row>
    <row r="69" spans="2:14" x14ac:dyDescent="0.25">
      <c r="C69">
        <f>SUM(C55:C68)</f>
        <v>243</v>
      </c>
      <c r="D69">
        <f>SUM(D55:D67)</f>
        <v>131</v>
      </c>
      <c r="E69">
        <f>SUM(E55:E68)</f>
        <v>134</v>
      </c>
      <c r="F69">
        <f>SUM(F55:F68)</f>
        <v>241</v>
      </c>
      <c r="L69" s="14">
        <f t="shared" ref="L69:L132" si="3">L68+1</f>
        <v>65</v>
      </c>
      <c r="M69" s="15">
        <f t="shared" ref="M69:M100" si="4">M68-M68*0.15/12</f>
        <v>6622.2113678871829</v>
      </c>
      <c r="N69" s="15"/>
    </row>
    <row r="70" spans="2:14" x14ac:dyDescent="0.25">
      <c r="L70" s="14">
        <f t="shared" si="3"/>
        <v>66</v>
      </c>
      <c r="M70" s="15">
        <f t="shared" si="4"/>
        <v>6539.4337257885927</v>
      </c>
      <c r="N70" s="15"/>
    </row>
    <row r="71" spans="2:14" x14ac:dyDescent="0.25">
      <c r="B71" t="s">
        <v>43</v>
      </c>
      <c r="C71" s="5">
        <v>10000000</v>
      </c>
      <c r="D71" s="5">
        <v>10000000</v>
      </c>
      <c r="E71" s="5">
        <v>2000000</v>
      </c>
      <c r="F71" s="5">
        <v>2000000</v>
      </c>
      <c r="G71" s="5"/>
      <c r="H71" s="5"/>
      <c r="I71" s="5"/>
      <c r="J71" s="5"/>
      <c r="L71" s="14">
        <f t="shared" si="3"/>
        <v>67</v>
      </c>
      <c r="M71" s="15">
        <f t="shared" si="4"/>
        <v>6457.6908042162349</v>
      </c>
      <c r="N71" s="15"/>
    </row>
    <row r="72" spans="2:14" x14ac:dyDescent="0.25">
      <c r="B72" t="s">
        <v>44</v>
      </c>
      <c r="C72" s="5">
        <v>20000000</v>
      </c>
      <c r="D72" s="5">
        <v>20000000</v>
      </c>
      <c r="E72" s="5">
        <v>20000000</v>
      </c>
      <c r="F72" s="5">
        <v>20000000</v>
      </c>
      <c r="G72" s="5"/>
      <c r="H72" s="5"/>
      <c r="I72" s="5"/>
      <c r="J72" s="5"/>
      <c r="L72" s="14">
        <f t="shared" si="3"/>
        <v>68</v>
      </c>
      <c r="M72" s="15">
        <f t="shared" si="4"/>
        <v>6376.9696691635318</v>
      </c>
      <c r="N72" s="15"/>
    </row>
    <row r="73" spans="2:14" x14ac:dyDescent="0.25">
      <c r="B73" t="s">
        <v>51</v>
      </c>
      <c r="C73" s="5">
        <f>C69*800000+SUM(C71:C72)</f>
        <v>224400000</v>
      </c>
      <c r="D73" s="5">
        <f>D69*800000+SUM(D71:D72)</f>
        <v>134800000</v>
      </c>
      <c r="E73" s="5">
        <f>+SUM(E55:E58)*800000+SUM(E59:E66)*400000+SUM(E71:E72)</f>
        <v>90000000</v>
      </c>
      <c r="F73" s="5">
        <f>SUM(F55:F58)*800000+SUM(F59:F66)*400000+SUM(F71:F72)</f>
        <v>134800000</v>
      </c>
      <c r="G73" s="5"/>
      <c r="H73" s="5"/>
      <c r="I73" s="5"/>
      <c r="J73" s="5"/>
      <c r="L73" s="14">
        <f t="shared" si="3"/>
        <v>69</v>
      </c>
      <c r="M73" s="15">
        <f t="shared" si="4"/>
        <v>6297.2575482989878</v>
      </c>
      <c r="N73" s="15"/>
    </row>
    <row r="74" spans="2:14" x14ac:dyDescent="0.25">
      <c r="B74" t="s">
        <v>52</v>
      </c>
      <c r="E74" s="6">
        <f>+SUM(E59:E66)*400000+SUM(E71:E72)</f>
        <v>61200000</v>
      </c>
      <c r="F74" s="6">
        <f>+SUM(F59:F66)*400000+SUM(F71:F72)</f>
        <v>102000000</v>
      </c>
      <c r="G74" s="6"/>
      <c r="H74" s="6"/>
      <c r="I74" s="6"/>
      <c r="J74" s="6"/>
      <c r="L74" s="14">
        <f t="shared" si="3"/>
        <v>70</v>
      </c>
      <c r="M74" s="15">
        <f t="shared" si="4"/>
        <v>6218.54182894525</v>
      </c>
      <c r="N74" s="15"/>
    </row>
    <row r="75" spans="2:14" x14ac:dyDescent="0.25">
      <c r="B75" t="s">
        <v>53</v>
      </c>
      <c r="C75" s="6">
        <f>SUM(C59:C68)*800000+SUM(C71:C72)</f>
        <v>195600000</v>
      </c>
      <c r="D75" s="6">
        <f>SUM(D59:D68)*800000+SUM(D71:D72)</f>
        <v>114000000</v>
      </c>
      <c r="L75" s="14">
        <f t="shared" si="3"/>
        <v>71</v>
      </c>
      <c r="M75" s="15">
        <f t="shared" si="4"/>
        <v>6140.8100560834346</v>
      </c>
      <c r="N75" s="15"/>
    </row>
    <row r="76" spans="2:14" x14ac:dyDescent="0.25">
      <c r="L76" s="14">
        <f t="shared" si="3"/>
        <v>72</v>
      </c>
      <c r="M76" s="15">
        <f t="shared" si="4"/>
        <v>6064.0499303823917</v>
      </c>
      <c r="N76" s="15"/>
    </row>
    <row r="77" spans="2:14" x14ac:dyDescent="0.25">
      <c r="L77" s="14">
        <f t="shared" si="3"/>
        <v>73</v>
      </c>
      <c r="M77" s="15">
        <f t="shared" si="4"/>
        <v>5988.2493062526119</v>
      </c>
      <c r="N77" s="15"/>
    </row>
    <row r="78" spans="2:14" x14ac:dyDescent="0.25">
      <c r="L78" s="14">
        <f t="shared" si="3"/>
        <v>74</v>
      </c>
      <c r="M78" s="15">
        <f t="shared" si="4"/>
        <v>5913.3961899244541</v>
      </c>
      <c r="N78" s="15"/>
    </row>
    <row r="79" spans="2:14" x14ac:dyDescent="0.25">
      <c r="L79" s="14">
        <f t="shared" si="3"/>
        <v>75</v>
      </c>
      <c r="M79" s="15">
        <f t="shared" si="4"/>
        <v>5839.4787375503984</v>
      </c>
      <c r="N79" s="15"/>
    </row>
    <row r="80" spans="2:14" x14ac:dyDescent="0.25">
      <c r="L80" s="14">
        <f t="shared" si="3"/>
        <v>76</v>
      </c>
      <c r="M80" s="15">
        <f t="shared" si="4"/>
        <v>5766.4852533310186</v>
      </c>
      <c r="N80" s="15"/>
    </row>
    <row r="81" spans="12:14" x14ac:dyDescent="0.25">
      <c r="L81" s="14">
        <f t="shared" si="3"/>
        <v>77</v>
      </c>
      <c r="M81" s="15">
        <f t="shared" si="4"/>
        <v>5694.4041876643805</v>
      </c>
      <c r="N81" s="15"/>
    </row>
    <row r="82" spans="12:14" x14ac:dyDescent="0.25">
      <c r="L82" s="14">
        <f t="shared" si="3"/>
        <v>78</v>
      </c>
      <c r="M82" s="15">
        <f t="shared" si="4"/>
        <v>5623.2241353185755</v>
      </c>
      <c r="N82" s="15"/>
    </row>
    <row r="83" spans="12:14" x14ac:dyDescent="0.25">
      <c r="L83" s="14">
        <f t="shared" si="3"/>
        <v>79</v>
      </c>
      <c r="M83" s="15">
        <f t="shared" si="4"/>
        <v>5552.933833627093</v>
      </c>
      <c r="N83" s="15"/>
    </row>
    <row r="84" spans="12:14" x14ac:dyDescent="0.25">
      <c r="L84" s="14">
        <f t="shared" si="3"/>
        <v>80</v>
      </c>
      <c r="M84" s="15">
        <f t="shared" si="4"/>
        <v>5483.5221607067542</v>
      </c>
      <c r="N84" s="15"/>
    </row>
    <row r="85" spans="12:14" x14ac:dyDescent="0.25">
      <c r="L85" s="14">
        <f t="shared" si="3"/>
        <v>81</v>
      </c>
      <c r="M85" s="15">
        <f t="shared" si="4"/>
        <v>5414.9781336979195</v>
      </c>
      <c r="N85" s="15"/>
    </row>
    <row r="86" spans="12:14" x14ac:dyDescent="0.25">
      <c r="L86" s="14">
        <f t="shared" si="3"/>
        <v>82</v>
      </c>
      <c r="M86" s="15">
        <f t="shared" si="4"/>
        <v>5347.2909070266951</v>
      </c>
      <c r="N86" s="15"/>
    </row>
    <row r="87" spans="12:14" x14ac:dyDescent="0.25">
      <c r="L87" s="14">
        <f t="shared" si="3"/>
        <v>83</v>
      </c>
      <c r="M87" s="15">
        <f t="shared" si="4"/>
        <v>5280.4497706888615</v>
      </c>
      <c r="N87" s="15"/>
    </row>
    <row r="88" spans="12:14" x14ac:dyDescent="0.25">
      <c r="L88" s="14">
        <f t="shared" si="3"/>
        <v>84</v>
      </c>
      <c r="M88" s="15">
        <f t="shared" si="4"/>
        <v>5214.4441485552506</v>
      </c>
      <c r="N88" s="15"/>
    </row>
    <row r="89" spans="12:14" x14ac:dyDescent="0.25">
      <c r="L89" s="14">
        <f t="shared" si="3"/>
        <v>85</v>
      </c>
      <c r="M89" s="15">
        <f t="shared" si="4"/>
        <v>5149.2635966983098</v>
      </c>
      <c r="N89" s="15"/>
    </row>
    <row r="90" spans="12:14" x14ac:dyDescent="0.25">
      <c r="L90" s="14">
        <f t="shared" si="3"/>
        <v>86</v>
      </c>
      <c r="M90" s="15">
        <f t="shared" si="4"/>
        <v>5084.8978017395812</v>
      </c>
      <c r="N90" s="15"/>
    </row>
    <row r="91" spans="12:14" x14ac:dyDescent="0.25">
      <c r="L91" s="14">
        <f t="shared" si="3"/>
        <v>87</v>
      </c>
      <c r="M91" s="15">
        <f t="shared" si="4"/>
        <v>5021.3365792178365</v>
      </c>
      <c r="N91" s="15"/>
    </row>
    <row r="92" spans="12:14" x14ac:dyDescent="0.25">
      <c r="L92" s="14">
        <f t="shared" si="3"/>
        <v>88</v>
      </c>
      <c r="M92" s="15">
        <f t="shared" si="4"/>
        <v>4958.5698719776137</v>
      </c>
      <c r="N92" s="15"/>
    </row>
    <row r="93" spans="12:14" x14ac:dyDescent="0.25">
      <c r="L93" s="14">
        <f t="shared" si="3"/>
        <v>89</v>
      </c>
      <c r="M93" s="15">
        <f t="shared" si="4"/>
        <v>4896.5877485778938</v>
      </c>
      <c r="N93" s="15"/>
    </row>
    <row r="94" spans="12:14" x14ac:dyDescent="0.25">
      <c r="L94" s="14">
        <f t="shared" si="3"/>
        <v>90</v>
      </c>
      <c r="M94" s="15">
        <f t="shared" si="4"/>
        <v>4835.3804017206703</v>
      </c>
      <c r="N94" s="15"/>
    </row>
    <row r="95" spans="12:14" x14ac:dyDescent="0.25">
      <c r="L95" s="14">
        <f t="shared" si="3"/>
        <v>91</v>
      </c>
      <c r="M95" s="15">
        <f t="shared" si="4"/>
        <v>4774.9381466991617</v>
      </c>
      <c r="N95" s="15"/>
    </row>
    <row r="96" spans="12:14" x14ac:dyDescent="0.25">
      <c r="L96" s="14">
        <f t="shared" si="3"/>
        <v>92</v>
      </c>
      <c r="M96" s="15">
        <f t="shared" si="4"/>
        <v>4715.2514198654226</v>
      </c>
      <c r="N96" s="15"/>
    </row>
    <row r="97" spans="12:14" x14ac:dyDescent="0.25">
      <c r="L97" s="14">
        <f t="shared" si="3"/>
        <v>93</v>
      </c>
      <c r="M97" s="15">
        <f t="shared" si="4"/>
        <v>4656.3107771171044</v>
      </c>
      <c r="N97" s="15"/>
    </row>
    <row r="98" spans="12:14" x14ac:dyDescent="0.25">
      <c r="L98" s="14">
        <f t="shared" si="3"/>
        <v>94</v>
      </c>
      <c r="M98" s="15">
        <f t="shared" si="4"/>
        <v>4598.1068924031406</v>
      </c>
      <c r="N98" s="15"/>
    </row>
    <row r="99" spans="12:14" x14ac:dyDescent="0.25">
      <c r="L99" s="14">
        <f t="shared" si="3"/>
        <v>95</v>
      </c>
      <c r="M99" s="15">
        <f t="shared" si="4"/>
        <v>4540.6305562481011</v>
      </c>
      <c r="N99" s="15"/>
    </row>
    <row r="100" spans="12:14" x14ac:dyDescent="0.25">
      <c r="L100" s="14">
        <f t="shared" si="3"/>
        <v>96</v>
      </c>
      <c r="M100" s="15">
        <f t="shared" si="4"/>
        <v>4483.8726742950003</v>
      </c>
      <c r="N100" s="15"/>
    </row>
    <row r="101" spans="12:14" x14ac:dyDescent="0.25">
      <c r="L101" s="14">
        <f t="shared" si="3"/>
        <v>97</v>
      </c>
      <c r="M101" s="15">
        <f t="shared" ref="M101:M131" si="5">M100-M100*0.15/12</f>
        <v>4427.824265866313</v>
      </c>
      <c r="N101" s="15"/>
    </row>
    <row r="102" spans="12:14" x14ac:dyDescent="0.25">
      <c r="L102" s="14">
        <f t="shared" si="3"/>
        <v>98</v>
      </c>
      <c r="M102" s="15">
        <f t="shared" si="5"/>
        <v>4372.4764625429843</v>
      </c>
      <c r="N102" s="15"/>
    </row>
    <row r="103" spans="12:14" x14ac:dyDescent="0.25">
      <c r="L103" s="14">
        <f t="shared" si="3"/>
        <v>99</v>
      </c>
      <c r="M103" s="15">
        <f t="shared" si="5"/>
        <v>4317.8205067611971</v>
      </c>
      <c r="N103" s="15"/>
    </row>
    <row r="104" spans="12:14" x14ac:dyDescent="0.25">
      <c r="L104" s="14">
        <f t="shared" si="3"/>
        <v>100</v>
      </c>
      <c r="M104" s="15">
        <f t="shared" si="5"/>
        <v>4263.8477504266821</v>
      </c>
      <c r="N104" s="15"/>
    </row>
    <row r="105" spans="12:14" x14ac:dyDescent="0.25">
      <c r="L105" s="14">
        <f t="shared" si="3"/>
        <v>101</v>
      </c>
      <c r="M105" s="15">
        <f t="shared" si="5"/>
        <v>4210.549653546349</v>
      </c>
      <c r="N105" s="15"/>
    </row>
    <row r="106" spans="12:14" x14ac:dyDescent="0.25">
      <c r="L106" s="14">
        <f t="shared" si="3"/>
        <v>102</v>
      </c>
      <c r="M106" s="15">
        <f t="shared" si="5"/>
        <v>4157.9177828770198</v>
      </c>
      <c r="N106" s="15"/>
    </row>
    <row r="107" spans="12:14" x14ac:dyDescent="0.25">
      <c r="L107" s="14">
        <f t="shared" si="3"/>
        <v>103</v>
      </c>
      <c r="M107" s="15">
        <f t="shared" si="5"/>
        <v>4105.9438105910567</v>
      </c>
      <c r="N107" s="15"/>
    </row>
    <row r="108" spans="12:14" x14ac:dyDescent="0.25">
      <c r="L108" s="14">
        <f t="shared" si="3"/>
        <v>104</v>
      </c>
      <c r="M108" s="15">
        <f t="shared" si="5"/>
        <v>4054.6195129586686</v>
      </c>
      <c r="N108" s="15"/>
    </row>
    <row r="109" spans="12:14" x14ac:dyDescent="0.25">
      <c r="L109" s="14">
        <f t="shared" si="3"/>
        <v>105</v>
      </c>
      <c r="M109" s="15">
        <f t="shared" si="5"/>
        <v>4003.9367690466852</v>
      </c>
      <c r="N109" s="15"/>
    </row>
    <row r="110" spans="12:14" x14ac:dyDescent="0.25">
      <c r="L110" s="14">
        <f t="shared" si="3"/>
        <v>106</v>
      </c>
      <c r="M110" s="15">
        <f t="shared" si="5"/>
        <v>3953.8875594336018</v>
      </c>
      <c r="N110" s="15"/>
    </row>
    <row r="111" spans="12:14" x14ac:dyDescent="0.25">
      <c r="L111" s="14">
        <f t="shared" si="3"/>
        <v>107</v>
      </c>
      <c r="M111" s="15">
        <f t="shared" si="5"/>
        <v>3904.4639649406818</v>
      </c>
      <c r="N111" s="15"/>
    </row>
    <row r="112" spans="12:14" x14ac:dyDescent="0.25">
      <c r="L112" s="14">
        <f t="shared" si="3"/>
        <v>108</v>
      </c>
      <c r="M112" s="15">
        <f t="shared" si="5"/>
        <v>3855.6581653789231</v>
      </c>
      <c r="N112" s="15"/>
    </row>
    <row r="113" spans="12:14" x14ac:dyDescent="0.25">
      <c r="L113" s="14">
        <f t="shared" si="3"/>
        <v>109</v>
      </c>
      <c r="M113" s="15">
        <f t="shared" si="5"/>
        <v>3807.4624383116866</v>
      </c>
      <c r="N113" s="15"/>
    </row>
    <row r="114" spans="12:14" x14ac:dyDescent="0.25">
      <c r="L114" s="14">
        <f t="shared" si="3"/>
        <v>110</v>
      </c>
      <c r="M114" s="15">
        <f t="shared" si="5"/>
        <v>3759.8691578327907</v>
      </c>
      <c r="N114" s="15"/>
    </row>
    <row r="115" spans="12:14" x14ac:dyDescent="0.25">
      <c r="L115" s="14">
        <f t="shared" si="3"/>
        <v>111</v>
      </c>
      <c r="M115" s="15">
        <f t="shared" si="5"/>
        <v>3712.8707933598807</v>
      </c>
      <c r="N115" s="15"/>
    </row>
    <row r="116" spans="12:14" x14ac:dyDescent="0.25">
      <c r="L116" s="14">
        <f t="shared" si="3"/>
        <v>112</v>
      </c>
      <c r="M116" s="15">
        <f t="shared" si="5"/>
        <v>3666.4599084428824</v>
      </c>
      <c r="N116" s="15"/>
    </row>
    <row r="117" spans="12:14" x14ac:dyDescent="0.25">
      <c r="L117" s="14">
        <f t="shared" si="3"/>
        <v>113</v>
      </c>
      <c r="M117" s="15">
        <f t="shared" si="5"/>
        <v>3620.6291595873463</v>
      </c>
      <c r="N117" s="15"/>
    </row>
    <row r="118" spans="12:14" x14ac:dyDescent="0.25">
      <c r="L118" s="14">
        <f t="shared" si="3"/>
        <v>114</v>
      </c>
      <c r="M118" s="15">
        <f t="shared" si="5"/>
        <v>3575.3712950925046</v>
      </c>
      <c r="N118" s="15"/>
    </row>
    <row r="119" spans="12:14" x14ac:dyDescent="0.25">
      <c r="L119" s="14">
        <f t="shared" si="3"/>
        <v>115</v>
      </c>
      <c r="M119" s="15">
        <f t="shared" si="5"/>
        <v>3530.6791539038481</v>
      </c>
      <c r="N119" s="15"/>
    </row>
    <row r="120" spans="12:14" x14ac:dyDescent="0.25">
      <c r="L120" s="14">
        <f t="shared" si="3"/>
        <v>116</v>
      </c>
      <c r="M120" s="15">
        <f t="shared" si="5"/>
        <v>3486.5456644800502</v>
      </c>
      <c r="N120" s="15"/>
    </row>
    <row r="121" spans="12:14" x14ac:dyDescent="0.25">
      <c r="L121" s="14">
        <f t="shared" si="3"/>
        <v>117</v>
      </c>
      <c r="M121" s="15">
        <f t="shared" si="5"/>
        <v>3442.9638436740497</v>
      </c>
      <c r="N121" s="15"/>
    </row>
    <row r="122" spans="12:14" x14ac:dyDescent="0.25">
      <c r="L122" s="14">
        <f t="shared" si="3"/>
        <v>118</v>
      </c>
      <c r="M122" s="15">
        <f t="shared" si="5"/>
        <v>3399.9267956281242</v>
      </c>
      <c r="N122" s="15"/>
    </row>
    <row r="123" spans="12:14" x14ac:dyDescent="0.25">
      <c r="L123" s="14">
        <f t="shared" si="3"/>
        <v>119</v>
      </c>
      <c r="M123" s="15">
        <f t="shared" si="5"/>
        <v>3357.4277106827726</v>
      </c>
      <c r="N123" s="15"/>
    </row>
    <row r="124" spans="12:14" x14ac:dyDescent="0.25">
      <c r="L124" s="14">
        <f t="shared" si="3"/>
        <v>120</v>
      </c>
      <c r="M124" s="15">
        <f t="shared" si="5"/>
        <v>3315.4598642992378</v>
      </c>
      <c r="N124" s="15"/>
    </row>
    <row r="125" spans="12:14" x14ac:dyDescent="0.25">
      <c r="L125" s="14">
        <f t="shared" si="3"/>
        <v>121</v>
      </c>
      <c r="M125" s="15">
        <f t="shared" si="5"/>
        <v>3274.0166159954974</v>
      </c>
      <c r="N125" s="15"/>
    </row>
    <row r="126" spans="12:14" x14ac:dyDescent="0.25">
      <c r="L126" s="14">
        <f t="shared" si="3"/>
        <v>122</v>
      </c>
      <c r="M126" s="15">
        <f t="shared" si="5"/>
        <v>3233.0914082955537</v>
      </c>
      <c r="N126" s="15"/>
    </row>
    <row r="127" spans="12:14" x14ac:dyDescent="0.25">
      <c r="L127" s="14">
        <f t="shared" si="3"/>
        <v>123</v>
      </c>
      <c r="M127" s="15">
        <f t="shared" si="5"/>
        <v>3192.6777656918593</v>
      </c>
      <c r="N127" s="15"/>
    </row>
    <row r="128" spans="12:14" x14ac:dyDescent="0.25">
      <c r="L128" s="14">
        <f t="shared" si="3"/>
        <v>124</v>
      </c>
      <c r="M128" s="15">
        <f t="shared" si="5"/>
        <v>3152.7692936207113</v>
      </c>
      <c r="N128" s="15"/>
    </row>
    <row r="129" spans="12:14" x14ac:dyDescent="0.25">
      <c r="L129" s="14">
        <f t="shared" si="3"/>
        <v>125</v>
      </c>
      <c r="M129" s="15">
        <f t="shared" si="5"/>
        <v>3113.3596774504526</v>
      </c>
      <c r="N129" s="15"/>
    </row>
    <row r="130" spans="12:14" x14ac:dyDescent="0.25">
      <c r="L130" s="14">
        <f t="shared" si="3"/>
        <v>126</v>
      </c>
      <c r="M130" s="15">
        <f t="shared" si="5"/>
        <v>3074.4426814823219</v>
      </c>
      <c r="N130" s="15"/>
    </row>
    <row r="131" spans="12:14" x14ac:dyDescent="0.25">
      <c r="L131" s="14">
        <f t="shared" si="3"/>
        <v>127</v>
      </c>
      <c r="M131" s="15">
        <f t="shared" si="5"/>
        <v>3036.0121479637928</v>
      </c>
      <c r="N131" s="15"/>
    </row>
    <row r="132" spans="12:14" x14ac:dyDescent="0.25">
      <c r="L132" s="14">
        <f t="shared" si="3"/>
        <v>128</v>
      </c>
      <c r="M132" s="15">
        <v>15000</v>
      </c>
      <c r="N132" s="15"/>
    </row>
    <row r="133" spans="12:14" x14ac:dyDescent="0.25">
      <c r="L133" s="14">
        <f t="shared" ref="L133:L196" si="6">L132+1</f>
        <v>129</v>
      </c>
      <c r="M133" s="15">
        <f t="shared" ref="M133:M164" si="7">M132-M132*0.15/12</f>
        <v>14812.5</v>
      </c>
      <c r="N133" s="15"/>
    </row>
    <row r="134" spans="12:14" x14ac:dyDescent="0.25">
      <c r="L134" s="14">
        <f t="shared" si="6"/>
        <v>130</v>
      </c>
      <c r="M134" s="15">
        <f t="shared" si="7"/>
        <v>14627.34375</v>
      </c>
      <c r="N134" s="15"/>
    </row>
    <row r="135" spans="12:14" x14ac:dyDescent="0.25">
      <c r="L135" s="14">
        <f t="shared" si="6"/>
        <v>131</v>
      </c>
      <c r="M135" s="15">
        <f t="shared" si="7"/>
        <v>14444.501953125</v>
      </c>
      <c r="N135" s="15"/>
    </row>
    <row r="136" spans="12:14" x14ac:dyDescent="0.25">
      <c r="L136" s="14">
        <f t="shared" si="6"/>
        <v>132</v>
      </c>
      <c r="M136" s="15">
        <f t="shared" si="7"/>
        <v>14263.945678710938</v>
      </c>
      <c r="N136" s="15"/>
    </row>
    <row r="137" spans="12:14" x14ac:dyDescent="0.25">
      <c r="L137" s="14">
        <f t="shared" si="6"/>
        <v>133</v>
      </c>
      <c r="M137" s="15">
        <f t="shared" si="7"/>
        <v>14085.646357727052</v>
      </c>
      <c r="N137" s="15"/>
    </row>
    <row r="138" spans="12:14" x14ac:dyDescent="0.25">
      <c r="L138" s="14">
        <f t="shared" si="6"/>
        <v>134</v>
      </c>
      <c r="M138" s="15">
        <f t="shared" si="7"/>
        <v>13909.575778255463</v>
      </c>
      <c r="N138" s="15"/>
    </row>
    <row r="139" spans="12:14" x14ac:dyDescent="0.25">
      <c r="L139" s="14">
        <f t="shared" si="6"/>
        <v>135</v>
      </c>
      <c r="M139" s="15">
        <f t="shared" si="7"/>
        <v>13735.706081027269</v>
      </c>
      <c r="N139" s="15"/>
    </row>
    <row r="140" spans="12:14" x14ac:dyDescent="0.25">
      <c r="L140" s="14">
        <f t="shared" si="6"/>
        <v>136</v>
      </c>
      <c r="M140" s="15">
        <f t="shared" si="7"/>
        <v>13564.009755014427</v>
      </c>
      <c r="N140" s="15"/>
    </row>
    <row r="141" spans="12:14" x14ac:dyDescent="0.25">
      <c r="L141" s="14">
        <f t="shared" si="6"/>
        <v>137</v>
      </c>
      <c r="M141" s="15">
        <f t="shared" si="7"/>
        <v>13394.459633076747</v>
      </c>
      <c r="N141" s="15"/>
    </row>
    <row r="142" spans="12:14" x14ac:dyDescent="0.25">
      <c r="L142" s="14">
        <f t="shared" si="6"/>
        <v>138</v>
      </c>
      <c r="M142" s="15">
        <f t="shared" si="7"/>
        <v>13227.028887663288</v>
      </c>
      <c r="N142" s="15"/>
    </row>
    <row r="143" spans="12:14" x14ac:dyDescent="0.25">
      <c r="L143" s="14">
        <f t="shared" si="6"/>
        <v>139</v>
      </c>
      <c r="M143" s="15">
        <f t="shared" si="7"/>
        <v>13061.691026567496</v>
      </c>
      <c r="N143" s="15"/>
    </row>
    <row r="144" spans="12:14" x14ac:dyDescent="0.25">
      <c r="L144" s="14">
        <f t="shared" si="6"/>
        <v>140</v>
      </c>
      <c r="M144" s="15">
        <f t="shared" si="7"/>
        <v>12898.419888735403</v>
      </c>
      <c r="N144" s="15"/>
    </row>
    <row r="145" spans="12:14" x14ac:dyDescent="0.25">
      <c r="L145" s="14">
        <f t="shared" si="6"/>
        <v>141</v>
      </c>
      <c r="M145" s="15">
        <f t="shared" si="7"/>
        <v>12737.189640126211</v>
      </c>
      <c r="N145" s="15"/>
    </row>
    <row r="146" spans="12:14" x14ac:dyDescent="0.25">
      <c r="L146" s="14">
        <f t="shared" si="6"/>
        <v>142</v>
      </c>
      <c r="M146" s="15">
        <f t="shared" si="7"/>
        <v>12577.974769624634</v>
      </c>
      <c r="N146" s="15"/>
    </row>
    <row r="147" spans="12:14" x14ac:dyDescent="0.25">
      <c r="L147" s="14">
        <f t="shared" si="6"/>
        <v>143</v>
      </c>
      <c r="M147" s="15">
        <f t="shared" si="7"/>
        <v>12420.750085004325</v>
      </c>
      <c r="N147" s="15"/>
    </row>
    <row r="148" spans="12:14" x14ac:dyDescent="0.25">
      <c r="L148" s="14">
        <f t="shared" si="6"/>
        <v>144</v>
      </c>
      <c r="M148" s="15">
        <f t="shared" si="7"/>
        <v>12265.490708941772</v>
      </c>
      <c r="N148" s="15"/>
    </row>
    <row r="149" spans="12:14" x14ac:dyDescent="0.25">
      <c r="L149" s="14">
        <f t="shared" si="6"/>
        <v>145</v>
      </c>
      <c r="M149" s="15">
        <f t="shared" si="7"/>
        <v>12112.17207508</v>
      </c>
      <c r="N149" s="15"/>
    </row>
    <row r="150" spans="12:14" x14ac:dyDescent="0.25">
      <c r="L150" s="14">
        <f t="shared" si="6"/>
        <v>146</v>
      </c>
      <c r="M150" s="15">
        <f t="shared" si="7"/>
        <v>11960.769924141499</v>
      </c>
      <c r="N150" s="15"/>
    </row>
    <row r="151" spans="12:14" x14ac:dyDescent="0.25">
      <c r="L151" s="14">
        <f t="shared" si="6"/>
        <v>147</v>
      </c>
      <c r="M151" s="15">
        <f t="shared" si="7"/>
        <v>11811.260300089731</v>
      </c>
      <c r="N151" s="15"/>
    </row>
    <row r="152" spans="12:14" x14ac:dyDescent="0.25">
      <c r="L152" s="14">
        <f t="shared" si="6"/>
        <v>148</v>
      </c>
      <c r="M152" s="15">
        <f t="shared" si="7"/>
        <v>11663.619546338608</v>
      </c>
      <c r="N152" s="15"/>
    </row>
    <row r="153" spans="12:14" x14ac:dyDescent="0.25">
      <c r="L153" s="14">
        <f t="shared" si="6"/>
        <v>149</v>
      </c>
      <c r="M153" s="15">
        <f t="shared" si="7"/>
        <v>11517.824302009376</v>
      </c>
      <c r="N153" s="15"/>
    </row>
    <row r="154" spans="12:14" x14ac:dyDescent="0.25">
      <c r="L154" s="14">
        <f t="shared" si="6"/>
        <v>150</v>
      </c>
      <c r="M154" s="15">
        <f t="shared" si="7"/>
        <v>11373.851498234259</v>
      </c>
      <c r="N154" s="15"/>
    </row>
    <row r="155" spans="12:14" x14ac:dyDescent="0.25">
      <c r="L155" s="14">
        <f t="shared" si="6"/>
        <v>151</v>
      </c>
      <c r="M155" s="15">
        <f t="shared" si="7"/>
        <v>11231.67835450633</v>
      </c>
      <c r="N155" s="15"/>
    </row>
    <row r="156" spans="12:14" x14ac:dyDescent="0.25">
      <c r="L156" s="14">
        <f t="shared" si="6"/>
        <v>152</v>
      </c>
      <c r="M156" s="15">
        <f t="shared" si="7"/>
        <v>11091.282375075001</v>
      </c>
      <c r="N156" s="15"/>
    </row>
    <row r="157" spans="12:14" x14ac:dyDescent="0.25">
      <c r="L157" s="14">
        <f t="shared" si="6"/>
        <v>153</v>
      </c>
      <c r="M157" s="15">
        <f t="shared" si="7"/>
        <v>10952.641345386564</v>
      </c>
      <c r="N157" s="15"/>
    </row>
    <row r="158" spans="12:14" x14ac:dyDescent="0.25">
      <c r="L158" s="14">
        <f t="shared" si="6"/>
        <v>154</v>
      </c>
      <c r="M158" s="15">
        <f t="shared" si="7"/>
        <v>10815.733328569233</v>
      </c>
      <c r="N158" s="15"/>
    </row>
    <row r="159" spans="12:14" x14ac:dyDescent="0.25">
      <c r="L159" s="14">
        <f t="shared" si="6"/>
        <v>155</v>
      </c>
      <c r="M159" s="15">
        <f t="shared" si="7"/>
        <v>10680.536661962118</v>
      </c>
      <c r="N159" s="15"/>
    </row>
    <row r="160" spans="12:14" x14ac:dyDescent="0.25">
      <c r="L160" s="14">
        <f t="shared" si="6"/>
        <v>156</v>
      </c>
      <c r="M160" s="15">
        <f t="shared" si="7"/>
        <v>10547.029953687592</v>
      </c>
      <c r="N160" s="15"/>
    </row>
    <row r="161" spans="12:14" x14ac:dyDescent="0.25">
      <c r="L161" s="14">
        <f t="shared" si="6"/>
        <v>157</v>
      </c>
      <c r="M161" s="15">
        <f t="shared" si="7"/>
        <v>10415.192079266497</v>
      </c>
      <c r="N161" s="15"/>
    </row>
    <row r="162" spans="12:14" x14ac:dyDescent="0.25">
      <c r="L162" s="14">
        <f t="shared" si="6"/>
        <v>158</v>
      </c>
      <c r="M162" s="15">
        <f t="shared" si="7"/>
        <v>10285.002178275665</v>
      </c>
      <c r="N162" s="15"/>
    </row>
    <row r="163" spans="12:14" x14ac:dyDescent="0.25">
      <c r="L163" s="14">
        <f t="shared" si="6"/>
        <v>159</v>
      </c>
      <c r="M163" s="15">
        <f t="shared" si="7"/>
        <v>10156.43965104722</v>
      </c>
      <c r="N163" s="15"/>
    </row>
    <row r="164" spans="12:14" x14ac:dyDescent="0.25">
      <c r="L164" s="14">
        <f t="shared" si="6"/>
        <v>160</v>
      </c>
      <c r="M164" s="15">
        <f t="shared" si="7"/>
        <v>10029.484155409129</v>
      </c>
      <c r="N164" s="15"/>
    </row>
    <row r="165" spans="12:14" x14ac:dyDescent="0.25">
      <c r="L165" s="14">
        <f t="shared" si="6"/>
        <v>161</v>
      </c>
      <c r="M165" s="15">
        <f t="shared" ref="M165:M196" si="8">M164-M164*0.15/12</f>
        <v>9904.1156034665146</v>
      </c>
      <c r="N165" s="15"/>
    </row>
    <row r="166" spans="12:14" x14ac:dyDescent="0.25">
      <c r="L166" s="14">
        <f t="shared" si="6"/>
        <v>162</v>
      </c>
      <c r="M166" s="15">
        <f t="shared" si="8"/>
        <v>9780.3141584231835</v>
      </c>
      <c r="N166" s="15"/>
    </row>
    <row r="167" spans="12:14" x14ac:dyDescent="0.25">
      <c r="L167" s="14">
        <f t="shared" si="6"/>
        <v>163</v>
      </c>
      <c r="M167" s="15">
        <f t="shared" si="8"/>
        <v>9658.0602314428943</v>
      </c>
      <c r="N167" s="15"/>
    </row>
    <row r="168" spans="12:14" x14ac:dyDescent="0.25">
      <c r="L168" s="14">
        <f t="shared" si="6"/>
        <v>164</v>
      </c>
      <c r="M168" s="15">
        <f t="shared" si="8"/>
        <v>9537.3344785498575</v>
      </c>
      <c r="N168" s="15"/>
    </row>
    <row r="169" spans="12:14" x14ac:dyDescent="0.25">
      <c r="L169" s="14">
        <f t="shared" si="6"/>
        <v>165</v>
      </c>
      <c r="M169" s="15">
        <f t="shared" si="8"/>
        <v>9418.1177975679839</v>
      </c>
      <c r="N169" s="15"/>
    </row>
    <row r="170" spans="12:14" x14ac:dyDescent="0.25">
      <c r="L170" s="14">
        <f t="shared" si="6"/>
        <v>166</v>
      </c>
      <c r="M170" s="15">
        <f t="shared" si="8"/>
        <v>9300.3913250983842</v>
      </c>
      <c r="N170" s="15"/>
    </row>
    <row r="171" spans="12:14" x14ac:dyDescent="0.25">
      <c r="L171" s="14">
        <f t="shared" si="6"/>
        <v>167</v>
      </c>
      <c r="M171" s="15">
        <f t="shared" si="8"/>
        <v>9184.1364335346552</v>
      </c>
      <c r="N171" s="15"/>
    </row>
    <row r="172" spans="12:14" x14ac:dyDescent="0.25">
      <c r="L172" s="14">
        <f t="shared" si="6"/>
        <v>168</v>
      </c>
      <c r="M172" s="15">
        <f t="shared" si="8"/>
        <v>9069.3347281154729</v>
      </c>
      <c r="N172" s="15"/>
    </row>
    <row r="173" spans="12:14" x14ac:dyDescent="0.25">
      <c r="L173" s="14">
        <f t="shared" si="6"/>
        <v>169</v>
      </c>
      <c r="M173" s="15">
        <f t="shared" si="8"/>
        <v>8955.9680440140291</v>
      </c>
      <c r="N173" s="15"/>
    </row>
    <row r="174" spans="12:14" x14ac:dyDescent="0.25">
      <c r="L174" s="14">
        <f t="shared" si="6"/>
        <v>170</v>
      </c>
      <c r="M174" s="15">
        <f t="shared" si="8"/>
        <v>8844.0184434638541</v>
      </c>
      <c r="N174" s="15"/>
    </row>
    <row r="175" spans="12:14" x14ac:dyDescent="0.25">
      <c r="L175" s="14">
        <f t="shared" si="6"/>
        <v>171</v>
      </c>
      <c r="M175" s="15">
        <f t="shared" si="8"/>
        <v>8733.4682129205557</v>
      </c>
      <c r="N175" s="15"/>
    </row>
    <row r="176" spans="12:14" x14ac:dyDescent="0.25">
      <c r="L176" s="14">
        <f t="shared" si="6"/>
        <v>172</v>
      </c>
      <c r="M176" s="15">
        <f t="shared" si="8"/>
        <v>8624.2998602590487</v>
      </c>
      <c r="N176" s="15"/>
    </row>
    <row r="177" spans="12:14" x14ac:dyDescent="0.25">
      <c r="L177" s="14">
        <f t="shared" si="6"/>
        <v>173</v>
      </c>
      <c r="M177" s="15">
        <f t="shared" si="8"/>
        <v>8516.4961120058106</v>
      </c>
      <c r="N177" s="15"/>
    </row>
    <row r="178" spans="12:14" x14ac:dyDescent="0.25">
      <c r="L178" s="14">
        <f t="shared" si="6"/>
        <v>174</v>
      </c>
      <c r="M178" s="15">
        <f t="shared" si="8"/>
        <v>8410.0399106057375</v>
      </c>
      <c r="N178" s="15"/>
    </row>
    <row r="179" spans="12:14" x14ac:dyDescent="0.25">
      <c r="L179" s="14">
        <f t="shared" si="6"/>
        <v>175</v>
      </c>
      <c r="M179" s="15">
        <f t="shared" si="8"/>
        <v>8304.9144117231663</v>
      </c>
      <c r="N179" s="15"/>
    </row>
    <row r="180" spans="12:14" x14ac:dyDescent="0.25">
      <c r="L180" s="14">
        <f t="shared" si="6"/>
        <v>176</v>
      </c>
      <c r="M180" s="15">
        <f t="shared" si="8"/>
        <v>8201.1029815766269</v>
      </c>
      <c r="N180" s="15"/>
    </row>
    <row r="181" spans="12:14" x14ac:dyDescent="0.25">
      <c r="L181" s="14">
        <f t="shared" si="6"/>
        <v>177</v>
      </c>
      <c r="M181" s="15">
        <f t="shared" si="8"/>
        <v>8098.5891943069191</v>
      </c>
      <c r="N181" s="15"/>
    </row>
    <row r="182" spans="12:14" x14ac:dyDescent="0.25">
      <c r="L182" s="14">
        <f t="shared" si="6"/>
        <v>178</v>
      </c>
      <c r="M182" s="15">
        <f t="shared" si="8"/>
        <v>7997.3568293780827</v>
      </c>
      <c r="N182" s="15"/>
    </row>
    <row r="183" spans="12:14" x14ac:dyDescent="0.25">
      <c r="L183" s="14">
        <f t="shared" si="6"/>
        <v>179</v>
      </c>
      <c r="M183" s="15">
        <f t="shared" si="8"/>
        <v>7897.3898690108563</v>
      </c>
      <c r="N183" s="15"/>
    </row>
    <row r="184" spans="12:14" x14ac:dyDescent="0.25">
      <c r="L184" s="14">
        <f t="shared" si="6"/>
        <v>180</v>
      </c>
      <c r="M184" s="15">
        <f t="shared" si="8"/>
        <v>7798.6724956482203</v>
      </c>
      <c r="N184" s="15"/>
    </row>
    <row r="185" spans="12:14" x14ac:dyDescent="0.25">
      <c r="L185" s="14">
        <f t="shared" si="6"/>
        <v>181</v>
      </c>
      <c r="M185" s="15">
        <f t="shared" si="8"/>
        <v>7701.1890894526177</v>
      </c>
      <c r="N185" s="15"/>
    </row>
    <row r="186" spans="12:14" x14ac:dyDescent="0.25">
      <c r="L186" s="14">
        <f t="shared" si="6"/>
        <v>182</v>
      </c>
      <c r="M186" s="15">
        <f t="shared" si="8"/>
        <v>7604.9242258344602</v>
      </c>
      <c r="N186" s="15"/>
    </row>
    <row r="187" spans="12:14" x14ac:dyDescent="0.25">
      <c r="L187" s="14">
        <f t="shared" si="6"/>
        <v>183</v>
      </c>
      <c r="M187" s="15">
        <f t="shared" si="8"/>
        <v>7509.8626730115293</v>
      </c>
      <c r="N187" s="15"/>
    </row>
    <row r="188" spans="12:14" x14ac:dyDescent="0.25">
      <c r="L188" s="14">
        <f t="shared" si="6"/>
        <v>184</v>
      </c>
      <c r="M188" s="15">
        <f t="shared" si="8"/>
        <v>7415.9893895988853</v>
      </c>
      <c r="N188" s="15"/>
    </row>
    <row r="189" spans="12:14" x14ac:dyDescent="0.25">
      <c r="L189" s="14">
        <f t="shared" si="6"/>
        <v>185</v>
      </c>
      <c r="M189" s="15">
        <f t="shared" si="8"/>
        <v>7323.2895222288989</v>
      </c>
      <c r="N189" s="15"/>
    </row>
    <row r="190" spans="12:14" x14ac:dyDescent="0.25">
      <c r="L190" s="14">
        <f t="shared" si="6"/>
        <v>186</v>
      </c>
      <c r="M190" s="15">
        <f t="shared" si="8"/>
        <v>7231.7484032010379</v>
      </c>
      <c r="N190" s="15"/>
    </row>
    <row r="191" spans="12:14" x14ac:dyDescent="0.25">
      <c r="L191" s="14">
        <f t="shared" si="6"/>
        <v>187</v>
      </c>
      <c r="M191" s="15">
        <f t="shared" si="8"/>
        <v>7141.3515481610248</v>
      </c>
      <c r="N191" s="15"/>
    </row>
    <row r="192" spans="12:14" x14ac:dyDescent="0.25">
      <c r="L192" s="14">
        <f t="shared" si="6"/>
        <v>188</v>
      </c>
      <c r="M192" s="15">
        <f t="shared" si="8"/>
        <v>7052.0846538090118</v>
      </c>
      <c r="N192" s="15"/>
    </row>
    <row r="193" spans="12:14" x14ac:dyDescent="0.25">
      <c r="L193" s="14">
        <f t="shared" si="6"/>
        <v>189</v>
      </c>
      <c r="M193" s="15">
        <f t="shared" si="8"/>
        <v>6963.9335956363993</v>
      </c>
      <c r="N193" s="15"/>
    </row>
    <row r="194" spans="12:14" x14ac:dyDescent="0.25">
      <c r="L194" s="14">
        <f t="shared" si="6"/>
        <v>190</v>
      </c>
      <c r="M194" s="15">
        <f t="shared" si="8"/>
        <v>6876.8844256909442</v>
      </c>
      <c r="N194" s="15"/>
    </row>
    <row r="195" spans="12:14" x14ac:dyDescent="0.25">
      <c r="L195" s="14">
        <f t="shared" si="6"/>
        <v>191</v>
      </c>
      <c r="M195" s="15">
        <f t="shared" si="8"/>
        <v>6790.9233703698073</v>
      </c>
      <c r="N195" s="15"/>
    </row>
    <row r="196" spans="12:14" x14ac:dyDescent="0.25">
      <c r="L196" s="14">
        <f t="shared" si="6"/>
        <v>192</v>
      </c>
      <c r="M196" s="15">
        <f t="shared" si="8"/>
        <v>6706.0368282401851</v>
      </c>
      <c r="N196" s="15"/>
    </row>
    <row r="197" spans="12:14" x14ac:dyDescent="0.25">
      <c r="L197" s="14">
        <f t="shared" ref="L197:L260" si="9">L196+1</f>
        <v>193</v>
      </c>
      <c r="M197" s="15">
        <f t="shared" ref="M197:M228" si="10">M196-M196*0.15/12</f>
        <v>6622.2113678871829</v>
      </c>
      <c r="N197" s="15"/>
    </row>
    <row r="198" spans="12:14" x14ac:dyDescent="0.25">
      <c r="L198" s="14">
        <f t="shared" si="9"/>
        <v>194</v>
      </c>
      <c r="M198" s="15">
        <f t="shared" si="10"/>
        <v>6539.4337257885927</v>
      </c>
      <c r="N198" s="15"/>
    </row>
    <row r="199" spans="12:14" x14ac:dyDescent="0.25">
      <c r="L199" s="14">
        <f t="shared" si="9"/>
        <v>195</v>
      </c>
      <c r="M199" s="15">
        <f t="shared" si="10"/>
        <v>6457.6908042162349</v>
      </c>
      <c r="N199" s="15"/>
    </row>
    <row r="200" spans="12:14" x14ac:dyDescent="0.25">
      <c r="L200" s="14">
        <f t="shared" si="9"/>
        <v>196</v>
      </c>
      <c r="M200" s="15">
        <f t="shared" si="10"/>
        <v>6376.9696691635318</v>
      </c>
      <c r="N200" s="15"/>
    </row>
    <row r="201" spans="12:14" x14ac:dyDescent="0.25">
      <c r="L201" s="14">
        <f t="shared" si="9"/>
        <v>197</v>
      </c>
      <c r="M201" s="15">
        <f t="shared" si="10"/>
        <v>6297.2575482989878</v>
      </c>
      <c r="N201" s="15"/>
    </row>
    <row r="202" spans="12:14" x14ac:dyDescent="0.25">
      <c r="L202" s="14">
        <f t="shared" si="9"/>
        <v>198</v>
      </c>
      <c r="M202" s="15">
        <f t="shared" si="10"/>
        <v>6218.54182894525</v>
      </c>
      <c r="N202" s="15"/>
    </row>
    <row r="203" spans="12:14" x14ac:dyDescent="0.25">
      <c r="L203" s="14">
        <f t="shared" si="9"/>
        <v>199</v>
      </c>
      <c r="M203" s="15">
        <f t="shared" si="10"/>
        <v>6140.8100560834346</v>
      </c>
      <c r="N203" s="15"/>
    </row>
    <row r="204" spans="12:14" x14ac:dyDescent="0.25">
      <c r="L204" s="14">
        <f t="shared" si="9"/>
        <v>200</v>
      </c>
      <c r="M204" s="15">
        <f t="shared" si="10"/>
        <v>6064.0499303823917</v>
      </c>
      <c r="N204" s="15"/>
    </row>
    <row r="205" spans="12:14" x14ac:dyDescent="0.25">
      <c r="L205" s="14">
        <f t="shared" si="9"/>
        <v>201</v>
      </c>
      <c r="M205" s="15">
        <f t="shared" si="10"/>
        <v>5988.2493062526119</v>
      </c>
      <c r="N205" s="15"/>
    </row>
    <row r="206" spans="12:14" x14ac:dyDescent="0.25">
      <c r="L206" s="14">
        <f t="shared" si="9"/>
        <v>202</v>
      </c>
      <c r="M206" s="15">
        <f t="shared" si="10"/>
        <v>5913.3961899244541</v>
      </c>
      <c r="N206" s="15"/>
    </row>
    <row r="207" spans="12:14" x14ac:dyDescent="0.25">
      <c r="L207" s="14">
        <f t="shared" si="9"/>
        <v>203</v>
      </c>
      <c r="M207" s="15">
        <f t="shared" si="10"/>
        <v>5839.4787375503984</v>
      </c>
      <c r="N207" s="15"/>
    </row>
    <row r="208" spans="12:14" x14ac:dyDescent="0.25">
      <c r="L208" s="14">
        <f t="shared" si="9"/>
        <v>204</v>
      </c>
      <c r="M208" s="15">
        <f t="shared" si="10"/>
        <v>5766.4852533310186</v>
      </c>
      <c r="N208" s="15"/>
    </row>
    <row r="209" spans="12:14" x14ac:dyDescent="0.25">
      <c r="L209" s="14">
        <f t="shared" si="9"/>
        <v>205</v>
      </c>
      <c r="M209" s="15">
        <f t="shared" si="10"/>
        <v>5694.4041876643805</v>
      </c>
      <c r="N209" s="15"/>
    </row>
    <row r="210" spans="12:14" x14ac:dyDescent="0.25">
      <c r="L210" s="14">
        <f t="shared" si="9"/>
        <v>206</v>
      </c>
      <c r="M210" s="15">
        <f t="shared" si="10"/>
        <v>5623.2241353185755</v>
      </c>
      <c r="N210" s="15"/>
    </row>
    <row r="211" spans="12:14" x14ac:dyDescent="0.25">
      <c r="L211" s="14">
        <f t="shared" si="9"/>
        <v>207</v>
      </c>
      <c r="M211" s="15">
        <f t="shared" si="10"/>
        <v>5552.933833627093</v>
      </c>
      <c r="N211" s="15"/>
    </row>
    <row r="212" spans="12:14" x14ac:dyDescent="0.25">
      <c r="L212" s="14">
        <f t="shared" si="9"/>
        <v>208</v>
      </c>
      <c r="M212" s="15">
        <f t="shared" si="10"/>
        <v>5483.5221607067542</v>
      </c>
      <c r="N212" s="15"/>
    </row>
    <row r="213" spans="12:14" x14ac:dyDescent="0.25">
      <c r="L213" s="14">
        <f t="shared" si="9"/>
        <v>209</v>
      </c>
      <c r="M213" s="15">
        <f t="shared" si="10"/>
        <v>5414.9781336979195</v>
      </c>
      <c r="N213" s="15"/>
    </row>
    <row r="214" spans="12:14" x14ac:dyDescent="0.25">
      <c r="L214" s="14">
        <f t="shared" si="9"/>
        <v>210</v>
      </c>
      <c r="M214" s="15">
        <f t="shared" si="10"/>
        <v>5347.2909070266951</v>
      </c>
      <c r="N214" s="15"/>
    </row>
    <row r="215" spans="12:14" x14ac:dyDescent="0.25">
      <c r="L215" s="14">
        <f t="shared" si="9"/>
        <v>211</v>
      </c>
      <c r="M215" s="15">
        <f t="shared" si="10"/>
        <v>5280.4497706888615</v>
      </c>
      <c r="N215" s="15"/>
    </row>
    <row r="216" spans="12:14" x14ac:dyDescent="0.25">
      <c r="L216" s="14">
        <f t="shared" si="9"/>
        <v>212</v>
      </c>
      <c r="M216" s="15">
        <f t="shared" si="10"/>
        <v>5214.4441485552506</v>
      </c>
      <c r="N216" s="15"/>
    </row>
    <row r="217" spans="12:14" x14ac:dyDescent="0.25">
      <c r="L217" s="14">
        <f t="shared" si="9"/>
        <v>213</v>
      </c>
      <c r="M217" s="15">
        <f t="shared" si="10"/>
        <v>5149.2635966983098</v>
      </c>
      <c r="N217" s="15"/>
    </row>
    <row r="218" spans="12:14" x14ac:dyDescent="0.25">
      <c r="L218" s="14">
        <f t="shared" si="9"/>
        <v>214</v>
      </c>
      <c r="M218" s="15">
        <f t="shared" si="10"/>
        <v>5084.8978017395812</v>
      </c>
      <c r="N218" s="15"/>
    </row>
    <row r="219" spans="12:14" x14ac:dyDescent="0.25">
      <c r="L219" s="14">
        <f t="shared" si="9"/>
        <v>215</v>
      </c>
      <c r="M219" s="15">
        <f t="shared" si="10"/>
        <v>5021.3365792178365</v>
      </c>
      <c r="N219" s="15"/>
    </row>
    <row r="220" spans="12:14" x14ac:dyDescent="0.25">
      <c r="L220" s="14">
        <f t="shared" si="9"/>
        <v>216</v>
      </c>
      <c r="M220" s="15">
        <f t="shared" si="10"/>
        <v>4958.5698719776137</v>
      </c>
      <c r="N220" s="15"/>
    </row>
    <row r="221" spans="12:14" x14ac:dyDescent="0.25">
      <c r="L221" s="14">
        <f t="shared" si="9"/>
        <v>217</v>
      </c>
      <c r="M221" s="15">
        <f t="shared" si="10"/>
        <v>4896.5877485778938</v>
      </c>
      <c r="N221" s="15"/>
    </row>
    <row r="222" spans="12:14" x14ac:dyDescent="0.25">
      <c r="L222" s="14">
        <f t="shared" si="9"/>
        <v>218</v>
      </c>
      <c r="M222" s="15">
        <f t="shared" si="10"/>
        <v>4835.3804017206703</v>
      </c>
      <c r="N222" s="15"/>
    </row>
    <row r="223" spans="12:14" x14ac:dyDescent="0.25">
      <c r="L223" s="14">
        <f t="shared" si="9"/>
        <v>219</v>
      </c>
      <c r="M223" s="15">
        <f t="shared" si="10"/>
        <v>4774.9381466991617</v>
      </c>
      <c r="N223" s="15"/>
    </row>
    <row r="224" spans="12:14" x14ac:dyDescent="0.25">
      <c r="L224" s="14">
        <f t="shared" si="9"/>
        <v>220</v>
      </c>
      <c r="M224" s="15">
        <f t="shared" si="10"/>
        <v>4715.2514198654226</v>
      </c>
      <c r="N224" s="15"/>
    </row>
    <row r="225" spans="12:14" x14ac:dyDescent="0.25">
      <c r="L225" s="14">
        <f t="shared" si="9"/>
        <v>221</v>
      </c>
      <c r="M225" s="15">
        <f t="shared" si="10"/>
        <v>4656.3107771171044</v>
      </c>
      <c r="N225" s="15"/>
    </row>
    <row r="226" spans="12:14" x14ac:dyDescent="0.25">
      <c r="L226" s="14">
        <f t="shared" si="9"/>
        <v>222</v>
      </c>
      <c r="M226" s="15">
        <f t="shared" si="10"/>
        <v>4598.1068924031406</v>
      </c>
      <c r="N226" s="15"/>
    </row>
    <row r="227" spans="12:14" x14ac:dyDescent="0.25">
      <c r="L227" s="14">
        <f t="shared" si="9"/>
        <v>223</v>
      </c>
      <c r="M227" s="15">
        <f t="shared" si="10"/>
        <v>4540.6305562481011</v>
      </c>
      <c r="N227" s="15"/>
    </row>
    <row r="228" spans="12:14" x14ac:dyDescent="0.25">
      <c r="L228" s="14">
        <f t="shared" si="9"/>
        <v>224</v>
      </c>
      <c r="M228" s="15">
        <f t="shared" si="10"/>
        <v>4483.8726742950003</v>
      </c>
      <c r="N228" s="15"/>
    </row>
    <row r="229" spans="12:14" x14ac:dyDescent="0.25">
      <c r="L229" s="14">
        <f t="shared" si="9"/>
        <v>225</v>
      </c>
      <c r="M229" s="15">
        <f t="shared" ref="M229:M260" si="11">M228-M228*0.15/12</f>
        <v>4427.824265866313</v>
      </c>
      <c r="N229" s="15"/>
    </row>
    <row r="230" spans="12:14" x14ac:dyDescent="0.25">
      <c r="L230" s="14">
        <f t="shared" si="9"/>
        <v>226</v>
      </c>
      <c r="M230" s="15">
        <f t="shared" si="11"/>
        <v>4372.4764625429843</v>
      </c>
      <c r="N230" s="15"/>
    </row>
    <row r="231" spans="12:14" x14ac:dyDescent="0.25">
      <c r="L231" s="14">
        <f t="shared" si="9"/>
        <v>227</v>
      </c>
      <c r="M231" s="15">
        <f t="shared" si="11"/>
        <v>4317.8205067611971</v>
      </c>
      <c r="N231" s="15"/>
    </row>
    <row r="232" spans="12:14" x14ac:dyDescent="0.25">
      <c r="L232" s="14">
        <f t="shared" si="9"/>
        <v>228</v>
      </c>
      <c r="M232" s="15">
        <f t="shared" si="11"/>
        <v>4263.8477504266821</v>
      </c>
      <c r="N232" s="15"/>
    </row>
    <row r="233" spans="12:14" x14ac:dyDescent="0.25">
      <c r="L233" s="14">
        <f t="shared" si="9"/>
        <v>229</v>
      </c>
      <c r="M233" s="15">
        <f t="shared" si="11"/>
        <v>4210.549653546349</v>
      </c>
      <c r="N233" s="15"/>
    </row>
    <row r="234" spans="12:14" x14ac:dyDescent="0.25">
      <c r="L234" s="14">
        <f t="shared" si="9"/>
        <v>230</v>
      </c>
      <c r="M234" s="15">
        <f t="shared" si="11"/>
        <v>4157.9177828770198</v>
      </c>
      <c r="N234" s="15"/>
    </row>
    <row r="235" spans="12:14" x14ac:dyDescent="0.25">
      <c r="L235" s="14">
        <f t="shared" si="9"/>
        <v>231</v>
      </c>
      <c r="M235" s="15">
        <f t="shared" si="11"/>
        <v>4105.9438105910567</v>
      </c>
      <c r="N235" s="15"/>
    </row>
    <row r="236" spans="12:14" x14ac:dyDescent="0.25">
      <c r="L236" s="14">
        <f t="shared" si="9"/>
        <v>232</v>
      </c>
      <c r="M236" s="15">
        <f t="shared" si="11"/>
        <v>4054.6195129586686</v>
      </c>
      <c r="N236" s="15"/>
    </row>
    <row r="237" spans="12:14" x14ac:dyDescent="0.25">
      <c r="L237" s="14">
        <f t="shared" si="9"/>
        <v>233</v>
      </c>
      <c r="M237" s="15">
        <f t="shared" si="11"/>
        <v>4003.9367690466852</v>
      </c>
      <c r="N237" s="15"/>
    </row>
    <row r="238" spans="12:14" x14ac:dyDescent="0.25">
      <c r="L238" s="14">
        <f t="shared" si="9"/>
        <v>234</v>
      </c>
      <c r="M238" s="15">
        <f t="shared" si="11"/>
        <v>3953.8875594336018</v>
      </c>
      <c r="N238" s="15"/>
    </row>
    <row r="239" spans="12:14" x14ac:dyDescent="0.25">
      <c r="L239" s="14">
        <f t="shared" si="9"/>
        <v>235</v>
      </c>
      <c r="M239" s="15">
        <f t="shared" si="11"/>
        <v>3904.4639649406818</v>
      </c>
      <c r="N239" s="15"/>
    </row>
    <row r="240" spans="12:14" x14ac:dyDescent="0.25">
      <c r="L240" s="14">
        <f t="shared" si="9"/>
        <v>236</v>
      </c>
      <c r="M240" s="15">
        <f t="shared" si="11"/>
        <v>3855.6581653789231</v>
      </c>
      <c r="N240" s="15"/>
    </row>
    <row r="241" spans="12:14" x14ac:dyDescent="0.25">
      <c r="L241" s="14">
        <f t="shared" si="9"/>
        <v>237</v>
      </c>
      <c r="M241" s="15">
        <f t="shared" si="11"/>
        <v>3807.4624383116866</v>
      </c>
      <c r="N241" s="15"/>
    </row>
    <row r="242" spans="12:14" x14ac:dyDescent="0.25">
      <c r="L242" s="14">
        <f t="shared" si="9"/>
        <v>238</v>
      </c>
      <c r="M242" s="15">
        <f t="shared" si="11"/>
        <v>3759.8691578327907</v>
      </c>
      <c r="N242" s="15"/>
    </row>
    <row r="243" spans="12:14" x14ac:dyDescent="0.25">
      <c r="L243" s="14">
        <f t="shared" si="9"/>
        <v>239</v>
      </c>
      <c r="M243" s="15">
        <f t="shared" si="11"/>
        <v>3712.8707933598807</v>
      </c>
      <c r="N243" s="15"/>
    </row>
    <row r="244" spans="12:14" x14ac:dyDescent="0.25">
      <c r="L244" s="14">
        <f t="shared" si="9"/>
        <v>240</v>
      </c>
      <c r="M244" s="15">
        <f t="shared" si="11"/>
        <v>3666.4599084428824</v>
      </c>
      <c r="N244" s="15"/>
    </row>
    <row r="245" spans="12:14" x14ac:dyDescent="0.25">
      <c r="L245" s="14">
        <f t="shared" si="9"/>
        <v>241</v>
      </c>
      <c r="M245" s="15">
        <f t="shared" si="11"/>
        <v>3620.6291595873463</v>
      </c>
      <c r="N245" s="15"/>
    </row>
    <row r="246" spans="12:14" x14ac:dyDescent="0.25">
      <c r="L246" s="14">
        <f t="shared" si="9"/>
        <v>242</v>
      </c>
      <c r="M246" s="15">
        <f t="shared" si="11"/>
        <v>3575.3712950925046</v>
      </c>
      <c r="N246" s="15"/>
    </row>
    <row r="247" spans="12:14" x14ac:dyDescent="0.25">
      <c r="L247" s="14">
        <f t="shared" si="9"/>
        <v>243</v>
      </c>
      <c r="M247" s="15">
        <f t="shared" si="11"/>
        <v>3530.6791539038481</v>
      </c>
      <c r="N247" s="15"/>
    </row>
    <row r="248" spans="12:14" x14ac:dyDescent="0.25">
      <c r="L248" s="14">
        <f t="shared" si="9"/>
        <v>244</v>
      </c>
      <c r="M248" s="15">
        <f t="shared" si="11"/>
        <v>3486.5456644800502</v>
      </c>
      <c r="N248" s="15"/>
    </row>
    <row r="249" spans="12:14" x14ac:dyDescent="0.25">
      <c r="L249" s="14">
        <f t="shared" si="9"/>
        <v>245</v>
      </c>
      <c r="M249" s="15">
        <f t="shared" si="11"/>
        <v>3442.9638436740497</v>
      </c>
      <c r="N249" s="15"/>
    </row>
    <row r="250" spans="12:14" x14ac:dyDescent="0.25">
      <c r="L250" s="14">
        <f t="shared" si="9"/>
        <v>246</v>
      </c>
      <c r="M250" s="15">
        <f t="shared" si="11"/>
        <v>3399.9267956281242</v>
      </c>
      <c r="N250" s="15"/>
    </row>
    <row r="251" spans="12:14" x14ac:dyDescent="0.25">
      <c r="L251" s="14">
        <f t="shared" si="9"/>
        <v>247</v>
      </c>
      <c r="M251" s="15">
        <f t="shared" si="11"/>
        <v>3357.4277106827726</v>
      </c>
      <c r="N251" s="15"/>
    </row>
    <row r="252" spans="12:14" x14ac:dyDescent="0.25">
      <c r="L252" s="14">
        <f t="shared" si="9"/>
        <v>248</v>
      </c>
      <c r="M252" s="15">
        <f t="shared" si="11"/>
        <v>3315.4598642992378</v>
      </c>
      <c r="N252" s="15"/>
    </row>
    <row r="253" spans="12:14" x14ac:dyDescent="0.25">
      <c r="L253" s="14">
        <f t="shared" si="9"/>
        <v>249</v>
      </c>
      <c r="M253" s="15">
        <f t="shared" si="11"/>
        <v>3274.0166159954974</v>
      </c>
      <c r="N253" s="15"/>
    </row>
    <row r="254" spans="12:14" x14ac:dyDescent="0.25">
      <c r="L254" s="14">
        <f t="shared" si="9"/>
        <v>250</v>
      </c>
      <c r="M254" s="15">
        <f t="shared" si="11"/>
        <v>3233.0914082955537</v>
      </c>
      <c r="N254" s="15"/>
    </row>
    <row r="255" spans="12:14" x14ac:dyDescent="0.25">
      <c r="L255" s="14">
        <f t="shared" si="9"/>
        <v>251</v>
      </c>
      <c r="M255" s="15">
        <f t="shared" si="11"/>
        <v>3192.6777656918593</v>
      </c>
      <c r="N255" s="15"/>
    </row>
    <row r="256" spans="12:14" x14ac:dyDescent="0.25">
      <c r="L256" s="14">
        <f t="shared" si="9"/>
        <v>252</v>
      </c>
      <c r="M256" s="15">
        <f t="shared" si="11"/>
        <v>3152.7692936207113</v>
      </c>
      <c r="N256" s="15"/>
    </row>
    <row r="257" spans="12:14" x14ac:dyDescent="0.25">
      <c r="L257" s="14">
        <f t="shared" si="9"/>
        <v>253</v>
      </c>
      <c r="M257" s="15">
        <f t="shared" si="11"/>
        <v>3113.3596774504526</v>
      </c>
      <c r="N257" s="15"/>
    </row>
    <row r="258" spans="12:14" x14ac:dyDescent="0.25">
      <c r="L258" s="14">
        <f t="shared" si="9"/>
        <v>254</v>
      </c>
      <c r="M258" s="15">
        <f t="shared" si="11"/>
        <v>3074.4426814823219</v>
      </c>
      <c r="N258" s="15"/>
    </row>
    <row r="259" spans="12:14" x14ac:dyDescent="0.25">
      <c r="L259" s="14">
        <f t="shared" si="9"/>
        <v>255</v>
      </c>
      <c r="M259" s="15">
        <f t="shared" si="11"/>
        <v>3036.0121479637928</v>
      </c>
      <c r="N259" s="15"/>
    </row>
    <row r="260" spans="12:14" x14ac:dyDescent="0.25">
      <c r="L260" s="14">
        <f t="shared" si="9"/>
        <v>256</v>
      </c>
      <c r="M260" s="15">
        <f t="shared" si="11"/>
        <v>2998.0619961142456</v>
      </c>
      <c r="N260" s="15"/>
    </row>
    <row r="261" spans="12:14" x14ac:dyDescent="0.25">
      <c r="L261" s="14">
        <f t="shared" ref="L261:L327" si="12">L260+1</f>
        <v>257</v>
      </c>
      <c r="M261" s="15">
        <f t="shared" ref="M261:M292" si="13">M260-M260*0.15/12</f>
        <v>2960.5862211628178</v>
      </c>
      <c r="N261" s="15"/>
    </row>
    <row r="262" spans="12:14" x14ac:dyDescent="0.25">
      <c r="L262" s="14">
        <f t="shared" si="12"/>
        <v>258</v>
      </c>
      <c r="M262" s="15">
        <f t="shared" si="13"/>
        <v>2923.5788933982826</v>
      </c>
      <c r="N262" s="15"/>
    </row>
    <row r="263" spans="12:14" x14ac:dyDescent="0.25">
      <c r="L263" s="14">
        <f t="shared" si="12"/>
        <v>259</v>
      </c>
      <c r="M263" s="15">
        <f t="shared" si="13"/>
        <v>2887.0341572308039</v>
      </c>
      <c r="N263" s="15"/>
    </row>
    <row r="264" spans="12:14" x14ac:dyDescent="0.25">
      <c r="L264" s="14">
        <f t="shared" si="12"/>
        <v>260</v>
      </c>
      <c r="M264" s="15">
        <f t="shared" si="13"/>
        <v>2850.9462302654188</v>
      </c>
      <c r="N264" s="15"/>
    </row>
    <row r="265" spans="12:14" x14ac:dyDescent="0.25">
      <c r="L265" s="14">
        <f t="shared" si="12"/>
        <v>261</v>
      </c>
      <c r="M265" s="15">
        <f t="shared" si="13"/>
        <v>2815.3094023871008</v>
      </c>
      <c r="N265" s="15"/>
    </row>
    <row r="266" spans="12:14" x14ac:dyDescent="0.25">
      <c r="L266" s="14">
        <f t="shared" si="12"/>
        <v>262</v>
      </c>
      <c r="M266" s="15">
        <f t="shared" si="13"/>
        <v>2780.118034857262</v>
      </c>
      <c r="N266" s="15"/>
    </row>
    <row r="267" spans="12:14" x14ac:dyDescent="0.25">
      <c r="L267" s="14">
        <f t="shared" si="12"/>
        <v>263</v>
      </c>
      <c r="M267" s="15">
        <f t="shared" si="13"/>
        <v>2745.3665594215463</v>
      </c>
      <c r="N267" s="15"/>
    </row>
    <row r="268" spans="12:14" x14ac:dyDescent="0.25">
      <c r="L268" s="14">
        <f t="shared" si="12"/>
        <v>264</v>
      </c>
      <c r="M268" s="15">
        <f t="shared" si="13"/>
        <v>2711.0494774287768</v>
      </c>
      <c r="N268" s="15"/>
    </row>
    <row r="269" spans="12:14" x14ac:dyDescent="0.25">
      <c r="L269" s="14">
        <f t="shared" si="12"/>
        <v>265</v>
      </c>
      <c r="M269" s="15">
        <f t="shared" si="13"/>
        <v>2677.1613589609169</v>
      </c>
      <c r="N269" s="15"/>
    </row>
    <row r="270" spans="12:14" x14ac:dyDescent="0.25">
      <c r="L270" s="14">
        <f t="shared" si="12"/>
        <v>266</v>
      </c>
      <c r="M270" s="15">
        <f t="shared" si="13"/>
        <v>2643.6968419739055</v>
      </c>
      <c r="N270" s="15"/>
    </row>
    <row r="271" spans="12:14" x14ac:dyDescent="0.25">
      <c r="L271" s="14">
        <f t="shared" si="12"/>
        <v>267</v>
      </c>
      <c r="M271" s="15">
        <f t="shared" si="13"/>
        <v>2610.6506314492317</v>
      </c>
      <c r="N271" s="15"/>
    </row>
    <row r="272" spans="12:14" x14ac:dyDescent="0.25">
      <c r="L272" s="14">
        <f t="shared" si="12"/>
        <v>268</v>
      </c>
      <c r="M272" s="15">
        <f t="shared" si="13"/>
        <v>2578.0174985561162</v>
      </c>
      <c r="N272" s="15"/>
    </row>
    <row r="273" spans="12:14" x14ac:dyDescent="0.25">
      <c r="L273" s="14">
        <f t="shared" si="12"/>
        <v>269</v>
      </c>
      <c r="M273" s="15">
        <f t="shared" si="13"/>
        <v>2545.7922798241648</v>
      </c>
      <c r="N273" s="15"/>
    </row>
    <row r="274" spans="12:14" x14ac:dyDescent="0.25">
      <c r="L274" s="14">
        <f t="shared" si="12"/>
        <v>270</v>
      </c>
      <c r="M274" s="15">
        <f t="shared" si="13"/>
        <v>2513.9698763263627</v>
      </c>
      <c r="N274" s="15"/>
    </row>
    <row r="275" spans="12:14" x14ac:dyDescent="0.25">
      <c r="L275" s="14">
        <f t="shared" si="12"/>
        <v>271</v>
      </c>
      <c r="M275" s="15">
        <f t="shared" si="13"/>
        <v>2482.5452528722831</v>
      </c>
      <c r="N275" s="15"/>
    </row>
    <row r="276" spans="12:14" x14ac:dyDescent="0.25">
      <c r="L276" s="14">
        <f t="shared" si="12"/>
        <v>272</v>
      </c>
      <c r="M276" s="15">
        <f t="shared" si="13"/>
        <v>2451.5134372113794</v>
      </c>
      <c r="N276" s="15"/>
    </row>
    <row r="277" spans="12:14" x14ac:dyDescent="0.25">
      <c r="L277" s="14">
        <f t="shared" si="12"/>
        <v>273</v>
      </c>
      <c r="M277" s="15">
        <f t="shared" si="13"/>
        <v>2420.8695192462369</v>
      </c>
      <c r="N277" s="15"/>
    </row>
    <row r="278" spans="12:14" x14ac:dyDescent="0.25">
      <c r="L278" s="14">
        <f t="shared" si="12"/>
        <v>274</v>
      </c>
      <c r="M278" s="15">
        <f t="shared" si="13"/>
        <v>2390.6086502556591</v>
      </c>
      <c r="N278" s="15"/>
    </row>
    <row r="279" spans="12:14" x14ac:dyDescent="0.25">
      <c r="L279" s="14">
        <f t="shared" si="12"/>
        <v>275</v>
      </c>
      <c r="M279" s="15">
        <f t="shared" si="13"/>
        <v>2360.7260421274632</v>
      </c>
      <c r="N279" s="15"/>
    </row>
    <row r="280" spans="12:14" x14ac:dyDescent="0.25">
      <c r="L280" s="14">
        <f t="shared" si="12"/>
        <v>276</v>
      </c>
      <c r="M280" s="15">
        <f t="shared" si="13"/>
        <v>2331.2169666008699</v>
      </c>
      <c r="N280" s="15"/>
    </row>
    <row r="281" spans="12:14" x14ac:dyDescent="0.25">
      <c r="L281" s="14">
        <f t="shared" si="12"/>
        <v>277</v>
      </c>
      <c r="M281" s="15">
        <f t="shared" si="13"/>
        <v>2302.0767545183589</v>
      </c>
      <c r="N281" s="15"/>
    </row>
    <row r="282" spans="12:14" x14ac:dyDescent="0.25">
      <c r="L282" s="14">
        <f t="shared" si="12"/>
        <v>278</v>
      </c>
      <c r="M282" s="15">
        <f t="shared" si="13"/>
        <v>2273.3007950868796</v>
      </c>
      <c r="N282" s="15"/>
    </row>
    <row r="283" spans="12:14" x14ac:dyDescent="0.25">
      <c r="L283" s="14">
        <f t="shared" si="12"/>
        <v>279</v>
      </c>
      <c r="M283" s="15">
        <f t="shared" si="13"/>
        <v>2244.8845351482937</v>
      </c>
      <c r="N283" s="15"/>
    </row>
    <row r="284" spans="12:14" x14ac:dyDescent="0.25">
      <c r="L284" s="14">
        <f t="shared" si="12"/>
        <v>280</v>
      </c>
      <c r="M284" s="15">
        <f t="shared" si="13"/>
        <v>2216.8234784589399</v>
      </c>
      <c r="N284" s="15"/>
    </row>
    <row r="285" spans="12:14" x14ac:dyDescent="0.25">
      <c r="L285" s="14">
        <f t="shared" si="12"/>
        <v>281</v>
      </c>
      <c r="M285" s="15">
        <f t="shared" si="13"/>
        <v>2189.1131849782032</v>
      </c>
      <c r="N285" s="15"/>
    </row>
    <row r="286" spans="12:14" x14ac:dyDescent="0.25">
      <c r="L286" s="14">
        <f t="shared" si="12"/>
        <v>282</v>
      </c>
      <c r="M286" s="15">
        <f t="shared" si="13"/>
        <v>2161.7492701659758</v>
      </c>
      <c r="N286" s="15"/>
    </row>
    <row r="287" spans="12:14" x14ac:dyDescent="0.25">
      <c r="L287" s="14">
        <f t="shared" si="12"/>
        <v>283</v>
      </c>
      <c r="M287" s="15">
        <f t="shared" si="13"/>
        <v>2134.7274042889012</v>
      </c>
      <c r="N287" s="15"/>
    </row>
    <row r="288" spans="12:14" x14ac:dyDescent="0.25">
      <c r="L288" s="14">
        <f t="shared" si="12"/>
        <v>284</v>
      </c>
      <c r="M288" s="15">
        <f t="shared" si="13"/>
        <v>2108.04331173529</v>
      </c>
      <c r="N288" s="15"/>
    </row>
    <row r="289" spans="12:14" x14ac:dyDescent="0.25">
      <c r="L289" s="14">
        <f t="shared" si="12"/>
        <v>285</v>
      </c>
      <c r="M289" s="15">
        <f t="shared" si="13"/>
        <v>2081.6927703385991</v>
      </c>
      <c r="N289" s="15"/>
    </row>
    <row r="290" spans="12:14" x14ac:dyDescent="0.25">
      <c r="L290" s="14">
        <f t="shared" si="12"/>
        <v>286</v>
      </c>
      <c r="M290" s="15">
        <f t="shared" si="13"/>
        <v>2055.6716107093666</v>
      </c>
      <c r="N290" s="15"/>
    </row>
    <row r="291" spans="12:14" x14ac:dyDescent="0.25">
      <c r="L291" s="14">
        <f t="shared" si="12"/>
        <v>287</v>
      </c>
      <c r="M291" s="15">
        <f t="shared" si="13"/>
        <v>2029.9757155754996</v>
      </c>
      <c r="N291" s="15"/>
    </row>
    <row r="292" spans="12:14" x14ac:dyDescent="0.25">
      <c r="L292" s="14">
        <f t="shared" si="12"/>
        <v>288</v>
      </c>
      <c r="M292" s="15">
        <f t="shared" si="13"/>
        <v>2004.601019130806</v>
      </c>
      <c r="N292" s="15"/>
    </row>
    <row r="293" spans="12:14" x14ac:dyDescent="0.25">
      <c r="L293" s="14">
        <f t="shared" si="12"/>
        <v>289</v>
      </c>
      <c r="M293" s="15">
        <f t="shared" ref="M293:M327" si="14">M292-M292*0.15/12</f>
        <v>1979.5435063916709</v>
      </c>
      <c r="N293" s="15"/>
    </row>
    <row r="294" spans="12:14" x14ac:dyDescent="0.25">
      <c r="L294" s="14">
        <f t="shared" si="12"/>
        <v>290</v>
      </c>
      <c r="M294" s="15">
        <f t="shared" si="14"/>
        <v>1954.799212561775</v>
      </c>
      <c r="N294" s="15"/>
    </row>
    <row r="295" spans="12:14" x14ac:dyDescent="0.25">
      <c r="L295" s="14">
        <f t="shared" si="12"/>
        <v>291</v>
      </c>
      <c r="M295" s="15">
        <f t="shared" si="14"/>
        <v>1930.3642224047528</v>
      </c>
      <c r="N295" s="15"/>
    </row>
    <row r="296" spans="12:14" x14ac:dyDescent="0.25">
      <c r="L296" s="14">
        <f t="shared" si="12"/>
        <v>292</v>
      </c>
      <c r="M296" s="15">
        <f t="shared" si="14"/>
        <v>1906.2346696246934</v>
      </c>
      <c r="N296" s="15"/>
    </row>
    <row r="297" spans="12:14" x14ac:dyDescent="0.25">
      <c r="L297" s="14">
        <f t="shared" si="12"/>
        <v>293</v>
      </c>
      <c r="M297" s="15">
        <f t="shared" si="14"/>
        <v>1882.4067362543847</v>
      </c>
      <c r="N297" s="15"/>
    </row>
    <row r="298" spans="12:14" x14ac:dyDescent="0.25">
      <c r="L298" s="14">
        <f t="shared" si="12"/>
        <v>294</v>
      </c>
      <c r="M298" s="15">
        <f t="shared" si="14"/>
        <v>1858.8766520512049</v>
      </c>
      <c r="N298" s="15"/>
    </row>
    <row r="299" spans="12:14" x14ac:dyDescent="0.25">
      <c r="L299" s="14">
        <f t="shared" si="12"/>
        <v>295</v>
      </c>
      <c r="M299" s="15">
        <f t="shared" si="14"/>
        <v>1835.6406939005649</v>
      </c>
      <c r="N299" s="15"/>
    </row>
    <row r="300" spans="12:14" x14ac:dyDescent="0.25">
      <c r="L300" s="14">
        <f t="shared" si="12"/>
        <v>296</v>
      </c>
      <c r="M300" s="15">
        <f t="shared" si="14"/>
        <v>1812.6951852268078</v>
      </c>
      <c r="N300" s="15"/>
    </row>
    <row r="301" spans="12:14" x14ac:dyDescent="0.25">
      <c r="L301" s="14">
        <f t="shared" si="12"/>
        <v>297</v>
      </c>
      <c r="M301" s="15">
        <f t="shared" si="14"/>
        <v>1790.0364954114727</v>
      </c>
      <c r="N301" s="15"/>
    </row>
    <row r="302" spans="12:14" x14ac:dyDescent="0.25">
      <c r="L302" s="14">
        <f t="shared" si="12"/>
        <v>298</v>
      </c>
      <c r="M302" s="15">
        <f t="shared" si="14"/>
        <v>1767.6610392188293</v>
      </c>
      <c r="N302" s="15"/>
    </row>
    <row r="303" spans="12:14" x14ac:dyDescent="0.25">
      <c r="L303" s="14">
        <f t="shared" si="12"/>
        <v>299</v>
      </c>
      <c r="M303" s="15">
        <f t="shared" si="14"/>
        <v>1745.5652762285938</v>
      </c>
      <c r="N303" s="15"/>
    </row>
    <row r="304" spans="12:14" x14ac:dyDescent="0.25">
      <c r="L304" s="14">
        <f t="shared" si="12"/>
        <v>300</v>
      </c>
      <c r="M304" s="15">
        <f t="shared" si="14"/>
        <v>1723.7457102757364</v>
      </c>
      <c r="N304" s="15"/>
    </row>
    <row r="305" spans="12:14" x14ac:dyDescent="0.25">
      <c r="L305" s="14">
        <f t="shared" si="12"/>
        <v>301</v>
      </c>
      <c r="M305" s="15">
        <f t="shared" si="14"/>
        <v>1702.1988888972896</v>
      </c>
      <c r="N305" s="15"/>
    </row>
    <row r="306" spans="12:14" x14ac:dyDescent="0.25">
      <c r="L306" s="14">
        <f t="shared" si="12"/>
        <v>302</v>
      </c>
      <c r="M306" s="15">
        <f t="shared" si="14"/>
        <v>1680.9214027860735</v>
      </c>
      <c r="N306" s="15"/>
    </row>
    <row r="307" spans="12:14" x14ac:dyDescent="0.25">
      <c r="L307" s="14">
        <f t="shared" si="12"/>
        <v>303</v>
      </c>
      <c r="M307" s="15">
        <f t="shared" si="14"/>
        <v>1659.9098852512475</v>
      </c>
      <c r="N307" s="15"/>
    </row>
    <row r="308" spans="12:14" x14ac:dyDescent="0.25">
      <c r="L308" s="14">
        <f t="shared" si="12"/>
        <v>304</v>
      </c>
      <c r="M308" s="15">
        <f t="shared" si="14"/>
        <v>1639.1610116856068</v>
      </c>
      <c r="N308" s="15"/>
    </row>
    <row r="309" spans="12:14" x14ac:dyDescent="0.25">
      <c r="L309" s="14">
        <f t="shared" si="12"/>
        <v>305</v>
      </c>
      <c r="M309" s="15">
        <f t="shared" si="14"/>
        <v>1618.6714990395367</v>
      </c>
      <c r="N309" s="15"/>
    </row>
    <row r="310" spans="12:14" x14ac:dyDescent="0.25">
      <c r="L310" s="14">
        <f t="shared" si="12"/>
        <v>306</v>
      </c>
      <c r="M310" s="15">
        <f t="shared" si="14"/>
        <v>1598.4381053015425</v>
      </c>
      <c r="N310" s="15"/>
    </row>
    <row r="311" spans="12:14" x14ac:dyDescent="0.25">
      <c r="L311" s="14">
        <f t="shared" si="12"/>
        <v>307</v>
      </c>
      <c r="M311" s="15">
        <f t="shared" si="14"/>
        <v>1578.4576289852732</v>
      </c>
      <c r="N311" s="15"/>
    </row>
    <row r="312" spans="12:14" x14ac:dyDescent="0.25">
      <c r="L312" s="14">
        <f t="shared" si="12"/>
        <v>308</v>
      </c>
      <c r="M312" s="15">
        <f t="shared" si="14"/>
        <v>1558.7269086229574</v>
      </c>
      <c r="N312" s="15"/>
    </row>
    <row r="313" spans="12:14" x14ac:dyDescent="0.25">
      <c r="L313" s="14">
        <f t="shared" si="12"/>
        <v>309</v>
      </c>
      <c r="M313" s="15">
        <f t="shared" si="14"/>
        <v>1539.2428222651704</v>
      </c>
      <c r="N313" s="15"/>
    </row>
    <row r="314" spans="12:14" x14ac:dyDescent="0.25">
      <c r="L314" s="14">
        <f t="shared" si="12"/>
        <v>310</v>
      </c>
      <c r="M314" s="15">
        <f t="shared" si="14"/>
        <v>1520.0022869868558</v>
      </c>
      <c r="N314" s="15"/>
    </row>
    <row r="315" spans="12:14" x14ac:dyDescent="0.25">
      <c r="L315" s="14">
        <f t="shared" si="12"/>
        <v>311</v>
      </c>
      <c r="M315" s="15">
        <f t="shared" si="14"/>
        <v>1501.0022583995201</v>
      </c>
      <c r="N315" s="15"/>
    </row>
    <row r="316" spans="12:14" x14ac:dyDescent="0.25">
      <c r="L316" s="14">
        <f t="shared" si="12"/>
        <v>312</v>
      </c>
      <c r="M316" s="15">
        <f t="shared" si="14"/>
        <v>1482.2397301695262</v>
      </c>
      <c r="N316" s="15"/>
    </row>
    <row r="317" spans="12:14" x14ac:dyDescent="0.25">
      <c r="L317" s="14">
        <f t="shared" si="12"/>
        <v>313</v>
      </c>
      <c r="M317" s="15">
        <f t="shared" si="14"/>
        <v>1463.711733542407</v>
      </c>
      <c r="N317" s="15"/>
    </row>
    <row r="318" spans="12:14" x14ac:dyDescent="0.25">
      <c r="L318" s="14">
        <f t="shared" si="12"/>
        <v>314</v>
      </c>
      <c r="M318" s="15">
        <f t="shared" si="14"/>
        <v>1445.415336873127</v>
      </c>
      <c r="N318" s="15"/>
    </row>
    <row r="319" spans="12:14" x14ac:dyDescent="0.25">
      <c r="L319" s="14">
        <f t="shared" si="12"/>
        <v>315</v>
      </c>
      <c r="M319" s="15">
        <f t="shared" si="14"/>
        <v>1427.347645162213</v>
      </c>
      <c r="N319" s="15"/>
    </row>
    <row r="320" spans="12:14" x14ac:dyDescent="0.25">
      <c r="L320" s="14">
        <f t="shared" si="12"/>
        <v>316</v>
      </c>
      <c r="M320" s="15">
        <f t="shared" si="14"/>
        <v>1409.5057995976854</v>
      </c>
      <c r="N320" s="15"/>
    </row>
    <row r="321" spans="12:14" x14ac:dyDescent="0.25">
      <c r="L321" s="14">
        <f t="shared" si="12"/>
        <v>317</v>
      </c>
      <c r="M321" s="15">
        <f t="shared" si="14"/>
        <v>1391.8869771027144</v>
      </c>
      <c r="N321" s="15"/>
    </row>
    <row r="322" spans="12:14" x14ac:dyDescent="0.25">
      <c r="L322" s="14">
        <f t="shared" si="12"/>
        <v>318</v>
      </c>
      <c r="M322" s="15">
        <f t="shared" si="14"/>
        <v>1374.4883898889304</v>
      </c>
      <c r="N322" s="15"/>
    </row>
    <row r="323" spans="12:14" x14ac:dyDescent="0.25">
      <c r="L323" s="14">
        <f t="shared" si="12"/>
        <v>319</v>
      </c>
      <c r="M323" s="15">
        <f t="shared" si="14"/>
        <v>1357.3072850153187</v>
      </c>
      <c r="N323" s="15"/>
    </row>
    <row r="324" spans="12:14" x14ac:dyDescent="0.25">
      <c r="L324" s="14">
        <f t="shared" si="12"/>
        <v>320</v>
      </c>
      <c r="M324" s="15">
        <f t="shared" si="14"/>
        <v>1340.3409439526272</v>
      </c>
      <c r="N324" s="15"/>
    </row>
    <row r="325" spans="12:14" x14ac:dyDescent="0.25">
      <c r="L325" s="14">
        <f t="shared" si="12"/>
        <v>321</v>
      </c>
      <c r="M325" s="15">
        <f t="shared" si="14"/>
        <v>1323.5866821532193</v>
      </c>
      <c r="N325" s="15"/>
    </row>
    <row r="326" spans="12:14" x14ac:dyDescent="0.25">
      <c r="L326" s="14">
        <f t="shared" si="12"/>
        <v>322</v>
      </c>
      <c r="M326" s="15">
        <f t="shared" si="14"/>
        <v>1307.041848626304</v>
      </c>
      <c r="N326" s="15"/>
    </row>
    <row r="327" spans="12:14" x14ac:dyDescent="0.25">
      <c r="L327" s="14">
        <f t="shared" si="12"/>
        <v>323</v>
      </c>
      <c r="M327" s="15">
        <f t="shared" si="14"/>
        <v>1290.7038255184752</v>
      </c>
      <c r="N327" s="1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Table 2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Roy Shilling</dc:creator>
  <cp:lastModifiedBy>Roy Shilling</cp:lastModifiedBy>
  <dcterms:created xsi:type="dcterms:W3CDTF">2020-09-05T20:39:57Z</dcterms:created>
  <dcterms:modified xsi:type="dcterms:W3CDTF">2021-06-15T23:21:59Z</dcterms:modified>
</cp:coreProperties>
</file>