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yinc-my.sharepoint.com/personal/vamsee_achanta_oxy_com/Documents/020 BSEE/papers/2021-04/world_oil_summary_tables/"/>
    </mc:Choice>
  </mc:AlternateContent>
  <xr:revisionPtr revIDLastSave="160" documentId="8_{96D4E93D-0BBD-44DE-ABF1-701C02878B20}" xr6:coauthVersionLast="45" xr6:coauthVersionMax="47" xr10:uidLastSave="{E99A5790-4AB5-4F74-8F5F-F7C88C8796F8}"/>
  <bookViews>
    <workbookView xWindow="-120" yWindow="-120" windowWidth="29040" windowHeight="15840" xr2:uid="{6758A21C-C893-4EB4-B3C3-85064632CC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1" l="1"/>
  <c r="W19" i="1" l="1"/>
  <c r="U19" i="1"/>
  <c r="S19" i="1"/>
  <c r="K19" i="1"/>
  <c r="H81" i="1" l="1"/>
  <c r="G67" i="1"/>
  <c r="G71" i="1" s="1"/>
  <c r="E54" i="1"/>
  <c r="J81" i="1" l="1"/>
  <c r="L71" i="1"/>
  <c r="D93" i="1" l="1"/>
  <c r="B41" i="1" l="1"/>
  <c r="M81" i="1"/>
  <c r="N79" i="1"/>
  <c r="N78" i="1"/>
  <c r="N77" i="1"/>
  <c r="N76" i="1"/>
  <c r="K81" i="1"/>
  <c r="L81" i="1"/>
  <c r="E81" i="1"/>
  <c r="D81" i="1"/>
  <c r="E71" i="1"/>
  <c r="D71" i="1"/>
  <c r="C81" i="1"/>
  <c r="B81" i="1"/>
  <c r="B71" i="1"/>
  <c r="C66" i="1"/>
  <c r="C71" i="1" s="1"/>
  <c r="D59" i="1"/>
  <c r="M59" i="1"/>
  <c r="C59" i="1"/>
  <c r="O59" i="1"/>
  <c r="N59" i="1"/>
  <c r="B59" i="1"/>
  <c r="E57" i="1"/>
  <c r="E56" i="1"/>
  <c r="E55" i="1"/>
  <c r="D49" i="1"/>
  <c r="M49" i="1"/>
  <c r="C49" i="1"/>
  <c r="B49" i="1"/>
  <c r="E47" i="1"/>
  <c r="E46" i="1"/>
  <c r="E45" i="1"/>
  <c r="O45" i="1"/>
  <c r="O49" i="1" s="1"/>
  <c r="E44" i="1"/>
  <c r="N44" i="1"/>
  <c r="N49" i="1" s="1"/>
  <c r="M136" i="2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133" i="2"/>
  <c r="M134" i="2" s="1"/>
  <c r="M135" i="2" s="1"/>
  <c r="D75" i="2"/>
  <c r="C75" i="2"/>
  <c r="F74" i="2"/>
  <c r="E74" i="2"/>
  <c r="F73" i="2"/>
  <c r="E73" i="2"/>
  <c r="D73" i="2"/>
  <c r="F69" i="2"/>
  <c r="E69" i="2"/>
  <c r="D69" i="2"/>
  <c r="C69" i="2"/>
  <c r="C73" i="2" s="1"/>
  <c r="C18" i="2"/>
  <c r="C8" i="2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6" i="2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M5" i="2"/>
  <c r="L5" i="2"/>
  <c r="E59" i="1" l="1"/>
  <c r="N81" i="1"/>
  <c r="E49" i="1"/>
  <c r="I20" i="1"/>
  <c r="I19" i="1"/>
  <c r="I18" i="1"/>
  <c r="I17" i="1"/>
  <c r="I30" i="1"/>
  <c r="I29" i="1"/>
  <c r="I28" i="1"/>
  <c r="I27" i="1"/>
  <c r="B12" i="1" l="1"/>
  <c r="F54" i="1" l="1"/>
  <c r="G54" i="1" s="1"/>
  <c r="F47" i="1"/>
  <c r="G47" i="1" s="1"/>
  <c r="F45" i="1"/>
  <c r="G45" i="1" s="1"/>
  <c r="F57" i="1"/>
  <c r="G57" i="1" s="1"/>
  <c r="F56" i="1"/>
  <c r="F55" i="1"/>
  <c r="G55" i="1" s="1"/>
  <c r="F44" i="1"/>
  <c r="G44" i="1" s="1"/>
  <c r="F46" i="1"/>
  <c r="I32" i="1"/>
  <c r="J18" i="1"/>
  <c r="K18" i="1" s="1"/>
  <c r="J28" i="1"/>
  <c r="K28" i="1" s="1"/>
  <c r="J17" i="1"/>
  <c r="J19" i="1"/>
  <c r="J29" i="1"/>
  <c r="K29" i="1" s="1"/>
  <c r="J20" i="1"/>
  <c r="K20" i="1" s="1"/>
  <c r="J30" i="1"/>
  <c r="K30" i="1" s="1"/>
  <c r="J27" i="1"/>
  <c r="I22" i="1"/>
  <c r="R30" i="1"/>
  <c r="F49" i="1" l="1"/>
  <c r="G46" i="1"/>
  <c r="G49" i="1" s="1"/>
  <c r="F59" i="1"/>
  <c r="G56" i="1"/>
  <c r="G59" i="1" s="1"/>
  <c r="J22" i="1"/>
  <c r="K17" i="1"/>
  <c r="K22" i="1" s="1"/>
  <c r="J32" i="1"/>
  <c r="K27" i="1"/>
  <c r="K32" i="1" s="1"/>
  <c r="S30" i="1"/>
  <c r="G32" i="1" l="1"/>
  <c r="P32" i="1"/>
  <c r="L32" i="1"/>
  <c r="F32" i="1"/>
  <c r="E32" i="1"/>
  <c r="C32" i="1"/>
  <c r="S29" i="1" l="1"/>
  <c r="D32" i="1" l="1"/>
  <c r="AH333" i="1" l="1"/>
  <c r="AH334" i="1" s="1"/>
  <c r="AG333" i="1"/>
  <c r="AG334" i="1" s="1"/>
  <c r="AE37" i="1" l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A37" i="1"/>
  <c r="AD37" i="1" s="1"/>
  <c r="AA36" i="1"/>
  <c r="AD36" i="1" l="1"/>
  <c r="AA38" i="1" l="1"/>
  <c r="AD38" i="1" l="1"/>
  <c r="AA39" i="1"/>
  <c r="AD39" i="1" s="1"/>
  <c r="AA40" i="1" l="1"/>
  <c r="AD40" i="1" l="1"/>
  <c r="AA41" i="1"/>
  <c r="AD41" i="1" l="1"/>
  <c r="AA42" i="1"/>
  <c r="AD42" i="1" l="1"/>
  <c r="AA43" i="1"/>
  <c r="AD43" i="1" s="1"/>
  <c r="AA44" i="1" l="1"/>
  <c r="AD44" i="1" l="1"/>
  <c r="AA45" i="1"/>
  <c r="AD45" i="1" s="1"/>
  <c r="AA46" i="1" l="1"/>
  <c r="AD46" i="1" s="1"/>
  <c r="AA47" i="1" l="1"/>
  <c r="AD47" i="1" s="1"/>
  <c r="AA48" i="1" l="1"/>
  <c r="AD48" i="1" s="1"/>
  <c r="AA49" i="1" l="1"/>
  <c r="AD49" i="1" s="1"/>
  <c r="AA50" i="1" l="1"/>
  <c r="AD50" i="1" s="1"/>
  <c r="AA51" i="1" l="1"/>
  <c r="AD51" i="1" s="1"/>
  <c r="AA52" i="1" l="1"/>
  <c r="AD52" i="1" s="1"/>
  <c r="AA53" i="1" l="1"/>
  <c r="AD53" i="1" s="1"/>
  <c r="AA54" i="1" l="1"/>
  <c r="AD54" i="1" s="1"/>
  <c r="AA55" i="1" l="1"/>
  <c r="AD55" i="1" s="1"/>
  <c r="AA56" i="1" l="1"/>
  <c r="AD56" i="1" s="1"/>
  <c r="AA57" i="1" l="1"/>
  <c r="AD57" i="1" s="1"/>
  <c r="AA58" i="1" l="1"/>
  <c r="AD58" i="1" s="1"/>
  <c r="AA59" i="1" l="1"/>
  <c r="AD59" i="1" s="1"/>
  <c r="AA60" i="1" l="1"/>
  <c r="AD60" i="1" s="1"/>
  <c r="AA61" i="1" l="1"/>
  <c r="AD61" i="1" s="1"/>
  <c r="AA62" i="1" l="1"/>
  <c r="AD62" i="1" s="1"/>
  <c r="AA63" i="1" l="1"/>
  <c r="AD63" i="1" s="1"/>
  <c r="Z64" i="1" l="1"/>
  <c r="AC64" i="1" s="1"/>
  <c r="Z65" i="1" l="1"/>
  <c r="AC65" i="1" s="1"/>
  <c r="Z66" i="1" l="1"/>
  <c r="AC66" i="1" s="1"/>
  <c r="Z67" i="1" l="1"/>
  <c r="AC67" i="1" s="1"/>
  <c r="Z68" i="1" l="1"/>
  <c r="AC68" i="1" s="1"/>
  <c r="Z69" i="1" l="1"/>
  <c r="AC69" i="1" s="1"/>
  <c r="Z70" i="1" l="1"/>
  <c r="AC70" i="1" s="1"/>
  <c r="Z71" i="1" l="1"/>
  <c r="AC71" i="1" s="1"/>
  <c r="Z72" i="1" l="1"/>
  <c r="AC72" i="1" s="1"/>
  <c r="Z73" i="1" l="1"/>
  <c r="AC73" i="1" s="1"/>
  <c r="Z74" i="1" l="1"/>
  <c r="AC74" i="1" s="1"/>
  <c r="Z75" i="1" l="1"/>
  <c r="AC75" i="1" s="1"/>
  <c r="Z76" i="1" l="1"/>
  <c r="AC76" i="1" s="1"/>
  <c r="Z77" i="1" l="1"/>
  <c r="AC77" i="1" s="1"/>
  <c r="Z78" i="1" l="1"/>
  <c r="AC78" i="1" s="1"/>
  <c r="Z79" i="1" l="1"/>
  <c r="AC79" i="1" s="1"/>
  <c r="Z80" i="1" l="1"/>
  <c r="AC80" i="1" s="1"/>
  <c r="Z81" i="1" l="1"/>
  <c r="AC81" i="1" s="1"/>
  <c r="Z82" i="1" l="1"/>
  <c r="AC82" i="1" s="1"/>
  <c r="AA83" i="1" l="1"/>
  <c r="AD83" i="1" s="1"/>
  <c r="AA84" i="1" l="1"/>
  <c r="AD84" i="1" s="1"/>
  <c r="AA85" i="1" l="1"/>
  <c r="AD85" i="1" s="1"/>
  <c r="AA86" i="1" l="1"/>
  <c r="AD86" i="1" s="1"/>
  <c r="AA87" i="1" l="1"/>
  <c r="AD87" i="1" s="1"/>
  <c r="AA88" i="1" l="1"/>
  <c r="AD88" i="1" s="1"/>
  <c r="AA89" i="1" l="1"/>
  <c r="AD89" i="1" s="1"/>
  <c r="AA90" i="1" l="1"/>
  <c r="AD90" i="1" s="1"/>
  <c r="AA91" i="1" l="1"/>
  <c r="AD91" i="1" s="1"/>
  <c r="AA92" i="1" l="1"/>
  <c r="AD92" i="1" s="1"/>
  <c r="AA93" i="1" l="1"/>
  <c r="AD93" i="1" s="1"/>
  <c r="AA94" i="1" l="1"/>
  <c r="AD94" i="1" s="1"/>
  <c r="AA95" i="1" l="1"/>
  <c r="AD95" i="1" s="1"/>
  <c r="AA96" i="1" l="1"/>
  <c r="AD96" i="1" s="1"/>
  <c r="AA97" i="1" l="1"/>
  <c r="AD97" i="1" s="1"/>
  <c r="AA98" i="1" l="1"/>
  <c r="AD98" i="1" s="1"/>
  <c r="AA99" i="1" l="1"/>
  <c r="AD99" i="1" s="1"/>
  <c r="AA100" i="1" l="1"/>
  <c r="AD100" i="1" s="1"/>
  <c r="AA101" i="1" l="1"/>
  <c r="AD101" i="1" s="1"/>
  <c r="AA102" i="1" l="1"/>
  <c r="AD102" i="1" s="1"/>
  <c r="Q32" i="1"/>
  <c r="O32" i="1"/>
  <c r="B32" i="1"/>
  <c r="G22" i="1"/>
  <c r="AA103" i="1" l="1"/>
  <c r="AD103" i="1" s="1"/>
  <c r="S28" i="1"/>
  <c r="AA104" i="1" l="1"/>
  <c r="AD104" i="1" s="1"/>
  <c r="S27" i="1"/>
  <c r="S32" i="1" s="1"/>
  <c r="R27" i="1"/>
  <c r="R29" i="1"/>
  <c r="AA105" i="1" l="1"/>
  <c r="AD105" i="1" s="1"/>
  <c r="R28" i="1"/>
  <c r="AE32" i="1" s="1"/>
  <c r="N29" i="1"/>
  <c r="N27" i="1"/>
  <c r="N28" i="1"/>
  <c r="B22" i="1"/>
  <c r="O22" i="1"/>
  <c r="L22" i="1"/>
  <c r="F22" i="1"/>
  <c r="E22" i="1"/>
  <c r="N19" i="1"/>
  <c r="C5" i="2" l="1"/>
  <c r="C7" i="2" s="1"/>
  <c r="C10" i="2" s="1"/>
  <c r="C12" i="2" s="1"/>
  <c r="N32" i="1"/>
  <c r="R32" i="1"/>
  <c r="AB32" i="1" s="1"/>
  <c r="AC32" i="1" s="1"/>
  <c r="AA106" i="1"/>
  <c r="AD106" i="1" s="1"/>
  <c r="N18" i="1"/>
  <c r="C13" i="2" l="1"/>
  <c r="C14" i="2" s="1"/>
  <c r="C19" i="2" s="1"/>
  <c r="C20" i="2" s="1"/>
  <c r="AA107" i="1"/>
  <c r="AD107" i="1" s="1"/>
  <c r="N17" i="1"/>
  <c r="N22" i="1" s="1"/>
  <c r="AA108" i="1" l="1"/>
  <c r="AD108" i="1" s="1"/>
  <c r="S20" i="1"/>
  <c r="Q20" i="1"/>
  <c r="J69" i="1" s="1"/>
  <c r="R20" i="1"/>
  <c r="M69" i="1" s="1"/>
  <c r="P19" i="1"/>
  <c r="R19" i="1"/>
  <c r="M68" i="1" s="1"/>
  <c r="P18" i="1"/>
  <c r="D18" i="1"/>
  <c r="D22" i="1" s="1"/>
  <c r="P17" i="1"/>
  <c r="S17" i="1" s="1"/>
  <c r="N66" i="1" s="1"/>
  <c r="C17" i="1"/>
  <c r="C22" i="1" s="1"/>
  <c r="X20" i="1" l="1"/>
  <c r="N69" i="1"/>
  <c r="T19" i="1"/>
  <c r="N68" i="1"/>
  <c r="AA109" i="1"/>
  <c r="AD109" i="1" s="1"/>
  <c r="X17" i="1"/>
  <c r="P22" i="1"/>
  <c r="R18" i="1"/>
  <c r="M67" i="1" s="1"/>
  <c r="Q19" i="1"/>
  <c r="J68" i="1" s="1"/>
  <c r="Q17" i="1"/>
  <c r="J66" i="1" s="1"/>
  <c r="S18" i="1"/>
  <c r="N67" i="1" s="1"/>
  <c r="R17" i="1"/>
  <c r="M66" i="1" s="1"/>
  <c r="M71" i="1" s="1"/>
  <c r="T17" i="1"/>
  <c r="O66" i="1" s="1"/>
  <c r="Q18" i="1"/>
  <c r="J67" i="1" s="1"/>
  <c r="X19" i="1"/>
  <c r="T20" i="1"/>
  <c r="N71" i="1" l="1"/>
  <c r="J71" i="1"/>
  <c r="W20" i="1"/>
  <c r="R69" i="1" s="1"/>
  <c r="S69" i="1"/>
  <c r="W17" i="1"/>
  <c r="R66" i="1" s="1"/>
  <c r="S66" i="1"/>
  <c r="U20" i="1"/>
  <c r="O69" i="1"/>
  <c r="R68" i="1"/>
  <c r="S68" i="1"/>
  <c r="O68" i="1"/>
  <c r="Q22" i="1"/>
  <c r="T18" i="1"/>
  <c r="X18" i="1"/>
  <c r="AA110" i="1"/>
  <c r="AD110" i="1" s="1"/>
  <c r="S22" i="1"/>
  <c r="R22" i="1"/>
  <c r="U17" i="1"/>
  <c r="P66" i="1" s="1"/>
  <c r="V19" i="1" l="1"/>
  <c r="Q68" i="1" s="1"/>
  <c r="T68" i="1" s="1"/>
  <c r="P68" i="1"/>
  <c r="V20" i="1"/>
  <c r="Q69" i="1" s="1"/>
  <c r="T69" i="1" s="1"/>
  <c r="P69" i="1"/>
  <c r="U18" i="1"/>
  <c r="O67" i="1"/>
  <c r="O71" i="1" s="1"/>
  <c r="S71" i="1"/>
  <c r="W18" i="1"/>
  <c r="S67" i="1"/>
  <c r="T22" i="1"/>
  <c r="X22" i="1"/>
  <c r="AA111" i="1"/>
  <c r="AD111" i="1" s="1"/>
  <c r="U22" i="1"/>
  <c r="V17" i="1"/>
  <c r="V18" i="1" l="1"/>
  <c r="Q67" i="1" s="1"/>
  <c r="P67" i="1"/>
  <c r="P71" i="1" s="1"/>
  <c r="V22" i="1"/>
  <c r="Q66" i="1"/>
  <c r="W22" i="1"/>
  <c r="R67" i="1"/>
  <c r="R71" i="1" s="1"/>
  <c r="AA112" i="1"/>
  <c r="AD112" i="1" s="1"/>
  <c r="Q71" i="1" l="1"/>
  <c r="T71" i="1" s="1"/>
  <c r="T66" i="1"/>
  <c r="T67" i="1"/>
  <c r="AA113" i="1"/>
  <c r="AD113" i="1" s="1"/>
  <c r="AA114" i="1" l="1"/>
  <c r="AD114" i="1" s="1"/>
  <c r="AA115" i="1" l="1"/>
  <c r="AD115" i="1" s="1"/>
  <c r="AA116" i="1" l="1"/>
  <c r="AD116" i="1" s="1"/>
  <c r="AA117" i="1" l="1"/>
  <c r="AD117" i="1" s="1"/>
  <c r="AA118" i="1" l="1"/>
  <c r="AD118" i="1" s="1"/>
  <c r="AA119" i="1" l="1"/>
  <c r="AD119" i="1" s="1"/>
  <c r="AA120" i="1" l="1"/>
  <c r="AD120" i="1" s="1"/>
  <c r="AA121" i="1" l="1"/>
  <c r="AD121" i="1" s="1"/>
  <c r="AA122" i="1" l="1"/>
  <c r="AD122" i="1" s="1"/>
  <c r="AA123" i="1" l="1"/>
  <c r="AD123" i="1" s="1"/>
  <c r="AA124" i="1" l="1"/>
  <c r="AD124" i="1" s="1"/>
  <c r="AA125" i="1" l="1"/>
  <c r="AD125" i="1" s="1"/>
  <c r="AA126" i="1" l="1"/>
  <c r="AD126" i="1" s="1"/>
  <c r="AA127" i="1" l="1"/>
  <c r="AD127" i="1" s="1"/>
  <c r="AA128" i="1" l="1"/>
  <c r="AD128" i="1" s="1"/>
  <c r="AA129" i="1" l="1"/>
  <c r="AD129" i="1" s="1"/>
  <c r="AA130" i="1" l="1"/>
  <c r="AD130" i="1" s="1"/>
  <c r="AA131" i="1" l="1"/>
  <c r="AD131" i="1" s="1"/>
  <c r="AA132" i="1" l="1"/>
  <c r="AD132" i="1" s="1"/>
  <c r="AA133" i="1" l="1"/>
  <c r="AD133" i="1" s="1"/>
  <c r="AA134" i="1" l="1"/>
  <c r="AD134" i="1" s="1"/>
  <c r="AA135" i="1" l="1"/>
  <c r="AD135" i="1" s="1"/>
  <c r="AA136" i="1" l="1"/>
  <c r="AD136" i="1" s="1"/>
  <c r="AA137" i="1" l="1"/>
  <c r="AD137" i="1" s="1"/>
  <c r="AA138" i="1" l="1"/>
  <c r="AD138" i="1" s="1"/>
  <c r="AA139" i="1" l="1"/>
  <c r="AD139" i="1" s="1"/>
  <c r="AA140" i="1" l="1"/>
  <c r="AD140" i="1" s="1"/>
  <c r="AA141" i="1" l="1"/>
  <c r="AD141" i="1" s="1"/>
  <c r="AA142" i="1" l="1"/>
  <c r="AD142" i="1" s="1"/>
  <c r="AA143" i="1" l="1"/>
  <c r="AD143" i="1" s="1"/>
  <c r="AA144" i="1" l="1"/>
  <c r="AD144" i="1" s="1"/>
  <c r="AA145" i="1" l="1"/>
  <c r="AD145" i="1" s="1"/>
  <c r="AA146" i="1" l="1"/>
  <c r="AD146" i="1" s="1"/>
  <c r="AA147" i="1" l="1"/>
  <c r="AD147" i="1" s="1"/>
  <c r="AA148" i="1" l="1"/>
  <c r="AD148" i="1" s="1"/>
  <c r="AA149" i="1" l="1"/>
  <c r="AD149" i="1" s="1"/>
  <c r="AA150" i="1" l="1"/>
  <c r="AD150" i="1" s="1"/>
  <c r="AA151" i="1" l="1"/>
  <c r="AD151" i="1" s="1"/>
  <c r="AA152" i="1" l="1"/>
  <c r="AD152" i="1" s="1"/>
  <c r="AA153" i="1" l="1"/>
  <c r="AD153" i="1" s="1"/>
  <c r="AA154" i="1" l="1"/>
  <c r="AD154" i="1" s="1"/>
  <c r="AA155" i="1" l="1"/>
  <c r="AD155" i="1" l="1"/>
  <c r="AF155" i="1"/>
  <c r="AA156" i="1"/>
  <c r="AD156" i="1" s="1"/>
  <c r="AA157" i="1" l="1"/>
  <c r="AD157" i="1" s="1"/>
  <c r="AA158" i="1" l="1"/>
  <c r="AD158" i="1" s="1"/>
  <c r="AA159" i="1" l="1"/>
  <c r="AD159" i="1" s="1"/>
  <c r="AA160" i="1" l="1"/>
  <c r="AD160" i="1" s="1"/>
  <c r="AA161" i="1" l="1"/>
  <c r="AD161" i="1" s="1"/>
  <c r="AA162" i="1" l="1"/>
  <c r="AD162" i="1" s="1"/>
  <c r="AA163" i="1" l="1"/>
  <c r="AD163" i="1" s="1"/>
  <c r="AA164" i="1" l="1"/>
  <c r="AD164" i="1" s="1"/>
  <c r="AA165" i="1" l="1"/>
  <c r="AD165" i="1" s="1"/>
  <c r="AA166" i="1" l="1"/>
  <c r="AD166" i="1" s="1"/>
  <c r="AA167" i="1" l="1"/>
  <c r="AD167" i="1" s="1"/>
  <c r="AA168" i="1" l="1"/>
  <c r="AD168" i="1" s="1"/>
  <c r="AA169" i="1" l="1"/>
  <c r="AD169" i="1" s="1"/>
  <c r="AA170" i="1" l="1"/>
  <c r="AD170" i="1" s="1"/>
  <c r="AA171" i="1" l="1"/>
  <c r="AD171" i="1" s="1"/>
  <c r="AA172" i="1" l="1"/>
  <c r="AD172" i="1" s="1"/>
  <c r="AA173" i="1" l="1"/>
  <c r="AD173" i="1" s="1"/>
  <c r="AA174" i="1" l="1"/>
  <c r="AD174" i="1" s="1"/>
  <c r="AA175" i="1" l="1"/>
  <c r="AD175" i="1" s="1"/>
  <c r="AA176" i="1" l="1"/>
  <c r="AD176" i="1" s="1"/>
  <c r="AA177" i="1" l="1"/>
  <c r="AD177" i="1" s="1"/>
  <c r="AA178" i="1" l="1"/>
  <c r="AD178" i="1" s="1"/>
  <c r="AA179" i="1" l="1"/>
  <c r="AD179" i="1" s="1"/>
  <c r="AA180" i="1" l="1"/>
  <c r="AD180" i="1" s="1"/>
  <c r="AA181" i="1" l="1"/>
  <c r="AD181" i="1" s="1"/>
  <c r="AA182" i="1" l="1"/>
  <c r="AD182" i="1" s="1"/>
  <c r="AA183" i="1" l="1"/>
  <c r="AD183" i="1" s="1"/>
  <c r="AA184" i="1" l="1"/>
  <c r="AD184" i="1" s="1"/>
  <c r="AA185" i="1" l="1"/>
  <c r="AD185" i="1" s="1"/>
  <c r="AA186" i="1" l="1"/>
  <c r="AD186" i="1" s="1"/>
  <c r="AA187" i="1" l="1"/>
  <c r="AD187" i="1" s="1"/>
  <c r="AA188" i="1" l="1"/>
  <c r="AD188" i="1" s="1"/>
  <c r="AA189" i="1" l="1"/>
  <c r="AD189" i="1" s="1"/>
  <c r="AA190" i="1" l="1"/>
  <c r="AD190" i="1" s="1"/>
  <c r="AA191" i="1" l="1"/>
  <c r="AD191" i="1" s="1"/>
  <c r="AA192" i="1" l="1"/>
  <c r="AD192" i="1" s="1"/>
  <c r="AA193" i="1" l="1"/>
  <c r="AD193" i="1" s="1"/>
  <c r="AA194" i="1" l="1"/>
  <c r="AD194" i="1" s="1"/>
  <c r="AA195" i="1" l="1"/>
  <c r="AD195" i="1" s="1"/>
  <c r="AA196" i="1" l="1"/>
  <c r="AD196" i="1" s="1"/>
  <c r="AA197" i="1" l="1"/>
  <c r="AD197" i="1" s="1"/>
  <c r="AA198" i="1" l="1"/>
  <c r="AD198" i="1" s="1"/>
  <c r="AA199" i="1" l="1"/>
  <c r="AD199" i="1" s="1"/>
  <c r="AA200" i="1" l="1"/>
  <c r="AD200" i="1" s="1"/>
  <c r="AA201" i="1" l="1"/>
  <c r="AD201" i="1" s="1"/>
  <c r="AA202" i="1" l="1"/>
  <c r="AD202" i="1" s="1"/>
  <c r="AA203" i="1" l="1"/>
  <c r="AD203" i="1" s="1"/>
  <c r="AA204" i="1" l="1"/>
  <c r="AD204" i="1" s="1"/>
  <c r="AA205" i="1" l="1"/>
  <c r="AD205" i="1" s="1"/>
  <c r="AA206" i="1" l="1"/>
  <c r="AD206" i="1" s="1"/>
  <c r="AA207" i="1" l="1"/>
  <c r="AD207" i="1" s="1"/>
  <c r="AA208" i="1" l="1"/>
  <c r="AD208" i="1" s="1"/>
  <c r="AA209" i="1" l="1"/>
  <c r="AD209" i="1" s="1"/>
  <c r="AA210" i="1" l="1"/>
  <c r="AD210" i="1" s="1"/>
  <c r="AA211" i="1" l="1"/>
  <c r="AD211" i="1" s="1"/>
  <c r="AA212" i="1" l="1"/>
  <c r="AD212" i="1" s="1"/>
  <c r="AA213" i="1" l="1"/>
  <c r="AD213" i="1" s="1"/>
  <c r="AA214" i="1" l="1"/>
  <c r="AD214" i="1" s="1"/>
  <c r="AA215" i="1" l="1"/>
  <c r="AD215" i="1" s="1"/>
  <c r="AA216" i="1" l="1"/>
  <c r="AD216" i="1" s="1"/>
  <c r="AA217" i="1" l="1"/>
  <c r="AD217" i="1" s="1"/>
  <c r="AA218" i="1" l="1"/>
  <c r="AD218" i="1" s="1"/>
  <c r="AA219" i="1" l="1"/>
  <c r="AD219" i="1" s="1"/>
  <c r="AA220" i="1" l="1"/>
  <c r="AD220" i="1" s="1"/>
  <c r="AA221" i="1" l="1"/>
  <c r="AD221" i="1" s="1"/>
  <c r="AA222" i="1" l="1"/>
  <c r="AD222" i="1" s="1"/>
  <c r="AA223" i="1" l="1"/>
  <c r="AD223" i="1" s="1"/>
  <c r="AA224" i="1" l="1"/>
  <c r="AD224" i="1" s="1"/>
  <c r="AA225" i="1" l="1"/>
  <c r="AD225" i="1" s="1"/>
  <c r="AA226" i="1" l="1"/>
  <c r="AD226" i="1" s="1"/>
  <c r="AA227" i="1" l="1"/>
  <c r="AD227" i="1" s="1"/>
  <c r="AA228" i="1" l="1"/>
  <c r="AD228" i="1" s="1"/>
  <c r="AA229" i="1" l="1"/>
  <c r="AD229" i="1" s="1"/>
  <c r="AA230" i="1" l="1"/>
  <c r="AD230" i="1" s="1"/>
  <c r="AA231" i="1" l="1"/>
  <c r="AD231" i="1" s="1"/>
  <c r="AA232" i="1" l="1"/>
  <c r="AD232" i="1" s="1"/>
  <c r="AA233" i="1" l="1"/>
  <c r="AD233" i="1" s="1"/>
  <c r="AA234" i="1" l="1"/>
  <c r="AD234" i="1" s="1"/>
  <c r="AA235" i="1" l="1"/>
  <c r="AD235" i="1" s="1"/>
  <c r="AA236" i="1" l="1"/>
  <c r="AD236" i="1" s="1"/>
  <c r="AA237" i="1" l="1"/>
  <c r="AD237" i="1" s="1"/>
  <c r="AA238" i="1" l="1"/>
  <c r="AD238" i="1" s="1"/>
  <c r="AA239" i="1" l="1"/>
  <c r="AD239" i="1" s="1"/>
  <c r="AA240" i="1" l="1"/>
  <c r="AD240" i="1" s="1"/>
  <c r="AA241" i="1" l="1"/>
  <c r="AD241" i="1" s="1"/>
  <c r="AA242" i="1" l="1"/>
  <c r="AD242" i="1" s="1"/>
  <c r="AA243" i="1" l="1"/>
  <c r="AD243" i="1" s="1"/>
  <c r="AA244" i="1" l="1"/>
  <c r="AD244" i="1" s="1"/>
  <c r="AA245" i="1" l="1"/>
  <c r="AD245" i="1" s="1"/>
  <c r="AA246" i="1" l="1"/>
  <c r="AD246" i="1" s="1"/>
  <c r="AA247" i="1" l="1"/>
  <c r="AD247" i="1" s="1"/>
  <c r="AA248" i="1" l="1"/>
  <c r="AD248" i="1" s="1"/>
  <c r="AA249" i="1" l="1"/>
  <c r="AD249" i="1" s="1"/>
  <c r="AA250" i="1" l="1"/>
  <c r="AD250" i="1" s="1"/>
  <c r="AA251" i="1" l="1"/>
  <c r="AD251" i="1" s="1"/>
  <c r="AA252" i="1" l="1"/>
  <c r="AD252" i="1" s="1"/>
  <c r="AA253" i="1" l="1"/>
  <c r="AD253" i="1" s="1"/>
  <c r="AA254" i="1" l="1"/>
  <c r="AD254" i="1" s="1"/>
  <c r="AA255" i="1" l="1"/>
  <c r="AD255" i="1" s="1"/>
  <c r="AA256" i="1" l="1"/>
  <c r="AD256" i="1" s="1"/>
  <c r="AA257" i="1" l="1"/>
  <c r="AD257" i="1" s="1"/>
  <c r="AA258" i="1" l="1"/>
  <c r="AD258" i="1" s="1"/>
  <c r="AA259" i="1" l="1"/>
  <c r="AD259" i="1" s="1"/>
  <c r="AA260" i="1" l="1"/>
  <c r="AD260" i="1" s="1"/>
  <c r="AA261" i="1" l="1"/>
  <c r="AD261" i="1" s="1"/>
  <c r="AA262" i="1" l="1"/>
  <c r="AD262" i="1" s="1"/>
  <c r="AA263" i="1" l="1"/>
  <c r="AD263" i="1" s="1"/>
  <c r="AA264" i="1" l="1"/>
  <c r="AD264" i="1" s="1"/>
  <c r="AA265" i="1" l="1"/>
  <c r="AD265" i="1" s="1"/>
  <c r="AA266" i="1" l="1"/>
  <c r="AD266" i="1" s="1"/>
  <c r="AA267" i="1" l="1"/>
  <c r="AD267" i="1" s="1"/>
  <c r="AA268" i="1" l="1"/>
  <c r="AA269" i="1" l="1"/>
  <c r="AD269" i="1" s="1"/>
  <c r="AD268" i="1"/>
  <c r="AF268" i="1"/>
  <c r="AA270" i="1" l="1"/>
  <c r="AD270" i="1" s="1"/>
  <c r="AA271" i="1" l="1"/>
  <c r="AD271" i="1" s="1"/>
  <c r="AA272" i="1" l="1"/>
  <c r="AD272" i="1" s="1"/>
  <c r="AA273" i="1" l="1"/>
  <c r="AD273" i="1" s="1"/>
  <c r="AA274" i="1" l="1"/>
  <c r="AD274" i="1" s="1"/>
  <c r="AA275" i="1" l="1"/>
  <c r="AD275" i="1" s="1"/>
  <c r="AA276" i="1" l="1"/>
  <c r="AD276" i="1" s="1"/>
  <c r="AA277" i="1" l="1"/>
  <c r="AD277" i="1" s="1"/>
  <c r="AA278" i="1" l="1"/>
  <c r="AD278" i="1" s="1"/>
  <c r="AA279" i="1" l="1"/>
  <c r="AD279" i="1" s="1"/>
  <c r="AA280" i="1" l="1"/>
  <c r="AD280" i="1" s="1"/>
  <c r="AA281" i="1" l="1"/>
  <c r="AD281" i="1" s="1"/>
  <c r="AA282" i="1" l="1"/>
  <c r="AD282" i="1" s="1"/>
  <c r="AA283" i="1" l="1"/>
  <c r="AD283" i="1" s="1"/>
  <c r="AA284" i="1" l="1"/>
  <c r="AD284" i="1" s="1"/>
  <c r="AA285" i="1" l="1"/>
  <c r="AD285" i="1" s="1"/>
  <c r="AA286" i="1" l="1"/>
  <c r="AD286" i="1" s="1"/>
  <c r="AA287" i="1" l="1"/>
  <c r="AD287" i="1" s="1"/>
  <c r="AA288" i="1" l="1"/>
  <c r="AD288" i="1" s="1"/>
  <c r="AA289" i="1" l="1"/>
  <c r="AD289" i="1" s="1"/>
  <c r="AA290" i="1" l="1"/>
  <c r="AD290" i="1" s="1"/>
  <c r="AA291" i="1" l="1"/>
  <c r="AD291" i="1" s="1"/>
  <c r="AA292" i="1" l="1"/>
  <c r="AD292" i="1" s="1"/>
  <c r="AA293" i="1" l="1"/>
  <c r="AD293" i="1" s="1"/>
  <c r="AA294" i="1" l="1"/>
  <c r="AD294" i="1" s="1"/>
  <c r="AA295" i="1" l="1"/>
  <c r="AD295" i="1" s="1"/>
  <c r="AA296" i="1" l="1"/>
  <c r="AD296" i="1" s="1"/>
  <c r="AA297" i="1" l="1"/>
  <c r="AD297" i="1" s="1"/>
  <c r="AA298" i="1" l="1"/>
  <c r="AD298" i="1" s="1"/>
  <c r="AA299" i="1" l="1"/>
  <c r="AD299" i="1" s="1"/>
  <c r="AA300" i="1" l="1"/>
  <c r="AD300" i="1" s="1"/>
  <c r="AA301" i="1" l="1"/>
  <c r="AD301" i="1" s="1"/>
  <c r="AA302" i="1" l="1"/>
  <c r="AD302" i="1" s="1"/>
  <c r="AA303" i="1" l="1"/>
  <c r="AD303" i="1" s="1"/>
  <c r="AA304" i="1" l="1"/>
  <c r="AD304" i="1" s="1"/>
  <c r="AA305" i="1" l="1"/>
  <c r="AD305" i="1" s="1"/>
  <c r="AA306" i="1" l="1"/>
  <c r="AD306" i="1" s="1"/>
  <c r="AA307" i="1" l="1"/>
  <c r="AD307" i="1" s="1"/>
  <c r="AA308" i="1" l="1"/>
  <c r="AD308" i="1" s="1"/>
  <c r="AA309" i="1" l="1"/>
  <c r="AD309" i="1" s="1"/>
  <c r="AA310" i="1" l="1"/>
  <c r="AD310" i="1" s="1"/>
  <c r="AA311" i="1" l="1"/>
  <c r="AD311" i="1" s="1"/>
  <c r="AA312" i="1" l="1"/>
  <c r="AD312" i="1" s="1"/>
  <c r="AA313" i="1" l="1"/>
  <c r="AD313" i="1" s="1"/>
  <c r="AA314" i="1" l="1"/>
  <c r="AD314" i="1" s="1"/>
  <c r="AA315" i="1" l="1"/>
  <c r="AD315" i="1" s="1"/>
  <c r="AA316" i="1" l="1"/>
  <c r="AD316" i="1" l="1"/>
  <c r="AF316" i="1"/>
  <c r="AA317" i="1"/>
  <c r="AD317" i="1" s="1"/>
  <c r="AA318" i="1" l="1"/>
  <c r="AD318" i="1" s="1"/>
  <c r="AA319" i="1" l="1"/>
  <c r="AD319" i="1" s="1"/>
  <c r="AA320" i="1" l="1"/>
  <c r="AD320" i="1" s="1"/>
  <c r="AA321" i="1" l="1"/>
  <c r="AD321" i="1" s="1"/>
  <c r="AA322" i="1" l="1"/>
  <c r="AD322" i="1" s="1"/>
  <c r="AA323" i="1" l="1"/>
  <c r="AD323" i="1" s="1"/>
  <c r="AA324" i="1" l="1"/>
  <c r="AD324" i="1" s="1"/>
  <c r="AA325" i="1" l="1"/>
  <c r="AD325" i="1" s="1"/>
  <c r="AA326" i="1" l="1"/>
  <c r="AD326" i="1" s="1"/>
  <c r="AA327" i="1" l="1"/>
  <c r="AD327" i="1" s="1"/>
  <c r="AA328" i="1" l="1"/>
  <c r="AD328" i="1" s="1"/>
  <c r="AA329" i="1" l="1"/>
  <c r="AD329" i="1" s="1"/>
  <c r="AA330" i="1" l="1"/>
  <c r="AD330" i="1" s="1"/>
  <c r="AA331" i="1" l="1"/>
  <c r="AD331" i="1" s="1"/>
  <c r="AA332" i="1" l="1"/>
  <c r="AD332" i="1" s="1"/>
  <c r="AA333" i="1" l="1"/>
  <c r="AD333" i="1" s="1"/>
  <c r="AA334" i="1" l="1"/>
  <c r="AD334" i="1" s="1"/>
  <c r="AA335" i="1" l="1"/>
  <c r="AD335" i="1" s="1"/>
  <c r="AA336" i="1" l="1"/>
  <c r="AD336" i="1" s="1"/>
  <c r="AA337" i="1" l="1"/>
  <c r="AD337" i="1" s="1"/>
  <c r="AA338" i="1" l="1"/>
  <c r="AD338" i="1" s="1"/>
  <c r="AA339" i="1" l="1"/>
  <c r="AD339" i="1" s="1"/>
  <c r="AA340" i="1" l="1"/>
  <c r="AD340" i="1" s="1"/>
  <c r="AA341" i="1" l="1"/>
  <c r="AD341" i="1" s="1"/>
  <c r="AA342" i="1" l="1"/>
  <c r="AD342" i="1" s="1"/>
  <c r="AA343" i="1" l="1"/>
  <c r="AD343" i="1" s="1"/>
  <c r="AA344" i="1" l="1"/>
  <c r="AD344" i="1" s="1"/>
  <c r="AA345" i="1" l="1"/>
  <c r="AD345" i="1" s="1"/>
  <c r="AA346" i="1" l="1"/>
  <c r="AD346" i="1" s="1"/>
  <c r="AA347" i="1" l="1"/>
  <c r="AD347" i="1" s="1"/>
  <c r="AA348" i="1" l="1"/>
  <c r="AD348" i="1" s="1"/>
  <c r="AA349" i="1" l="1"/>
  <c r="AD349" i="1" s="1"/>
  <c r="AA351" i="1" l="1"/>
  <c r="AD351" i="1" s="1"/>
  <c r="AA350" i="1"/>
  <c r="AD3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tc={6AC1D4DB-D70D-4A44-A17E-6D53F019496A}</author>
    <author>tc={16E33140-CF9C-4FF1-93B8-67CA60812AEE}</author>
  </authors>
  <commentList>
    <comment ref="C10" authorId="0" shapeId="0" xr:uid="{6AC1D4DB-D70D-4A44-A17E-6D53F019496A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PVT Data from Kaskida</t>
      </text>
    </comment>
    <comment ref="C39" authorId="1" shapeId="0" xr:uid="{16E33140-CF9C-4FF1-93B8-67CA60812AE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PVT Data from Kaskida</t>
      </text>
    </comment>
  </commentList>
</comments>
</file>

<file path=xl/sharedStrings.xml><?xml version="1.0" encoding="utf-8"?>
<sst xmlns="http://schemas.openxmlformats.org/spreadsheetml/2006/main" count="263" uniqueCount="136">
  <si>
    <t>Total D&amp;C Days</t>
  </si>
  <si>
    <t>Total D&amp;C Estimated Cost</t>
  </si>
  <si>
    <t>Total Development Cost Per Completion</t>
  </si>
  <si>
    <t>Cascade Chinook</t>
  </si>
  <si>
    <t>JSM</t>
  </si>
  <si>
    <t>Julia</t>
  </si>
  <si>
    <t>Stones</t>
  </si>
  <si>
    <t>Average</t>
  </si>
  <si>
    <t>*  Includes Sidetracks</t>
  </si>
  <si>
    <t>Completions per Wellbore</t>
  </si>
  <si>
    <t>Water Depth</t>
  </si>
  <si>
    <t>Kaskida</t>
  </si>
  <si>
    <t>Shenadoah</t>
  </si>
  <si>
    <t>Anchor</t>
  </si>
  <si>
    <t>Max Mud Wt</t>
  </si>
  <si>
    <t>15K Developments</t>
  </si>
  <si>
    <t>20K Appraisals</t>
  </si>
  <si>
    <t>FrPS</t>
  </si>
  <si>
    <t>1 x 10,000' sidetrack</t>
  </si>
  <si>
    <t>Well Depth</t>
  </si>
  <si>
    <t>Completion</t>
  </si>
  <si>
    <t>Total FrPS</t>
  </si>
  <si>
    <t>5 Wells</t>
  </si>
  <si>
    <t>Appraisal Wells (2+2 sidetracks)</t>
  </si>
  <si>
    <t>Total Number of Wells</t>
  </si>
  <si>
    <t>Total Number of Completions</t>
  </si>
  <si>
    <t>Completion %</t>
  </si>
  <si>
    <t>Total Development Cost per Completion</t>
  </si>
  <si>
    <t>Drilling (+1 10,000' sidetrack)</t>
  </si>
  <si>
    <t>Total Development Cost</t>
  </si>
  <si>
    <t>Recovery from first completion</t>
  </si>
  <si>
    <t>Recovery from first completion plus redrill</t>
  </si>
  <si>
    <t>Wet</t>
  </si>
  <si>
    <t>Kill Well, Retrieve Tree</t>
  </si>
  <si>
    <t>Run Riser and BOP</t>
  </si>
  <si>
    <t>Pull Tbg Hgr and Completion</t>
  </si>
  <si>
    <t>Plug back well</t>
  </si>
  <si>
    <t>K0 and Drill 14000 Re-drill</t>
  </si>
  <si>
    <t>Log and Core</t>
  </si>
  <si>
    <t>Run Production Casing and tieback</t>
  </si>
  <si>
    <t>Recomplete</t>
  </si>
  <si>
    <t>Redrill Comparison between Subsea and FrPS</t>
  </si>
  <si>
    <t>K0 and Drill 10000 Re-drill</t>
  </si>
  <si>
    <t>New Tree and Chokes</t>
  </si>
  <si>
    <t>Completion tangibles</t>
  </si>
  <si>
    <t>Clean out and Plug back well</t>
  </si>
  <si>
    <t>Pull Production Tieback</t>
  </si>
  <si>
    <t>Plug Back and Cut Window in Protective Casing</t>
  </si>
  <si>
    <t>Install FrPS Outer Producton Riser and Surface BOP</t>
  </si>
  <si>
    <t>Run FrPS Inner Production Riser</t>
  </si>
  <si>
    <t>MODU</t>
  </si>
  <si>
    <t>Sum with MODU</t>
  </si>
  <si>
    <t>Sum with FrPS Only</t>
  </si>
  <si>
    <t>Sum without abandonment burden</t>
  </si>
  <si>
    <t>Run Subsea Tree, Hook uP and Clean up</t>
  </si>
  <si>
    <t>Pull Marine Riser and Subsea BOP</t>
  </si>
  <si>
    <t>Run Riser and BOP (retrieve for FRPS case)</t>
  </si>
  <si>
    <t>Subsea recompletion</t>
  </si>
  <si>
    <t>Subsea with sidetrack and recompletion</t>
  </si>
  <si>
    <t>FrPS recompletion</t>
  </si>
  <si>
    <t>FrPS with sidetrack and recompletion</t>
  </si>
  <si>
    <t>Estimated Reservoir Pressure</t>
  </si>
  <si>
    <t>Estimated Mudline Pressure</t>
  </si>
  <si>
    <t>Avg Days per Compl</t>
  </si>
  <si>
    <t>Avg Compl Days</t>
  </si>
  <si>
    <t>Avg Drilling Days</t>
  </si>
  <si>
    <t>Avg Days per 10,000'</t>
  </si>
  <si>
    <t>Avg TMD</t>
  </si>
  <si>
    <t>Avg TVD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</si>
  <si>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</si>
  <si>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</si>
  <si>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</si>
  <si>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</si>
  <si>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</si>
  <si>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</si>
  <si>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</si>
  <si>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</si>
  <si>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</si>
  <si>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</si>
  <si>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</si>
  <si>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</si>
  <si>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</si>
  <si>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Column92</t>
  </si>
  <si>
    <t>Reference https://www.data.bsee.gov/</t>
  </si>
  <si>
    <t>Column14</t>
  </si>
  <si>
    <t>Column15</t>
  </si>
  <si>
    <t>Column16</t>
  </si>
  <si>
    <t>North Platte</t>
  </si>
  <si>
    <t>Column17</t>
  </si>
  <si>
    <t>Estimated Dry Tree Tbg Shut-in Pressure</t>
  </si>
  <si>
    <t>Column93</t>
  </si>
  <si>
    <t>Oil Pressure Gradient</t>
  </si>
  <si>
    <t>psi per ft</t>
  </si>
  <si>
    <t>API Gravity</t>
  </si>
  <si>
    <t>Over Balance ppg</t>
  </si>
  <si>
    <t>ppg</t>
  </si>
  <si>
    <t>Column52</t>
  </si>
  <si>
    <t>Column53</t>
  </si>
  <si>
    <t>Column54</t>
  </si>
  <si>
    <t>Column55</t>
  </si>
  <si>
    <t>Column32</t>
  </si>
  <si>
    <t>Mud Wt @ TD</t>
  </si>
  <si>
    <t>Estimated Total Subsea Well Cost</t>
  </si>
  <si>
    <r>
      <t>Total D&amp;C Estimated Cost</t>
    </r>
    <r>
      <rPr>
        <sz val="11"/>
        <color rgb="FFFF0000"/>
        <rFont val="Calibri"/>
        <family val="2"/>
        <scheme val="minor"/>
      </rPr>
      <t>**</t>
    </r>
  </si>
  <si>
    <t>Estimated D&amp;C Cost per Completion</t>
  </si>
  <si>
    <t>Estimated Total Development Cost to Date ( End of 2019)</t>
  </si>
  <si>
    <r>
      <t>Estimated Total Subsea Completion per Well</t>
    </r>
    <r>
      <rPr>
        <sz val="11"/>
        <color rgb="FFFF0000"/>
        <rFont val="Calibri"/>
        <family val="2"/>
        <scheme val="minor"/>
      </rPr>
      <t>**</t>
    </r>
  </si>
  <si>
    <t>** Assumes a rig rate of $1.1M/day and $20M drilling tangibles and $20M completion tangibles and $210M per well for SURF  from EIA Report Trends in US Oil and Natural Gas Upstream Costs March 2016</t>
  </si>
  <si>
    <t>-</t>
  </si>
  <si>
    <t>Compl-
etions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</si>
  <si>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Well-
bores</t>
    </r>
  </si>
  <si>
    <r>
      <t>Estimated Total D&amp;C and SURF per Well</t>
    </r>
    <r>
      <rPr>
        <sz val="11"/>
        <color rgb="FFFF0000"/>
        <rFont val="Calibri"/>
        <family val="2"/>
        <scheme val="minor"/>
      </rPr>
      <t>**</t>
    </r>
  </si>
  <si>
    <t>Estimated Total Project D&amp;C and SURF Cost</t>
  </si>
  <si>
    <r>
      <t>Estimated Total Development Cost to Date ( End of 2019)</t>
    </r>
    <r>
      <rPr>
        <sz val="11"/>
        <color rgb="FFFF0000"/>
        <rFont val="Calibri"/>
        <family val="2"/>
        <scheme val="minor"/>
      </rPr>
      <t>**</t>
    </r>
  </si>
  <si>
    <r>
      <t>Estimated Reservoir Pressure</t>
    </r>
    <r>
      <rPr>
        <sz val="11"/>
        <color rgb="FFFF0000"/>
        <rFont val="Calibri"/>
        <family val="2"/>
        <scheme val="minor"/>
      </rPr>
      <t>**</t>
    </r>
  </si>
  <si>
    <t>Avg Total Days per Compl</t>
  </si>
  <si>
    <t>** Assumes a rig rate of $1.1M/day and $20M drilling tangibles; $20M completion tangibles; and $210M per well for SURF ref. EIA Report Trends in US Oil and Natural Gas Upstream Costs March 2016</t>
  </si>
  <si>
    <t>Total D&amp;C Estimated Cost**</t>
  </si>
  <si>
    <t>Estimated Total D&amp;C and SURF per Well**</t>
  </si>
  <si>
    <t>Estimated Total Development Cost to Date ( End of 2019)**</t>
  </si>
  <si>
    <t>SURF Wells Percentage of Total Project</t>
  </si>
  <si>
    <t>Avg TVD of All Wells</t>
  </si>
  <si>
    <t>Wells Completed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</si>
  <si>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Total Number of Well-
bores</t>
    </r>
  </si>
  <si>
    <t>Avg TMD of All Wells</t>
  </si>
  <si>
    <t>Column62</t>
  </si>
  <si>
    <t>Avg Drilling Days per Well</t>
  </si>
  <si>
    <r>
      <rPr>
        <sz val="11"/>
        <color rgb="FFFF0000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>Total D&amp;C Days</t>
    </r>
  </si>
  <si>
    <r>
      <rPr>
        <sz val="11"/>
        <color rgb="FFFF0000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>Avg Total Days per Compl</t>
    </r>
  </si>
  <si>
    <t>**Avg Total Days per Compl</t>
  </si>
  <si>
    <t>** Mud Wt at TD -0.5ppg overbalance</t>
  </si>
  <si>
    <r>
      <t xml:space="preserve">Estimated Mudline Pressure </t>
    </r>
    <r>
      <rPr>
        <sz val="11"/>
        <color rgb="FFFF0000"/>
        <rFont val="Calibri"/>
        <family val="2"/>
        <scheme val="minor"/>
      </rPr>
      <t>***</t>
    </r>
  </si>
  <si>
    <t xml:space="preserve"> ***API 35 Gravity  Oil Pressure Gradient</t>
  </si>
  <si>
    <r>
      <t>Estimated Dry Tree Tbg Shut-in Pressure</t>
    </r>
    <r>
      <rPr>
        <sz val="11"/>
        <color rgb="FFFF0000"/>
        <rFont val="Calibri"/>
        <family val="2"/>
        <scheme val="minor"/>
      </rPr>
      <t>***</t>
    </r>
  </si>
  <si>
    <t>Column56</t>
  </si>
  <si>
    <t># Wells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</si>
</sst>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 wrapText="1"/>
    </xf>
    <xf numFmtId="9" fontId="0" fillId="0" borderId="0" xfId="3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9" fontId="0" fillId="0" borderId="0" xfId="3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164" fontId="0" fillId="4" borderId="1" xfId="1" applyNumberFormat="1" applyFont="1" applyFill="1" applyBorder="1"/>
    <xf numFmtId="0" fontId="0" fillId="0" borderId="0" xfId="0" applyFill="1"/>
    <xf numFmtId="164" fontId="0" fillId="0" borderId="1" xfId="1" applyNumberFormat="1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10" fillId="5" borderId="0" xfId="0" applyFont="1" applyFill="1"/>
    <xf numFmtId="0" fontId="5" fillId="4" borderId="2" xfId="0" applyFont="1" applyFill="1" applyBorder="1"/>
    <xf numFmtId="0" fontId="0" fillId="4" borderId="1" xfId="0" applyFont="1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0" fontId="6" fillId="0" borderId="2" xfId="0" applyFont="1" applyBorder="1"/>
    <xf numFmtId="0" fontId="0" fillId="0" borderId="1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166" fontId="0" fillId="4" borderId="1" xfId="0" applyNumberFormat="1" applyFont="1" applyFill="1" applyBorder="1"/>
    <xf numFmtId="164" fontId="0" fillId="0" borderId="1" xfId="1" applyNumberFormat="1" applyFont="1" applyBorder="1"/>
    <xf numFmtId="0" fontId="0" fillId="0" borderId="1" xfId="0" applyFont="1" applyBorder="1" applyAlignment="1">
      <alignment horizontal="center"/>
    </xf>
    <xf numFmtId="166" fontId="0" fillId="0" borderId="1" xfId="0" applyNumberFormat="1" applyFont="1" applyBorder="1"/>
    <xf numFmtId="164" fontId="0" fillId="4" borderId="1" xfId="0" applyNumberFormat="1" applyFont="1" applyFill="1" applyBorder="1"/>
    <xf numFmtId="167" fontId="0" fillId="0" borderId="1" xfId="0" applyNumberFormat="1" applyFont="1" applyBorder="1"/>
    <xf numFmtId="0" fontId="3" fillId="0" borderId="2" xfId="0" applyFont="1" applyBorder="1"/>
    <xf numFmtId="164" fontId="0" fillId="4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7" fontId="0" fillId="4" borderId="1" xfId="0" applyNumberFormat="1" applyFont="1" applyFill="1" applyBorder="1"/>
    <xf numFmtId="164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/>
    <xf numFmtId="0" fontId="3" fillId="4" borderId="2" xfId="0" applyFont="1" applyFill="1" applyBorder="1"/>
    <xf numFmtId="167" fontId="0" fillId="4" borderId="1" xfId="0" applyNumberFormat="1" applyFont="1" applyFill="1" applyBorder="1" applyAlignment="1">
      <alignment horizontal="right"/>
    </xf>
    <xf numFmtId="9" fontId="0" fillId="4" borderId="1" xfId="3" applyNumberFormat="1" applyFont="1" applyFill="1" applyBorder="1" applyAlignment="1">
      <alignment horizontal="center"/>
    </xf>
    <xf numFmtId="0" fontId="0" fillId="0" borderId="1" xfId="1" applyNumberFormat="1" applyFont="1" applyBorder="1"/>
    <xf numFmtId="9" fontId="0" fillId="0" borderId="1" xfId="3" applyNumberFormat="1" applyFont="1" applyBorder="1" applyAlignment="1">
      <alignment horizontal="center"/>
    </xf>
    <xf numFmtId="0" fontId="0" fillId="4" borderId="1" xfId="1" applyNumberFormat="1" applyFont="1" applyFill="1" applyBorder="1"/>
    <xf numFmtId="167" fontId="0" fillId="0" borderId="1" xfId="1" applyNumberFormat="1" applyFont="1" applyBorder="1"/>
    <xf numFmtId="164" fontId="0" fillId="0" borderId="1" xfId="0" applyNumberFormat="1" applyFont="1" applyBorder="1"/>
    <xf numFmtId="165" fontId="0" fillId="0" borderId="0" xfId="2" applyNumberFormat="1" applyFont="1" applyAlignment="1">
      <alignment horizontal="center" wrapText="1"/>
    </xf>
    <xf numFmtId="0" fontId="0" fillId="6" borderId="2" xfId="0" applyFont="1" applyFill="1" applyBorder="1"/>
    <xf numFmtId="164" fontId="0" fillId="6" borderId="1" xfId="1" applyNumberFormat="1" applyFont="1" applyFill="1" applyBorder="1"/>
    <xf numFmtId="0" fontId="0" fillId="6" borderId="1" xfId="0" applyFont="1" applyFill="1" applyBorder="1" applyAlignment="1">
      <alignment horizontal="center"/>
    </xf>
    <xf numFmtId="166" fontId="0" fillId="6" borderId="1" xfId="0" applyNumberFormat="1" applyFont="1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165" fontId="0" fillId="4" borderId="1" xfId="2" applyNumberFormat="1" applyFont="1" applyFill="1" applyBorder="1" applyAlignment="1">
      <alignment horizontal="center" wrapText="1"/>
    </xf>
    <xf numFmtId="165" fontId="0" fillId="0" borderId="1" xfId="2" applyNumberFormat="1" applyFont="1" applyBorder="1"/>
    <xf numFmtId="165" fontId="0" fillId="4" borderId="1" xfId="2" applyNumberFormat="1" applyFont="1" applyFill="1" applyBorder="1"/>
    <xf numFmtId="165" fontId="0" fillId="4" borderId="1" xfId="2" applyNumberFormat="1" applyFont="1" applyFill="1" applyBorder="1" applyAlignment="1">
      <alignment horizontal="center"/>
    </xf>
    <xf numFmtId="9" fontId="0" fillId="6" borderId="1" xfId="3" applyNumberFormat="1" applyFont="1" applyFill="1" applyBorder="1" applyAlignment="1">
      <alignment horizontal="center"/>
    </xf>
    <xf numFmtId="165" fontId="0" fillId="6" borderId="1" xfId="2" applyNumberFormat="1" applyFont="1" applyFill="1" applyBorder="1" applyAlignment="1">
      <alignment horizontal="center"/>
    </xf>
    <xf numFmtId="0" fontId="3" fillId="0" borderId="1" xfId="0" applyFont="1" applyBorder="1"/>
    <xf numFmtId="164" fontId="0" fillId="0" borderId="0" xfId="1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/>
    </xf>
    <xf numFmtId="9" fontId="0" fillId="4" borderId="1" xfId="3" applyFont="1" applyFill="1" applyBorder="1" applyAlignment="1">
      <alignment horizontal="center" wrapText="1"/>
    </xf>
    <xf numFmtId="9" fontId="0" fillId="4" borderId="1" xfId="3" applyFont="1" applyFill="1" applyBorder="1" applyAlignment="1">
      <alignment horizontal="center"/>
    </xf>
    <xf numFmtId="9" fontId="0" fillId="6" borderId="1" xfId="3" applyFont="1" applyFill="1" applyBorder="1" applyAlignment="1">
      <alignment horizontal="center"/>
    </xf>
    <xf numFmtId="9" fontId="0" fillId="0" borderId="1" xfId="3" applyFont="1" applyBorder="1" applyAlignment="1">
      <alignment horizontal="center"/>
    </xf>
    <xf numFmtId="164" fontId="1" fillId="4" borderId="1" xfId="1" applyNumberFormat="1" applyFont="1" applyFill="1" applyBorder="1"/>
    <xf numFmtId="164" fontId="1" fillId="6" borderId="1" xfId="1" applyNumberFormat="1" applyFont="1" applyFill="1" applyBorder="1"/>
    <xf numFmtId="164" fontId="1" fillId="0" borderId="1" xfId="1" applyNumberFormat="1" applyFont="1" applyBorder="1"/>
    <xf numFmtId="0" fontId="0" fillId="0" borderId="0" xfId="0" applyFont="1"/>
    <xf numFmtId="0" fontId="0" fillId="4" borderId="0" xfId="0" applyFont="1" applyFill="1" applyBorder="1" applyAlignment="1">
      <alignment horizontal="center" wrapText="1"/>
    </xf>
    <xf numFmtId="164" fontId="0" fillId="0" borderId="0" xfId="0" applyNumberFormat="1" applyFont="1" applyBorder="1" applyAlignment="1">
      <alignment horizontal="center" wrapText="1"/>
    </xf>
    <xf numFmtId="164" fontId="1" fillId="4" borderId="0" xfId="1" applyNumberFormat="1" applyFont="1" applyFill="1" applyBorder="1"/>
    <xf numFmtId="164" fontId="1" fillId="6" borderId="0" xfId="1" applyNumberFormat="1" applyFont="1" applyFill="1" applyBorder="1"/>
    <xf numFmtId="164" fontId="0" fillId="4" borderId="0" xfId="0" applyNumberFormat="1" applyFont="1" applyFill="1" applyBorder="1"/>
    <xf numFmtId="164" fontId="1" fillId="0" borderId="0" xfId="1" applyNumberFormat="1" applyFont="1" applyBorder="1"/>
    <xf numFmtId="0" fontId="0" fillId="4" borderId="0" xfId="0" applyFont="1" applyFill="1" applyBorder="1"/>
    <xf numFmtId="0" fontId="0" fillId="0" borderId="0" xfId="0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y Shilling" id="{26794C8A-634B-4F2B-802B-CCC6672AB887}" userId="07f9c9cfd5dcd70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B0F90A-4333-470B-8AB8-CA6826A37002}" name="Table4" displayName="Table4" ref="A14:Z33" totalsRowShown="0" headerRowDxfId="20">
  <autoFilter ref="A14:Z33" xr:uid="{A4DF5749-9F80-4B5E-B79A-2BA76013B0EF}"/>
  <tableColumns count="26">
    <tableColumn id="1" xr3:uid="{01468C82-D8A8-4082-A56A-D6302447983A}" name="Column1"/>
    <tableColumn id="2" xr3:uid="{D704D6F7-E247-40D6-8F61-56B70C91EDE2}" name="Column2" dataDxfId="19" dataCellStyle="Comma"/>
    <tableColumn id="3" xr3:uid="{2DF8F03C-6882-40B6-927A-5320323F0D75}" name="Column3"/>
    <tableColumn id="24" xr3:uid="{D6459B6E-7734-402F-ADC4-4086FA4D75C6}" name="Column32" dataDxfId="18"/>
    <tableColumn id="4" xr3:uid="{6A556F91-3520-4205-A00D-A937FB15BBE7}" name="Column4" dataDxfId="17" dataCellStyle="Comma"/>
    <tableColumn id="5" xr3:uid="{2330B05A-027D-4850-8D98-1AD5157C2690}" name="Column5" dataDxfId="16" dataCellStyle="Comma"/>
    <tableColumn id="23" xr3:uid="{8C480152-C66D-4799-A121-EA4C82C971DD}" name="Column55" dataDxfId="15" dataCellStyle="Comma"/>
    <tableColumn id="26" xr3:uid="{090D0D97-6C69-462C-9F28-BC4299454C9D}" name="Column56"/>
    <tableColumn id="22" xr3:uid="{1C49414D-A531-45F7-9088-FF5B6868F13B}" name="Column54" dataDxfId="14" dataCellStyle="Comma"/>
    <tableColumn id="21" xr3:uid="{4E3894C4-7F7C-491F-B4BC-FD47BD3F7739}" name="Column53" dataDxfId="13" dataCellStyle="Comma"/>
    <tableColumn id="20" xr3:uid="{433CAB88-E837-445C-A18A-A7A0208C9CFC}" name="Column52" dataDxfId="12" dataCellStyle="Comma"/>
    <tableColumn id="6" xr3:uid="{D8067FED-4864-4CC6-8BCA-8EC0F24DBBD6}" name="Column6"/>
    <tableColumn id="25" xr3:uid="{AFE9DBB1-96AF-468C-8A90-752028D707F6}" name="Column62"/>
    <tableColumn id="7" xr3:uid="{D1DB278C-841B-44AB-A9C2-A0CBA38C43F1}" name="Column7" dataDxfId="11"/>
    <tableColumn id="8" xr3:uid="{041FA63E-83D9-4A43-9BE4-CA29DF8C5E08}" name="Column8" dataDxfId="10"/>
    <tableColumn id="9" xr3:uid="{64326278-E130-467D-A5E4-B1028BF20109}" name="Column9" dataDxfId="9" dataCellStyle="Comma"/>
    <tableColumn id="14" xr3:uid="{EBAC97BF-226A-4115-A20A-69FE779077A5}" name="Column92" dataDxfId="8" dataCellStyle="Comma"/>
    <tableColumn id="19" xr3:uid="{FF09D60E-8DC8-4A0D-876D-E8682E9A81BC}" name="Column93" dataDxfId="7"/>
    <tableColumn id="10" xr3:uid="{19C5B602-334F-4D81-A52A-5E5FDE62B538}" name="Column10" dataDxfId="6"/>
    <tableColumn id="15" xr3:uid="{6B44879C-DC9B-4087-8ED4-F87BB8A33304}" name="Column14" dataDxfId="5"/>
    <tableColumn id="17" xr3:uid="{5E4B245A-F54B-4CA2-82A4-785E1C285B1B}" name="Column15" dataDxfId="4"/>
    <tableColumn id="16" xr3:uid="{331AED18-5850-461B-AB7E-EB3AC9D3E0A6}" name="Column16" dataDxfId="3"/>
    <tableColumn id="18" xr3:uid="{4FEEDE07-80E5-43EF-9DDA-68C0575B1368}" name="Column17" dataDxfId="2" dataCellStyle="Comma"/>
    <tableColumn id="11" xr3:uid="{E9D04080-118D-42C6-8BCA-F026C3914FC5}" name="Column11" dataDxfId="1" dataCellStyle="Currency"/>
    <tableColumn id="12" xr3:uid="{A0E0742A-95F2-424D-926C-9FD78EF0A2C1}" name="Column12" dataDxfId="0"/>
    <tableColumn id="13" xr3:uid="{221347EF-AC49-40E9-A361-8319A618A0AC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0-10-18T22:16:38.23" personId="{26794C8A-634B-4F2B-802B-CCC6672AB887}" id="{6AC1D4DB-D70D-4A44-A17E-6D53F019496A}">
    <text>Actual PVT Data from Kaskida</text>
  </threadedComment>
  <threadedComment ref="C39" dT="2020-10-18T22:16:38.23" personId="{26794C8A-634B-4F2B-802B-CCC6672AB887}" id="{16E33140-CF9C-4FF1-93B8-67CA60812AEE}">
    <text>Actual PVT Data from Kaskida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92E-39CB-4D0C-B285-AB29D441A07C}">
  <dimension ref="A8:AI351"/>
  <sheetViews>
    <sheetView tabSelected="1" topLeftCell="A7" zoomScale="115" zoomScaleNormal="115" workbookViewId="0">
      <selection activeCell="I17" sqref="I17"/>
    </sheetView>
  </sheetViews>
  <sheetFormatPr defaultRowHeight="15" x14ac:dyDescent="0.25"/>
  <cols>
    <col min="1" max="1" width="21.7109375" customWidth="1"/>
    <col min="2" max="2" width="10" customWidth="1"/>
    <col min="3" max="3" width="9" customWidth="1"/>
    <col min="4" max="4" width="10.140625" customWidth="1"/>
    <col min="5" max="5" width="9.140625" customWidth="1"/>
    <col min="6" max="6" width="10.42578125" customWidth="1"/>
    <col min="7" max="7" width="10.85546875" customWidth="1"/>
    <col min="8" max="8" width="10.7109375" customWidth="1"/>
    <col min="9" max="9" width="11.42578125" customWidth="1"/>
    <col min="10" max="10" width="11.85546875" customWidth="1"/>
    <col min="11" max="11" width="15.28515625" bestFit="1" customWidth="1"/>
    <col min="12" max="13" width="13.7109375" bestFit="1" customWidth="1"/>
    <col min="14" max="14" width="15.28515625" bestFit="1" customWidth="1"/>
    <col min="15" max="15" width="16.28515625" bestFit="1" customWidth="1"/>
    <col min="16" max="16" width="15.28515625" bestFit="1" customWidth="1"/>
    <col min="17" max="17" width="13.42578125" bestFit="1" customWidth="1"/>
    <col min="18" max="18" width="17.140625" customWidth="1"/>
    <col min="19" max="19" width="18.28515625" customWidth="1"/>
    <col min="20" max="20" width="15.140625" customWidth="1"/>
    <col min="21" max="21" width="23.85546875" customWidth="1"/>
    <col min="22" max="22" width="28" customWidth="1"/>
    <col min="23" max="23" width="17.42578125" customWidth="1"/>
    <col min="24" max="24" width="17" customWidth="1"/>
    <col min="25" max="25" width="17.42578125" customWidth="1"/>
    <col min="26" max="26" width="16.28515625" customWidth="1"/>
    <col min="27" max="27" width="14.85546875" customWidth="1"/>
    <col min="28" max="28" width="15.85546875" customWidth="1"/>
    <col min="29" max="29" width="17" customWidth="1"/>
    <col min="30" max="30" width="19" customWidth="1"/>
    <col min="31" max="31" width="12" customWidth="1"/>
    <col min="32" max="32" width="15.7109375" customWidth="1"/>
    <col min="33" max="33" width="16.140625" customWidth="1"/>
    <col min="34" max="34" width="15.5703125" customWidth="1"/>
    <col min="35" max="35" width="16.7109375" customWidth="1"/>
    <col min="36" max="36" width="15.140625" customWidth="1"/>
    <col min="37" max="37" width="15.42578125" customWidth="1"/>
    <col min="38" max="38" width="15.28515625" customWidth="1"/>
    <col min="39" max="39" width="16.5703125" customWidth="1"/>
  </cols>
  <sheetData>
    <row r="8" spans="1:26" x14ac:dyDescent="0.25">
      <c r="R8" s="31"/>
    </row>
    <row r="10" spans="1:26" x14ac:dyDescent="0.25">
      <c r="A10" s="29" t="s">
        <v>93</v>
      </c>
      <c r="B10" s="37">
        <v>35</v>
      </c>
      <c r="G10" s="27"/>
      <c r="H10" s="27"/>
      <c r="I10" s="27"/>
      <c r="J10" s="27"/>
      <c r="K10" s="27"/>
      <c r="L10" s="27"/>
      <c r="M10" s="27"/>
      <c r="P10" s="27"/>
    </row>
    <row r="11" spans="1:26" x14ac:dyDescent="0.25">
      <c r="A11" s="29" t="s">
        <v>94</v>
      </c>
      <c r="B11" s="37">
        <v>0.5</v>
      </c>
      <c r="C11" t="s">
        <v>95</v>
      </c>
    </row>
    <row r="12" spans="1:26" x14ac:dyDescent="0.25">
      <c r="A12" s="27" t="s">
        <v>91</v>
      </c>
      <c r="B12" s="28">
        <f>1/((B10+131.5)/141.5)*0.433</f>
        <v>0.367984984984985</v>
      </c>
      <c r="C12" s="27" t="s">
        <v>92</v>
      </c>
      <c r="D12" s="27"/>
      <c r="O12" s="32"/>
    </row>
    <row r="13" spans="1:26" ht="21" customHeight="1" x14ac:dyDescent="0.3">
      <c r="E13" s="20"/>
    </row>
    <row r="14" spans="1:26" ht="55.5" customHeight="1" x14ac:dyDescent="0.25">
      <c r="A14" s="21" t="s">
        <v>69</v>
      </c>
      <c r="B14" s="1" t="s">
        <v>70</v>
      </c>
      <c r="C14" s="1" t="s">
        <v>71</v>
      </c>
      <c r="D14" s="1" t="s">
        <v>100</v>
      </c>
      <c r="E14" s="1" t="s">
        <v>72</v>
      </c>
      <c r="F14" s="1" t="s">
        <v>73</v>
      </c>
      <c r="G14" s="1" t="s">
        <v>99</v>
      </c>
      <c r="H14" s="1" t="s">
        <v>134</v>
      </c>
      <c r="I14" s="1" t="s">
        <v>98</v>
      </c>
      <c r="J14" s="1" t="s">
        <v>97</v>
      </c>
      <c r="K14" s="1" t="s">
        <v>96</v>
      </c>
      <c r="L14" s="1" t="s">
        <v>74</v>
      </c>
      <c r="M14" s="1" t="s">
        <v>125</v>
      </c>
      <c r="N14" s="1" t="s">
        <v>75</v>
      </c>
      <c r="O14" s="1" t="s">
        <v>76</v>
      </c>
      <c r="P14" s="1" t="s">
        <v>77</v>
      </c>
      <c r="Q14" s="1" t="s">
        <v>82</v>
      </c>
      <c r="R14" s="1" t="s">
        <v>90</v>
      </c>
      <c r="S14" s="1" t="s">
        <v>78</v>
      </c>
      <c r="T14" s="1" t="s">
        <v>84</v>
      </c>
      <c r="U14" s="1" t="s">
        <v>85</v>
      </c>
      <c r="V14" s="1" t="s">
        <v>86</v>
      </c>
      <c r="W14" s="1" t="s">
        <v>88</v>
      </c>
      <c r="X14" s="1" t="s">
        <v>79</v>
      </c>
      <c r="Y14" s="1" t="s">
        <v>80</v>
      </c>
      <c r="Z14" s="1" t="s">
        <v>81</v>
      </c>
    </row>
    <row r="15" spans="1:26" ht="67.5" customHeight="1" x14ac:dyDescent="0.25">
      <c r="A15" s="21"/>
      <c r="B15" s="1" t="s">
        <v>10</v>
      </c>
      <c r="C15" s="1" t="s">
        <v>110</v>
      </c>
      <c r="D15" s="1" t="s">
        <v>109</v>
      </c>
      <c r="E15" s="1" t="s">
        <v>68</v>
      </c>
      <c r="F15" s="1" t="s">
        <v>67</v>
      </c>
      <c r="G15" s="25" t="s">
        <v>14</v>
      </c>
      <c r="H15" s="25"/>
      <c r="I15" s="25" t="s">
        <v>61</v>
      </c>
      <c r="J15" s="25" t="s">
        <v>62</v>
      </c>
      <c r="K15" s="25" t="s">
        <v>89</v>
      </c>
      <c r="L15" s="1" t="s">
        <v>66</v>
      </c>
      <c r="M15" s="1"/>
      <c r="N15" s="1" t="s">
        <v>65</v>
      </c>
      <c r="O15" s="1" t="s">
        <v>64</v>
      </c>
      <c r="P15" s="1" t="s">
        <v>0</v>
      </c>
      <c r="Q15" s="1" t="s">
        <v>63</v>
      </c>
      <c r="R15" s="1" t="s">
        <v>9</v>
      </c>
      <c r="S15" s="1" t="s">
        <v>103</v>
      </c>
      <c r="T15" s="25" t="s">
        <v>104</v>
      </c>
      <c r="U15" s="1" t="s">
        <v>106</v>
      </c>
      <c r="V15" s="1" t="s">
        <v>102</v>
      </c>
      <c r="W15" s="1" t="s">
        <v>105</v>
      </c>
      <c r="X15" s="65" t="s">
        <v>2</v>
      </c>
      <c r="Y15" s="4"/>
    </row>
    <row r="16" spans="1:26" ht="18.75" x14ac:dyDescent="0.3">
      <c r="A16" s="22" t="s">
        <v>15</v>
      </c>
      <c r="B16" s="1"/>
      <c r="C16" s="1"/>
      <c r="D16" s="1"/>
      <c r="E16" s="1"/>
      <c r="F16" s="1"/>
      <c r="G16" s="25"/>
      <c r="H16" s="25"/>
      <c r="I16" s="25"/>
      <c r="J16" s="25"/>
      <c r="K16" s="25"/>
      <c r="L16" s="1"/>
      <c r="M16" s="1"/>
      <c r="N16" s="1"/>
      <c r="O16" s="1"/>
      <c r="P16" s="1"/>
      <c r="Q16" s="1"/>
      <c r="R16" s="16"/>
      <c r="S16" s="1"/>
      <c r="T16" s="25"/>
      <c r="U16" s="3"/>
      <c r="V16" s="4"/>
      <c r="W16" s="1"/>
      <c r="X16" s="5"/>
      <c r="Y16" s="4"/>
    </row>
    <row r="17" spans="1:35" x14ac:dyDescent="0.25">
      <c r="A17" t="s">
        <v>3</v>
      </c>
      <c r="B17" s="3">
        <v>8468</v>
      </c>
      <c r="C17" s="16">
        <f>10+9</f>
        <v>19</v>
      </c>
      <c r="D17" s="16">
        <v>6</v>
      </c>
      <c r="E17" s="3">
        <v>26616</v>
      </c>
      <c r="F17" s="3">
        <v>27104</v>
      </c>
      <c r="G17" s="8">
        <v>14.3</v>
      </c>
      <c r="H17" s="8"/>
      <c r="I17" s="3">
        <f>+(G17-B$11)*(E17-1000)*0.052</f>
        <v>18382.0416</v>
      </c>
      <c r="J17" s="3">
        <f>I17-B$12*(E17-B17)</f>
        <v>11703.850092492492</v>
      </c>
      <c r="K17" s="3">
        <f>Table4[[#This Row],[Column53]]-B$12*Table4[[#This Row],[Column2]]</f>
        <v>8587.7532396396382</v>
      </c>
      <c r="L17" s="9">
        <v>76.5</v>
      </c>
      <c r="M17" s="9"/>
      <c r="N17" s="8">
        <f>(F17/10000)*L17</f>
        <v>207.34559999999999</v>
      </c>
      <c r="O17">
        <v>144.1</v>
      </c>
      <c r="P17" s="3">
        <f>1198+1121</f>
        <v>2319</v>
      </c>
      <c r="Q17" s="8">
        <f>P17/D17</f>
        <v>386.5</v>
      </c>
      <c r="R17" s="26">
        <f>D17/C17</f>
        <v>0.31578947368421051</v>
      </c>
      <c r="S17" s="5">
        <f>P17*1100000+D17*40000000</f>
        <v>2790900000</v>
      </c>
      <c r="T17" s="5">
        <f>S17/D17</f>
        <v>465150000</v>
      </c>
      <c r="U17" s="6">
        <f>T17+200000000</f>
        <v>665150000</v>
      </c>
      <c r="V17" s="6">
        <f>U17*D17</f>
        <v>3990900000</v>
      </c>
      <c r="W17" s="6">
        <f>D17*X17</f>
        <v>5790900000</v>
      </c>
      <c r="X17" s="5">
        <f>(3000000000+S17)/D17</f>
        <v>965150000</v>
      </c>
      <c r="Y17" s="4"/>
    </row>
    <row r="18" spans="1:35" x14ac:dyDescent="0.25">
      <c r="A18" t="s">
        <v>4</v>
      </c>
      <c r="B18" s="3">
        <v>6952</v>
      </c>
      <c r="C18" s="16">
        <v>37</v>
      </c>
      <c r="D18" s="16">
        <f>6+9</f>
        <v>15</v>
      </c>
      <c r="E18" s="3">
        <v>28352</v>
      </c>
      <c r="F18" s="3">
        <v>29176</v>
      </c>
      <c r="G18" s="8">
        <v>14.1</v>
      </c>
      <c r="H18" s="8"/>
      <c r="I18" s="3">
        <f>+(G18-B$11)*(E18-1000)*0.052</f>
        <v>19343.3344</v>
      </c>
      <c r="J18" s="3">
        <f>I18-B$12*(E18-B18)</f>
        <v>11468.455721321321</v>
      </c>
      <c r="K18" s="3">
        <f>Table4[[#This Row],[Column53]]-B$12*Table4[[#This Row],[Column2]]</f>
        <v>8910.2241057057054</v>
      </c>
      <c r="L18" s="10">
        <v>73.2</v>
      </c>
      <c r="M18" s="10"/>
      <c r="N18" s="8">
        <f>(F18/10000)*L18</f>
        <v>213.56832000000003</v>
      </c>
      <c r="O18">
        <v>96.3</v>
      </c>
      <c r="P18" s="3">
        <f>2530+2666</f>
        <v>5196</v>
      </c>
      <c r="Q18" s="8">
        <f>P18/D18</f>
        <v>346.4</v>
      </c>
      <c r="R18" s="26">
        <f>D18/C18</f>
        <v>0.40540540540540543</v>
      </c>
      <c r="S18" s="5">
        <f>P18*1100000+D18*40000000</f>
        <v>6315600000</v>
      </c>
      <c r="T18" s="5">
        <f>S18/D18</f>
        <v>421040000</v>
      </c>
      <c r="U18" s="6">
        <f>T18+200000000</f>
        <v>621040000</v>
      </c>
      <c r="V18" s="6">
        <f>U18*D18</f>
        <v>9315600000</v>
      </c>
      <c r="W18" s="6">
        <f>D18*X18</f>
        <v>12315600000</v>
      </c>
      <c r="X18" s="5">
        <f>(6000000000+S18)/D18</f>
        <v>821040000</v>
      </c>
      <c r="Y18" s="4"/>
    </row>
    <row r="19" spans="1:35" x14ac:dyDescent="0.25">
      <c r="A19" t="s">
        <v>5</v>
      </c>
      <c r="B19" s="3">
        <v>7134</v>
      </c>
      <c r="C19" s="16">
        <v>8</v>
      </c>
      <c r="D19" s="16">
        <v>4</v>
      </c>
      <c r="E19" s="3">
        <v>30502</v>
      </c>
      <c r="F19" s="3">
        <v>31236</v>
      </c>
      <c r="G19" s="8">
        <v>15.1</v>
      </c>
      <c r="H19" s="8"/>
      <c r="I19" s="3">
        <f>+(G19-B$11)*(E19-1000)*0.052</f>
        <v>22397.918399999999</v>
      </c>
      <c r="J19" s="3">
        <f>I19-B$12*(E19-B19)</f>
        <v>13798.84527087087</v>
      </c>
      <c r="K19" s="3">
        <f>Table4[[#This Row],[Column53]]-B$12*Table4[[#This Row],[Column2]]</f>
        <v>11173.640387987987</v>
      </c>
      <c r="L19" s="10">
        <v>67.7</v>
      </c>
      <c r="M19" s="10"/>
      <c r="N19" s="8">
        <f>(F19/10000)*L19</f>
        <v>211.46772000000001</v>
      </c>
      <c r="O19">
        <v>89.2</v>
      </c>
      <c r="P19" s="3">
        <f>1442</f>
        <v>1442</v>
      </c>
      <c r="Q19" s="8">
        <f>P19/D19</f>
        <v>360.5</v>
      </c>
      <c r="R19" s="26">
        <f>D19/C19</f>
        <v>0.5</v>
      </c>
      <c r="S19" s="5">
        <f>P19*1100000+D19*40000000</f>
        <v>1746200000</v>
      </c>
      <c r="T19" s="5">
        <f>S19/D19</f>
        <v>436550000</v>
      </c>
      <c r="U19" s="6">
        <f>T19+200000000</f>
        <v>636550000</v>
      </c>
      <c r="V19" s="6">
        <f>U19*D19</f>
        <v>2546200000</v>
      </c>
      <c r="W19" s="6">
        <f>D19*X19</f>
        <v>5046200000</v>
      </c>
      <c r="X19" s="5">
        <f>(3300000000+S19)/D19</f>
        <v>1261550000</v>
      </c>
      <c r="Y19" s="4"/>
    </row>
    <row r="20" spans="1:35" x14ac:dyDescent="0.25">
      <c r="A20" t="s">
        <v>6</v>
      </c>
      <c r="B20" s="3">
        <v>9438</v>
      </c>
      <c r="C20" s="16">
        <v>20</v>
      </c>
      <c r="D20" s="16">
        <v>7</v>
      </c>
      <c r="E20" s="3">
        <v>23597</v>
      </c>
      <c r="F20" s="3">
        <v>25049</v>
      </c>
      <c r="G20" s="8">
        <v>14</v>
      </c>
      <c r="H20" s="8"/>
      <c r="I20" s="3">
        <f>+(G20-B$11)*(E20-1000)*0.052</f>
        <v>15863.093999999999</v>
      </c>
      <c r="J20" s="3">
        <f>I20-B$12*(E20-B20)</f>
        <v>10652.794597597596</v>
      </c>
      <c r="K20" s="3">
        <f>Table4[[#This Row],[Column53]]-B$12*Table4[[#This Row],[Column2]]</f>
        <v>7179.7523093093077</v>
      </c>
      <c r="L20" s="10">
        <v>69.599999999999994</v>
      </c>
      <c r="M20" s="10"/>
      <c r="N20" s="8">
        <f>(F20/10000)*L20</f>
        <v>174.34103999999999</v>
      </c>
      <c r="O20">
        <v>88.9</v>
      </c>
      <c r="P20" s="3">
        <v>2119</v>
      </c>
      <c r="Q20" s="8">
        <f>P20/D20</f>
        <v>302.71428571428572</v>
      </c>
      <c r="R20" s="26">
        <f>D20/C20</f>
        <v>0.35</v>
      </c>
      <c r="S20" s="5">
        <f>P20*1100000+D20*40000000</f>
        <v>2610900000</v>
      </c>
      <c r="T20" s="5">
        <f>S20/D20</f>
        <v>372985714.28571427</v>
      </c>
      <c r="U20" s="6">
        <f>T20+200000000</f>
        <v>572985714.28571427</v>
      </c>
      <c r="V20" s="6">
        <f>U20*D20</f>
        <v>4010900000</v>
      </c>
      <c r="W20" s="6">
        <f>D20*X20</f>
        <v>5410900000</v>
      </c>
      <c r="X20" s="5">
        <f>(1000000000+S20+(D20+2)*200000000)/D20</f>
        <v>772985714.28571427</v>
      </c>
      <c r="Y20" s="4"/>
    </row>
    <row r="21" spans="1:35" x14ac:dyDescent="0.25">
      <c r="B21" s="3"/>
      <c r="C21" s="16"/>
      <c r="D21" s="16"/>
      <c r="E21" s="3"/>
      <c r="F21" s="3"/>
      <c r="G21" s="8"/>
      <c r="H21" s="8"/>
      <c r="I21" s="4"/>
      <c r="J21" s="4"/>
      <c r="K21" s="4"/>
      <c r="L21" s="10"/>
      <c r="M21" s="10"/>
      <c r="N21" s="8"/>
      <c r="Q21" s="8"/>
      <c r="R21" s="16"/>
      <c r="T21" s="5"/>
      <c r="X21" s="5"/>
      <c r="Y21" s="4"/>
      <c r="AI21" s="5"/>
    </row>
    <row r="22" spans="1:35" x14ac:dyDescent="0.25">
      <c r="A22" t="s">
        <v>7</v>
      </c>
      <c r="B22" s="3">
        <f t="shared" ref="B22:G22" si="0">SUM(B17:B21)/4</f>
        <v>7998</v>
      </c>
      <c r="C22" s="16">
        <f t="shared" si="0"/>
        <v>21</v>
      </c>
      <c r="D22" s="16">
        <f t="shared" si="0"/>
        <v>8</v>
      </c>
      <c r="E22" s="3">
        <f t="shared" si="0"/>
        <v>27266.75</v>
      </c>
      <c r="F22" s="3">
        <f t="shared" si="0"/>
        <v>28141.25</v>
      </c>
      <c r="G22" s="11">
        <f t="shared" si="0"/>
        <v>14.375</v>
      </c>
      <c r="H22" s="11"/>
      <c r="I22" s="3">
        <f>AVERAGE(I17:I20)</f>
        <v>18996.597099999999</v>
      </c>
      <c r="J22" s="3">
        <f>AVERAGE(J17:J20)</f>
        <v>11905.986420570571</v>
      </c>
      <c r="K22" s="3">
        <f>AVERAGE(K17:K20)</f>
        <v>8962.8425106606592</v>
      </c>
      <c r="L22" s="12">
        <f t="shared" ref="L22:R22" si="1">SUM(L17:L21)/4</f>
        <v>71.75</v>
      </c>
      <c r="M22" s="12"/>
      <c r="N22" s="8">
        <f t="shared" si="1"/>
        <v>201.68067000000002</v>
      </c>
      <c r="O22" s="11">
        <f t="shared" si="1"/>
        <v>104.625</v>
      </c>
      <c r="P22" s="4">
        <f t="shared" si="1"/>
        <v>2769</v>
      </c>
      <c r="Q22" s="8">
        <f t="shared" si="1"/>
        <v>349.02857142857147</v>
      </c>
      <c r="R22" s="26">
        <f t="shared" si="1"/>
        <v>0.39279871977240399</v>
      </c>
      <c r="S22" s="5">
        <f t="shared" ref="S22" si="2">SUM(S17:S21)/4</f>
        <v>3365900000</v>
      </c>
      <c r="T22" s="5">
        <f>SUM(T17:T21)/4</f>
        <v>423931428.57142854</v>
      </c>
      <c r="U22" s="5">
        <f>SUM(U17:U21)/4</f>
        <v>623931428.57142854</v>
      </c>
      <c r="V22" s="5">
        <f>SUM(V17:V21)/4</f>
        <v>4965900000</v>
      </c>
      <c r="W22" s="5">
        <f>SUM(W17:W21)/4</f>
        <v>7140900000</v>
      </c>
      <c r="X22" s="5">
        <f>SUM(X17:X21)/4</f>
        <v>955181428.57142854</v>
      </c>
      <c r="Y22" s="4"/>
      <c r="AD22" s="5"/>
      <c r="AI22" s="5"/>
    </row>
    <row r="23" spans="1:35" x14ac:dyDescent="0.25">
      <c r="B23" s="3"/>
      <c r="D23" s="16"/>
      <c r="E23" s="3"/>
      <c r="F23" s="3"/>
      <c r="N23" s="8"/>
      <c r="R23" s="16"/>
      <c r="S23" s="4"/>
      <c r="T23" s="4"/>
      <c r="U23" s="4"/>
      <c r="V23" s="4"/>
      <c r="W23" s="3"/>
    </row>
    <row r="24" spans="1:35" x14ac:dyDescent="0.25">
      <c r="A24" s="19" t="s">
        <v>8</v>
      </c>
      <c r="B24" s="3"/>
      <c r="D24" s="16"/>
      <c r="E24" s="3"/>
      <c r="F24" s="3"/>
      <c r="N24" s="8"/>
      <c r="R24" s="16"/>
      <c r="S24" s="4"/>
      <c r="T24" s="4"/>
      <c r="U24" s="4"/>
      <c r="V24" s="4"/>
      <c r="W24" s="3"/>
    </row>
    <row r="25" spans="1:35" x14ac:dyDescent="0.25">
      <c r="B25" s="3"/>
      <c r="D25" s="16"/>
      <c r="E25" s="3"/>
      <c r="F25" s="3"/>
      <c r="K25" s="3"/>
      <c r="N25" s="8"/>
      <c r="Q25" s="24"/>
      <c r="R25" s="16"/>
      <c r="S25" s="71" t="s">
        <v>107</v>
      </c>
      <c r="T25" s="4"/>
      <c r="U25" s="70"/>
      <c r="V25" s="4"/>
      <c r="W25" s="3"/>
    </row>
    <row r="26" spans="1:35" ht="18.75" x14ac:dyDescent="0.3">
      <c r="A26" s="22" t="s">
        <v>16</v>
      </c>
      <c r="D26" s="16"/>
      <c r="R26" s="16"/>
      <c r="S26" s="4"/>
      <c r="T26" s="4"/>
      <c r="U26" s="4"/>
      <c r="V26" s="4"/>
      <c r="W26" s="3"/>
    </row>
    <row r="27" spans="1:35" x14ac:dyDescent="0.25">
      <c r="A27" t="s">
        <v>11</v>
      </c>
      <c r="B27" s="3">
        <v>5885</v>
      </c>
      <c r="C27">
        <v>12</v>
      </c>
      <c r="D27" s="23">
        <v>0</v>
      </c>
      <c r="E27" s="30">
        <v>32531</v>
      </c>
      <c r="F27" s="3">
        <v>33418</v>
      </c>
      <c r="G27">
        <v>15.2</v>
      </c>
      <c r="I27" s="3">
        <f>+(G27-B$11)*(E27-1000)*0.052</f>
        <v>24102.296399999996</v>
      </c>
      <c r="J27" s="3">
        <f>I27-B$12*(E27-B27)</f>
        <v>14296.968490090085</v>
      </c>
      <c r="K27" s="3">
        <f>Table4[[#This Row],[Column53]]-B$12*Table4[[#This Row],[Column2]]</f>
        <v>12131.376853453448</v>
      </c>
      <c r="L27">
        <v>134.4</v>
      </c>
      <c r="N27" s="8">
        <f>(F27/10000)*L27</f>
        <v>449.13792000000001</v>
      </c>
      <c r="O27" s="4">
        <v>0</v>
      </c>
      <c r="P27" s="3">
        <v>1179</v>
      </c>
      <c r="Q27" s="4">
        <v>0</v>
      </c>
      <c r="R27" s="26">
        <f>D27/C27</f>
        <v>0</v>
      </c>
      <c r="S27" s="5">
        <f>P27*1100000+4*40000000</f>
        <v>1456900000</v>
      </c>
      <c r="T27" s="4"/>
      <c r="U27" s="4"/>
      <c r="V27" s="4"/>
      <c r="W27" s="3"/>
      <c r="X27" s="5"/>
      <c r="Y27" s="4">
        <v>0</v>
      </c>
      <c r="AB27" s="4">
        <v>0</v>
      </c>
      <c r="AC27" s="4">
        <v>0</v>
      </c>
      <c r="AD27" s="4">
        <v>0</v>
      </c>
    </row>
    <row r="28" spans="1:35" x14ac:dyDescent="0.25">
      <c r="A28" t="s">
        <v>12</v>
      </c>
      <c r="B28" s="3">
        <v>5853</v>
      </c>
      <c r="C28">
        <v>15</v>
      </c>
      <c r="D28" s="23">
        <v>0</v>
      </c>
      <c r="E28" s="3">
        <v>28033</v>
      </c>
      <c r="F28" s="3">
        <v>28270</v>
      </c>
      <c r="G28">
        <v>15.4</v>
      </c>
      <c r="I28" s="3">
        <f>+(G28-B$11)*(E28-1000)*0.052</f>
        <v>20945.168399999999</v>
      </c>
      <c r="J28" s="3">
        <f>I28-B$12*(E28-B28)</f>
        <v>12783.261433033033</v>
      </c>
      <c r="K28" s="3">
        <f>Table4[[#This Row],[Column53]]-B$12*Table4[[#This Row],[Column2]]</f>
        <v>10629.445315915915</v>
      </c>
      <c r="L28" s="10">
        <v>84.9</v>
      </c>
      <c r="M28" s="10"/>
      <c r="N28" s="8">
        <f>(F28/10000)*L28</f>
        <v>240.01230000000001</v>
      </c>
      <c r="O28" s="4">
        <v>0</v>
      </c>
      <c r="P28" s="3">
        <v>1289</v>
      </c>
      <c r="Q28" s="4">
        <v>0</v>
      </c>
      <c r="R28" s="26">
        <f>D28/C28</f>
        <v>0</v>
      </c>
      <c r="S28" s="5">
        <f>P28*1100000+5*40000000</f>
        <v>1617900000</v>
      </c>
      <c r="T28" s="4"/>
      <c r="U28" s="4"/>
      <c r="V28" s="4"/>
      <c r="W28" s="3"/>
      <c r="X28" s="5"/>
      <c r="Y28" s="4">
        <v>0</v>
      </c>
      <c r="AB28" s="4">
        <v>0</v>
      </c>
      <c r="AC28" s="4">
        <v>0</v>
      </c>
      <c r="AD28" s="4">
        <v>0</v>
      </c>
    </row>
    <row r="29" spans="1:35" x14ac:dyDescent="0.25">
      <c r="A29" t="s">
        <v>13</v>
      </c>
      <c r="B29" s="3">
        <v>5016</v>
      </c>
      <c r="C29">
        <v>10</v>
      </c>
      <c r="D29" s="23">
        <v>0</v>
      </c>
      <c r="E29" s="3">
        <v>31712</v>
      </c>
      <c r="F29" s="3">
        <v>32173</v>
      </c>
      <c r="G29">
        <v>15.8</v>
      </c>
      <c r="I29" s="3">
        <f>+(G29-B$11)*(E29-1000)*0.052</f>
        <v>24434.467199999999</v>
      </c>
      <c r="J29" s="3">
        <f>I29-B$12*(E29-B29)</f>
        <v>14610.740040840839</v>
      </c>
      <c r="K29" s="3">
        <f>Table4[[#This Row],[Column53]]-B$12*Table4[[#This Row],[Column2]]</f>
        <v>12764.927356156155</v>
      </c>
      <c r="L29" s="10">
        <v>67.3</v>
      </c>
      <c r="M29" s="10"/>
      <c r="N29" s="8">
        <f>(F29/10000)*L29</f>
        <v>216.52428999999998</v>
      </c>
      <c r="O29" s="4">
        <v>0</v>
      </c>
      <c r="P29" s="3">
        <v>736</v>
      </c>
      <c r="Q29" s="4">
        <v>0</v>
      </c>
      <c r="R29" s="26">
        <f>D29/C29</f>
        <v>0</v>
      </c>
      <c r="S29" s="5">
        <f>P29*1100000+5*40000000</f>
        <v>1009600000</v>
      </c>
      <c r="T29" s="4"/>
      <c r="U29" s="4"/>
      <c r="V29" s="4"/>
      <c r="W29" s="3"/>
      <c r="X29" s="5"/>
      <c r="Y29" s="4">
        <v>0</v>
      </c>
      <c r="AB29" s="4">
        <v>0</v>
      </c>
      <c r="AC29" s="4">
        <v>0</v>
      </c>
      <c r="AD29" s="4">
        <v>0</v>
      </c>
    </row>
    <row r="30" spans="1:35" x14ac:dyDescent="0.25">
      <c r="A30" t="s">
        <v>87</v>
      </c>
      <c r="B30" s="3">
        <v>4639</v>
      </c>
      <c r="C30">
        <v>11</v>
      </c>
      <c r="D30" s="16"/>
      <c r="E30" s="3">
        <v>29550</v>
      </c>
      <c r="F30" s="3">
        <v>30401</v>
      </c>
      <c r="G30" s="11">
        <v>16.100000000000001</v>
      </c>
      <c r="H30" s="11"/>
      <c r="I30" s="3">
        <f>+(G30-B$11)*(E30-1000)*0.052</f>
        <v>23159.760000000002</v>
      </c>
      <c r="J30" s="3">
        <f>I30-B$12*(E30-B30)</f>
        <v>13992.88603903904</v>
      </c>
      <c r="K30" s="3">
        <f>Table4[[#This Row],[Column53]]-B$12*Table4[[#This Row],[Column2]]</f>
        <v>12285.803693693695</v>
      </c>
      <c r="L30">
        <v>74.8</v>
      </c>
      <c r="N30" s="8">
        <v>204</v>
      </c>
      <c r="O30" s="4"/>
      <c r="P30" s="3">
        <v>816</v>
      </c>
      <c r="R30" s="26">
        <f>D30/C30</f>
        <v>0</v>
      </c>
      <c r="S30" s="5">
        <f>P30*1100000+5*40000000</f>
        <v>1097600000</v>
      </c>
      <c r="T30" s="4"/>
      <c r="U30" s="4"/>
      <c r="V30" s="4"/>
      <c r="W30" s="3"/>
      <c r="X30" s="5"/>
    </row>
    <row r="31" spans="1:35" x14ac:dyDescent="0.25">
      <c r="D31" s="16"/>
      <c r="G31" s="11"/>
      <c r="H31" s="11"/>
      <c r="I31" s="3"/>
      <c r="J31" s="3"/>
      <c r="K31" s="3"/>
      <c r="R31" s="16"/>
      <c r="T31" s="4"/>
      <c r="U31" s="4"/>
      <c r="V31" s="4"/>
      <c r="W31" s="3"/>
      <c r="X31" s="5"/>
    </row>
    <row r="32" spans="1:35" x14ac:dyDescent="0.25">
      <c r="A32" t="s">
        <v>7</v>
      </c>
      <c r="B32" s="3">
        <f>SUM(B26:B30)/3</f>
        <v>7131</v>
      </c>
      <c r="C32" s="3">
        <f>SUM(C27:C30)/4</f>
        <v>12</v>
      </c>
      <c r="D32" s="24">
        <f>SUM(D26:D30)/3</f>
        <v>0</v>
      </c>
      <c r="E32" s="3">
        <f>SUM(E27:E30)/4</f>
        <v>30456.5</v>
      </c>
      <c r="F32" s="3">
        <f>SUM(F27:F30)/4</f>
        <v>31065.5</v>
      </c>
      <c r="G32" s="7">
        <f>SUM(G27:G30)/4</f>
        <v>15.625000000000002</v>
      </c>
      <c r="H32" s="7"/>
      <c r="I32" s="3">
        <f>AVERAGE(I27:I30)</f>
        <v>23160.423000000003</v>
      </c>
      <c r="J32" s="3">
        <f>AVERAGE(J27:J30)</f>
        <v>13920.96400075075</v>
      </c>
      <c r="K32" s="3">
        <f>AVERAGE(K27:K30)</f>
        <v>11952.888304804805</v>
      </c>
      <c r="L32" s="3">
        <f>SUM(L27:L30)/4</f>
        <v>90.350000000000009</v>
      </c>
      <c r="M32" s="3"/>
      <c r="N32" s="3">
        <f>SUM(N27:N30)/4</f>
        <v>277.41862749999996</v>
      </c>
      <c r="O32" s="3">
        <f>SUM(O26:O30)/3</f>
        <v>0</v>
      </c>
      <c r="P32" s="3">
        <f>SUM(P27:P30)/4</f>
        <v>1005</v>
      </c>
      <c r="Q32" s="3">
        <f>SUM(Q26:Q30)/3</f>
        <v>0</v>
      </c>
      <c r="R32" s="24">
        <f>SUM(R27:R30)/4</f>
        <v>0</v>
      </c>
      <c r="S32" s="5">
        <f t="shared" ref="S32" si="3">SUM(S27:S30)/4</f>
        <v>1295500000</v>
      </c>
      <c r="T32" s="4"/>
      <c r="U32" s="4"/>
      <c r="V32" s="4"/>
      <c r="W32" s="3"/>
      <c r="X32" s="5"/>
      <c r="AB32" s="3">
        <f>+(R32-0.5)*E32*0.052</f>
        <v>-791.86899999999991</v>
      </c>
      <c r="AC32" s="3">
        <f>AB32-0.34*(E32-B32)</f>
        <v>-8722.5390000000007</v>
      </c>
      <c r="AE32" s="3">
        <f>SUM(AE25:AE30)/3</f>
        <v>0</v>
      </c>
    </row>
    <row r="33" spans="1:32" x14ac:dyDescent="0.25">
      <c r="A33" s="19" t="s">
        <v>83</v>
      </c>
      <c r="B33" s="3"/>
      <c r="D33" s="16"/>
      <c r="E33" s="3"/>
      <c r="F33" s="3"/>
      <c r="G33" s="3"/>
      <c r="H33" s="3"/>
      <c r="I33" s="3"/>
      <c r="J33" s="3"/>
      <c r="K33" s="3"/>
      <c r="N33" s="8"/>
      <c r="O33" s="4"/>
      <c r="P33" s="3"/>
      <c r="Q33" s="4"/>
      <c r="R33" s="16"/>
      <c r="S33" s="4"/>
      <c r="T33" s="4"/>
      <c r="U33" s="4"/>
      <c r="V33" s="4"/>
      <c r="W33" s="4"/>
      <c r="X33" s="5"/>
      <c r="Y33" s="4"/>
    </row>
    <row r="35" spans="1:32" x14ac:dyDescent="0.25">
      <c r="AF35">
        <v>50</v>
      </c>
    </row>
    <row r="36" spans="1:32" x14ac:dyDescent="0.25"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>
        <f>Sheet2!M4*30</f>
        <v>450000</v>
      </c>
      <c r="AB36" s="15"/>
      <c r="AC36" s="15"/>
      <c r="AD36" s="15">
        <f>AA36*AF$35</f>
        <v>22500000</v>
      </c>
      <c r="AE36" s="14">
        <v>1</v>
      </c>
    </row>
    <row r="37" spans="1:32" x14ac:dyDescent="0.25"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>
        <f>Sheet2!M5*30</f>
        <v>444375</v>
      </c>
      <c r="AB37" s="15"/>
      <c r="AC37" s="15"/>
      <c r="AD37" s="15">
        <f t="shared" ref="AD37:AD92" si="4">AA37*AF$35</f>
        <v>22218750</v>
      </c>
      <c r="AE37" s="14">
        <f>AE36+1</f>
        <v>2</v>
      </c>
    </row>
    <row r="38" spans="1:32" x14ac:dyDescent="0.25"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>
        <f>Sheet2!M6*30</f>
        <v>438820.3125</v>
      </c>
      <c r="AB38" s="15"/>
      <c r="AC38" s="15"/>
      <c r="AD38" s="15">
        <f t="shared" si="4"/>
        <v>21941015.625</v>
      </c>
      <c r="AE38" s="14">
        <f t="shared" ref="AD38:AE93" si="5">AE37+1</f>
        <v>3</v>
      </c>
    </row>
    <row r="39" spans="1:32" x14ac:dyDescent="0.25">
      <c r="A39" s="29" t="s">
        <v>93</v>
      </c>
      <c r="B39" s="37">
        <v>35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>
        <f>Sheet2!M7*30</f>
        <v>433335.05859375</v>
      </c>
      <c r="AB39" s="15"/>
      <c r="AC39" s="15"/>
      <c r="AD39" s="15">
        <f t="shared" si="4"/>
        <v>21666752.9296875</v>
      </c>
      <c r="AE39" s="14">
        <f t="shared" si="5"/>
        <v>4</v>
      </c>
    </row>
    <row r="40" spans="1:32" x14ac:dyDescent="0.25">
      <c r="A40" s="29" t="s">
        <v>94</v>
      </c>
      <c r="B40" s="37">
        <v>0.5</v>
      </c>
      <c r="C40" t="s">
        <v>95</v>
      </c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>
        <f>Sheet2!M8*30</f>
        <v>427918.37036132813</v>
      </c>
      <c r="AB40" s="15"/>
      <c r="AC40" s="15"/>
      <c r="AD40" s="15">
        <f t="shared" si="4"/>
        <v>21395918.518066406</v>
      </c>
      <c r="AE40" s="14">
        <f t="shared" si="5"/>
        <v>5</v>
      </c>
    </row>
    <row r="41" spans="1:32" x14ac:dyDescent="0.25">
      <c r="A41" s="27" t="s">
        <v>91</v>
      </c>
      <c r="B41" s="28">
        <f>1/((B39+131.5)/141.5)*0.433</f>
        <v>0.367984984984985</v>
      </c>
      <c r="C41" s="27" t="s">
        <v>92</v>
      </c>
      <c r="D41" s="27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>
        <f>Sheet2!M9*30</f>
        <v>422569.39073181152</v>
      </c>
      <c r="AB41" s="15"/>
      <c r="AC41" s="15"/>
      <c r="AD41" s="15">
        <f t="shared" si="4"/>
        <v>21128469.536590576</v>
      </c>
      <c r="AE41" s="14">
        <f t="shared" si="5"/>
        <v>6</v>
      </c>
    </row>
    <row r="42" spans="1:32" ht="90" x14ac:dyDescent="0.25">
      <c r="A42" s="38"/>
      <c r="B42" s="39" t="s">
        <v>10</v>
      </c>
      <c r="C42" s="39" t="s">
        <v>68</v>
      </c>
      <c r="D42" s="40" t="s">
        <v>101</v>
      </c>
      <c r="E42" s="39" t="s">
        <v>114</v>
      </c>
      <c r="F42" s="39" t="s">
        <v>131</v>
      </c>
      <c r="G42" s="39" t="s">
        <v>133</v>
      </c>
      <c r="H42" s="91"/>
      <c r="M42" s="39" t="s">
        <v>67</v>
      </c>
      <c r="N42" s="39" t="s">
        <v>110</v>
      </c>
      <c r="O42" s="39" t="s">
        <v>109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>
        <f>Sheet2!M10*30</f>
        <v>417287.27334766387</v>
      </c>
      <c r="AB42" s="15"/>
      <c r="AC42" s="15"/>
      <c r="AD42" s="15">
        <f t="shared" si="4"/>
        <v>20864363.667383194</v>
      </c>
      <c r="AE42" s="14">
        <f t="shared" si="5"/>
        <v>7</v>
      </c>
    </row>
    <row r="43" spans="1:32" ht="18.75" x14ac:dyDescent="0.3">
      <c r="A43" s="41" t="s">
        <v>15</v>
      </c>
      <c r="B43" s="42"/>
      <c r="C43" s="42"/>
      <c r="D43" s="43"/>
      <c r="E43" s="43"/>
      <c r="F43" s="43"/>
      <c r="G43" s="43"/>
      <c r="H43" s="92"/>
      <c r="M43" s="42"/>
      <c r="N43" s="42"/>
      <c r="O43" s="42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>
        <f>Sheet2!M11*30</f>
        <v>412071.18243081804</v>
      </c>
      <c r="AB43" s="15"/>
      <c r="AC43" s="15"/>
      <c r="AD43" s="15">
        <f t="shared" si="4"/>
        <v>20603559.1215409</v>
      </c>
      <c r="AE43" s="14">
        <f t="shared" si="5"/>
        <v>8</v>
      </c>
    </row>
    <row r="44" spans="1:32" x14ac:dyDescent="0.25">
      <c r="A44" s="33" t="s">
        <v>3</v>
      </c>
      <c r="B44" s="30">
        <v>8468</v>
      </c>
      <c r="C44" s="30">
        <v>26616</v>
      </c>
      <c r="D44" s="45">
        <v>14.3</v>
      </c>
      <c r="E44" s="30">
        <f>+(D44-B$11)*(C44-1000)*0.052</f>
        <v>18382.0416</v>
      </c>
      <c r="F44" s="87">
        <f>E44-B$12*(C44-B44)</f>
        <v>11703.850092492492</v>
      </c>
      <c r="G44" s="87">
        <f>F44-B$12*B44</f>
        <v>8587.7532396396382</v>
      </c>
      <c r="H44" s="93"/>
      <c r="M44" s="30">
        <v>27104</v>
      </c>
      <c r="N44" s="44">
        <f>10+9</f>
        <v>19</v>
      </c>
      <c r="O44" s="44">
        <v>6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>
        <f>Sheet2!M12*30</f>
        <v>406920.29265043279</v>
      </c>
      <c r="AB44" s="15"/>
      <c r="AC44" s="15"/>
      <c r="AD44" s="15">
        <f t="shared" si="4"/>
        <v>20346014.632521641</v>
      </c>
      <c r="AE44" s="14">
        <f t="shared" si="5"/>
        <v>9</v>
      </c>
    </row>
    <row r="45" spans="1:32" x14ac:dyDescent="0.25">
      <c r="A45" s="66" t="s">
        <v>4</v>
      </c>
      <c r="B45" s="67">
        <v>6952</v>
      </c>
      <c r="C45" s="67">
        <v>28352</v>
      </c>
      <c r="D45" s="69">
        <v>14.1</v>
      </c>
      <c r="E45" s="67">
        <f>+(D45-B$11)*(C45-1000)*0.052</f>
        <v>19343.3344</v>
      </c>
      <c r="F45" s="88">
        <f>E45-B$12*(C45-B45)</f>
        <v>11468.455721321321</v>
      </c>
      <c r="G45" s="88">
        <f>F45-B$12*B45</f>
        <v>8910.2241057057054</v>
      </c>
      <c r="H45" s="94"/>
      <c r="M45" s="67">
        <v>29176</v>
      </c>
      <c r="N45" s="68">
        <v>37</v>
      </c>
      <c r="O45" s="68">
        <f>6+9</f>
        <v>15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>
        <f>Sheet2!M13*30</f>
        <v>401833.78899230243</v>
      </c>
      <c r="AB45" s="15"/>
      <c r="AC45" s="15"/>
      <c r="AD45" s="15">
        <f t="shared" si="4"/>
        <v>20091689.449615121</v>
      </c>
      <c r="AE45" s="14">
        <f t="shared" si="5"/>
        <v>10</v>
      </c>
    </row>
    <row r="46" spans="1:32" x14ac:dyDescent="0.25">
      <c r="A46" s="33" t="s">
        <v>5</v>
      </c>
      <c r="B46" s="30">
        <v>7134</v>
      </c>
      <c r="C46" s="30">
        <v>30502</v>
      </c>
      <c r="D46" s="45">
        <v>15.1</v>
      </c>
      <c r="E46" s="30">
        <f>+(D46-B$11)*(C46-1000)*0.052</f>
        <v>22397.918399999999</v>
      </c>
      <c r="F46" s="87">
        <f>E46-B$12*(C46-B46)</f>
        <v>13798.84527087087</v>
      </c>
      <c r="G46" s="87">
        <f>F46-B$12*B46</f>
        <v>11173.640387987987</v>
      </c>
      <c r="H46" s="93"/>
      <c r="M46" s="30">
        <v>31236</v>
      </c>
      <c r="N46" s="44">
        <v>8</v>
      </c>
      <c r="O46" s="44">
        <v>4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>
        <f>Sheet2!M14*30</f>
        <v>396810.86662989861</v>
      </c>
      <c r="AB46" s="15"/>
      <c r="AC46" s="15"/>
      <c r="AD46" s="15">
        <f t="shared" si="4"/>
        <v>19840543.331494931</v>
      </c>
      <c r="AE46" s="14">
        <f t="shared" si="5"/>
        <v>11</v>
      </c>
    </row>
    <row r="47" spans="1:32" x14ac:dyDescent="0.25">
      <c r="A47" s="66" t="s">
        <v>6</v>
      </c>
      <c r="B47" s="67">
        <v>9438</v>
      </c>
      <c r="C47" s="67">
        <v>23597</v>
      </c>
      <c r="D47" s="69">
        <v>14</v>
      </c>
      <c r="E47" s="67">
        <f>+(D47-B$11)*(C47-1000)*0.052</f>
        <v>15863.093999999999</v>
      </c>
      <c r="F47" s="88">
        <f>E47-B$12*(C47-B47)</f>
        <v>10652.794597597596</v>
      </c>
      <c r="G47" s="88">
        <f>F47-B$12*B47</f>
        <v>7179.7523093093077</v>
      </c>
      <c r="H47" s="94"/>
      <c r="M47" s="67">
        <v>25049</v>
      </c>
      <c r="N47" s="68">
        <v>20</v>
      </c>
      <c r="O47" s="68">
        <v>7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>
        <f>Sheet2!M15*30</f>
        <v>391850.73079702491</v>
      </c>
      <c r="AB47" s="15"/>
      <c r="AC47" s="15"/>
      <c r="AD47" s="15">
        <f t="shared" si="4"/>
        <v>19592536.539851245</v>
      </c>
      <c r="AE47" s="14">
        <f t="shared" si="5"/>
        <v>12</v>
      </c>
    </row>
    <row r="48" spans="1:32" x14ac:dyDescent="0.25">
      <c r="A48" s="33"/>
      <c r="B48" s="30"/>
      <c r="C48" s="30"/>
      <c r="D48" s="45"/>
      <c r="E48" s="49"/>
      <c r="F48" s="49"/>
      <c r="G48" s="49"/>
      <c r="H48" s="95"/>
      <c r="M48" s="30"/>
      <c r="N48" s="44"/>
      <c r="O48" s="44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>
        <f>Sheet2!M16*30</f>
        <v>386952.5966620621</v>
      </c>
      <c r="AB48" s="15"/>
      <c r="AC48" s="15"/>
      <c r="AD48" s="15">
        <f t="shared" si="4"/>
        <v>19347629.833103105</v>
      </c>
      <c r="AE48" s="14">
        <f t="shared" si="5"/>
        <v>13</v>
      </c>
    </row>
    <row r="49" spans="1:31" x14ac:dyDescent="0.25">
      <c r="A49" s="35" t="s">
        <v>7</v>
      </c>
      <c r="B49" s="46">
        <f t="shared" ref="B49" si="6">SUM(B44:B48)/4</f>
        <v>7998</v>
      </c>
      <c r="C49" s="46">
        <f>SUM(C44:C48)/4</f>
        <v>27266.75</v>
      </c>
      <c r="D49" s="50">
        <f>SUM(D44:D48)/4</f>
        <v>14.375</v>
      </c>
      <c r="E49" s="46">
        <f>AVERAGE(E44:E47)</f>
        <v>18996.597099999999</v>
      </c>
      <c r="F49" s="89">
        <f>AVERAGE(F44:F47)</f>
        <v>11905.986420570571</v>
      </c>
      <c r="G49" s="89">
        <f>AVERAGE(G44:G47)</f>
        <v>8962.8425106606592</v>
      </c>
      <c r="H49" s="96"/>
      <c r="M49" s="46">
        <f>SUM(M44:M48)/4</f>
        <v>28141.25</v>
      </c>
      <c r="N49" s="47">
        <f>SUM(N44:N48)/4</f>
        <v>21</v>
      </c>
      <c r="O49" s="47">
        <f>SUM(O44:O48)/4</f>
        <v>8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>
        <f>Sheet2!M17*30</f>
        <v>382115.68920378631</v>
      </c>
      <c r="AB49" s="15"/>
      <c r="AC49" s="15"/>
      <c r="AD49" s="15">
        <f t="shared" si="4"/>
        <v>19105784.460189316</v>
      </c>
      <c r="AE49" s="14">
        <f t="shared" si="5"/>
        <v>14</v>
      </c>
    </row>
    <row r="50" spans="1:31" x14ac:dyDescent="0.25">
      <c r="A50" s="33"/>
      <c r="B50" s="30"/>
      <c r="C50" s="30"/>
      <c r="D50" s="34"/>
      <c r="E50" s="34"/>
      <c r="F50" s="34"/>
      <c r="G50" s="34"/>
      <c r="H50" s="97"/>
      <c r="M50" s="30"/>
      <c r="N50" s="34"/>
      <c r="O50" s="44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f>Sheet2!M18*30</f>
        <v>377339.24308873899</v>
      </c>
      <c r="AB50" s="15"/>
      <c r="AC50" s="15"/>
      <c r="AD50" s="15">
        <f t="shared" si="4"/>
        <v>18866962.15443695</v>
      </c>
      <c r="AE50" s="14">
        <f t="shared" si="5"/>
        <v>15</v>
      </c>
    </row>
    <row r="51" spans="1:31" x14ac:dyDescent="0.25">
      <c r="A51" s="80" t="s">
        <v>130</v>
      </c>
      <c r="B51" s="46"/>
      <c r="C51" s="46"/>
      <c r="D51" s="80" t="s">
        <v>132</v>
      </c>
      <c r="E51" s="36"/>
      <c r="F51" s="36"/>
      <c r="G51" s="90"/>
      <c r="H51" s="90"/>
      <c r="M51" s="36"/>
      <c r="N51" s="80" t="s">
        <v>130</v>
      </c>
      <c r="O51" s="47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>
        <f>Sheet2!M19*30</f>
        <v>372622.50255012978</v>
      </c>
      <c r="AB51" s="15"/>
      <c r="AC51" s="15"/>
      <c r="AD51" s="15">
        <f t="shared" si="4"/>
        <v>18631125.127506487</v>
      </c>
      <c r="AE51" s="14">
        <f t="shared" si="5"/>
        <v>16</v>
      </c>
    </row>
    <row r="52" spans="1:31" x14ac:dyDescent="0.25">
      <c r="A52" s="33"/>
      <c r="B52" s="30"/>
      <c r="C52" s="30"/>
      <c r="D52" s="34"/>
      <c r="E52" s="34"/>
      <c r="F52" s="34"/>
      <c r="G52" s="34"/>
      <c r="H52" s="97"/>
      <c r="M52" s="30"/>
      <c r="N52" s="34"/>
      <c r="O52" s="44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>
        <f>Sheet2!M20*30</f>
        <v>367964.72126825317</v>
      </c>
      <c r="AB52" s="15"/>
      <c r="AC52" s="15"/>
      <c r="AD52" s="15">
        <f t="shared" si="4"/>
        <v>18398236.063412659</v>
      </c>
      <c r="AE52" s="14">
        <f t="shared" si="5"/>
        <v>17</v>
      </c>
    </row>
    <row r="53" spans="1:31" ht="18.75" x14ac:dyDescent="0.3">
      <c r="A53" s="41" t="s">
        <v>16</v>
      </c>
      <c r="B53" s="36"/>
      <c r="C53" s="36"/>
      <c r="D53" s="36"/>
      <c r="E53" s="36"/>
      <c r="F53" s="36"/>
      <c r="G53" s="36"/>
      <c r="H53" s="98"/>
      <c r="J53" s="36"/>
      <c r="K53" s="36"/>
      <c r="M53" s="47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>
        <f>Sheet2!M21*30</f>
        <v>363365.16225240001</v>
      </c>
      <c r="AB53" s="15"/>
      <c r="AC53" s="15"/>
      <c r="AD53" s="15">
        <f t="shared" si="4"/>
        <v>18168258.11262</v>
      </c>
      <c r="AE53" s="14">
        <f t="shared" si="5"/>
        <v>18</v>
      </c>
    </row>
    <row r="54" spans="1:31" x14ac:dyDescent="0.25">
      <c r="A54" s="33" t="s">
        <v>11</v>
      </c>
      <c r="B54" s="30">
        <v>5885</v>
      </c>
      <c r="C54" s="30">
        <v>32531</v>
      </c>
      <c r="D54" s="34">
        <v>15.2</v>
      </c>
      <c r="E54" s="30">
        <f>+(D54-B$11)*(C54-1000)*0.052</f>
        <v>24102.296399999996</v>
      </c>
      <c r="F54" s="87">
        <f>E54-B$12*(C54-B54)</f>
        <v>14296.968490090085</v>
      </c>
      <c r="G54" s="87">
        <f>F54-B$12*B54</f>
        <v>12131.376853453448</v>
      </c>
      <c r="H54" s="93"/>
      <c r="M54" s="30">
        <v>33418</v>
      </c>
      <c r="N54" s="44">
        <v>12</v>
      </c>
      <c r="O54" s="52">
        <v>0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>
        <f>Sheet2!M22*30</f>
        <v>358823.09772424499</v>
      </c>
      <c r="AB54" s="15"/>
      <c r="AC54" s="15"/>
      <c r="AD54" s="15">
        <f t="shared" si="4"/>
        <v>17941154.886212248</v>
      </c>
      <c r="AE54" s="14">
        <f t="shared" si="5"/>
        <v>19</v>
      </c>
    </row>
    <row r="55" spans="1:31" x14ac:dyDescent="0.25">
      <c r="A55" s="35" t="s">
        <v>12</v>
      </c>
      <c r="B55" s="46">
        <v>5853</v>
      </c>
      <c r="C55" s="46">
        <v>28033</v>
      </c>
      <c r="D55" s="36">
        <v>15.4</v>
      </c>
      <c r="E55" s="46">
        <f>+(D55-B$11)*(C55-1000)*0.052</f>
        <v>20945.168399999999</v>
      </c>
      <c r="F55" s="89">
        <f>E55-B$12*(C55-B55)</f>
        <v>12783.261433033033</v>
      </c>
      <c r="G55" s="88">
        <f>F55-B$12*B55</f>
        <v>10629.445315915915</v>
      </c>
      <c r="H55" s="94"/>
      <c r="M55" s="46">
        <v>28270</v>
      </c>
      <c r="N55" s="47">
        <v>15</v>
      </c>
      <c r="O55" s="53">
        <v>0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>
        <f>Sheet2!M23*30</f>
        <v>354337.80900269194</v>
      </c>
      <c r="AB55" s="15"/>
      <c r="AC55" s="15"/>
      <c r="AD55" s="15">
        <f t="shared" si="4"/>
        <v>17716890.450134598</v>
      </c>
      <c r="AE55" s="14">
        <f t="shared" si="5"/>
        <v>20</v>
      </c>
    </row>
    <row r="56" spans="1:31" x14ac:dyDescent="0.25">
      <c r="A56" s="33" t="s">
        <v>13</v>
      </c>
      <c r="B56" s="30">
        <v>5016</v>
      </c>
      <c r="C56" s="30">
        <v>31712</v>
      </c>
      <c r="D56" s="34">
        <v>15.8</v>
      </c>
      <c r="E56" s="30">
        <f>+(D56-B$11)*(C56-1000)*0.052</f>
        <v>24434.467199999999</v>
      </c>
      <c r="F56" s="87">
        <f>E56-B$12*(C56-B56)</f>
        <v>14610.740040840839</v>
      </c>
      <c r="G56" s="87">
        <f>F56-B$12*B56</f>
        <v>12764.927356156155</v>
      </c>
      <c r="H56" s="93"/>
      <c r="M56" s="30">
        <v>32173</v>
      </c>
      <c r="N56" s="44">
        <v>10</v>
      </c>
      <c r="O56" s="52">
        <v>0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>
        <f>Sheet2!M24*30</f>
        <v>349908.58639015828</v>
      </c>
      <c r="AB56" s="15"/>
      <c r="AC56" s="15"/>
      <c r="AD56" s="15">
        <f t="shared" si="4"/>
        <v>17495429.319507916</v>
      </c>
      <c r="AE56" s="14">
        <f t="shared" si="5"/>
        <v>21</v>
      </c>
    </row>
    <row r="57" spans="1:31" x14ac:dyDescent="0.25">
      <c r="A57" s="35" t="s">
        <v>87</v>
      </c>
      <c r="B57" s="46">
        <v>4639</v>
      </c>
      <c r="C57" s="46">
        <v>29550</v>
      </c>
      <c r="D57" s="50">
        <v>16.100000000000001</v>
      </c>
      <c r="E57" s="46">
        <f>+(D57-B$11)*(C57-1000)*0.052</f>
        <v>23159.760000000002</v>
      </c>
      <c r="F57" s="89">
        <f>E57-B$12*(C57-B57)</f>
        <v>13992.88603903904</v>
      </c>
      <c r="G57" s="88">
        <f>F57-B$12*B57</f>
        <v>12285.803693693695</v>
      </c>
      <c r="H57" s="94"/>
      <c r="M57" s="46">
        <v>30401</v>
      </c>
      <c r="N57" s="47">
        <v>11</v>
      </c>
      <c r="O57" s="47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>
        <f>Sheet2!M25*30</f>
        <v>345534.7290602813</v>
      </c>
      <c r="AB57" s="15"/>
      <c r="AC57" s="15"/>
      <c r="AD57" s="15">
        <f t="shared" si="4"/>
        <v>17276736.453014065</v>
      </c>
      <c r="AE57" s="14">
        <f t="shared" si="5"/>
        <v>22</v>
      </c>
    </row>
    <row r="58" spans="1:31" x14ac:dyDescent="0.25">
      <c r="A58" s="33"/>
      <c r="B58" s="34"/>
      <c r="C58" s="34"/>
      <c r="D58" s="54"/>
      <c r="E58" s="30"/>
      <c r="F58" s="87"/>
      <c r="G58" s="87"/>
      <c r="H58" s="93"/>
      <c r="M58" s="34"/>
      <c r="N58" s="44"/>
      <c r="O58" s="4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>
        <f>Sheet2!M26*30</f>
        <v>341215.54494702775</v>
      </c>
      <c r="AB58" s="15"/>
      <c r="AC58" s="15"/>
      <c r="AD58" s="15">
        <f t="shared" si="4"/>
        <v>17060777.247351389</v>
      </c>
      <c r="AE58" s="14">
        <f t="shared" si="5"/>
        <v>23</v>
      </c>
    </row>
    <row r="59" spans="1:31" x14ac:dyDescent="0.25">
      <c r="A59" s="35" t="s">
        <v>7</v>
      </c>
      <c r="B59" s="46">
        <f>SUM(B53:B57)/3</f>
        <v>7131</v>
      </c>
      <c r="C59" s="46">
        <f>SUM(C54:C57)/4</f>
        <v>30456.5</v>
      </c>
      <c r="D59" s="56">
        <f>SUM(D54:D57)/4</f>
        <v>15.625000000000002</v>
      </c>
      <c r="E59" s="46">
        <f>AVERAGE(E54:E57)</f>
        <v>23160.423000000003</v>
      </c>
      <c r="F59" s="89">
        <f>AVERAGE(F54:F57)</f>
        <v>13920.96400075075</v>
      </c>
      <c r="G59" s="89">
        <f>AVERAGE(G54:G57)</f>
        <v>11952.888304804805</v>
      </c>
      <c r="H59" s="96"/>
      <c r="M59" s="46">
        <f>SUM(M54:M57)/4</f>
        <v>31065.5</v>
      </c>
      <c r="N59" s="47">
        <f>SUM(N54:N57)/4</f>
        <v>12</v>
      </c>
      <c r="O59" s="55">
        <f>SUM(M53:M53)/3</f>
        <v>0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>
        <f>Sheet2!M27*30</f>
        <v>336950.35063518991</v>
      </c>
      <c r="AB59" s="15"/>
      <c r="AC59" s="15"/>
      <c r="AD59" s="15">
        <f t="shared" si="4"/>
        <v>16847517.531759497</v>
      </c>
      <c r="AE59" s="14">
        <f t="shared" si="5"/>
        <v>24</v>
      </c>
    </row>
    <row r="60" spans="1:31" x14ac:dyDescent="0.25">
      <c r="A60" s="57" t="s">
        <v>83</v>
      </c>
      <c r="B60" s="30"/>
      <c r="C60" s="30"/>
      <c r="D60" s="30"/>
      <c r="E60" s="30"/>
      <c r="F60" s="87"/>
      <c r="G60" s="87"/>
      <c r="H60" s="93"/>
      <c r="M60" s="30"/>
      <c r="N60" s="34"/>
      <c r="O60" s="44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>
        <f>Sheet2!M28*30</f>
        <v>332738.47125225002</v>
      </c>
      <c r="AB60" s="15"/>
      <c r="AC60" s="15"/>
      <c r="AD60" s="15">
        <f t="shared" si="4"/>
        <v>16636923.5626125</v>
      </c>
      <c r="AE60" s="14">
        <f t="shared" si="5"/>
        <v>25</v>
      </c>
    </row>
    <row r="61" spans="1:31" x14ac:dyDescent="0.25"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>
        <f>Sheet2!M29*30</f>
        <v>328579.24036159692</v>
      </c>
      <c r="AB61" s="15"/>
      <c r="AC61" s="15"/>
      <c r="AD61" s="15">
        <f t="shared" si="4"/>
        <v>16428962.018079847</v>
      </c>
      <c r="AE61" s="14">
        <f t="shared" si="5"/>
        <v>26</v>
      </c>
    </row>
    <row r="62" spans="1:31" x14ac:dyDescent="0.25"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>
        <f>Sheet2!M30*30</f>
        <v>324471.99985707697</v>
      </c>
      <c r="AB62" s="15"/>
      <c r="AC62" s="15"/>
      <c r="AD62" s="15">
        <f t="shared" si="4"/>
        <v>16223599.992853848</v>
      </c>
      <c r="AE62" s="14">
        <f t="shared" si="5"/>
        <v>27</v>
      </c>
    </row>
    <row r="63" spans="1:31" x14ac:dyDescent="0.25"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>
        <f>Sheet2!M31*30</f>
        <v>320416.09985886357</v>
      </c>
      <c r="AB63" s="15"/>
      <c r="AC63" s="15"/>
      <c r="AD63" s="15">
        <f t="shared" si="4"/>
        <v>16020804.992943179</v>
      </c>
      <c r="AE63" s="14">
        <f t="shared" si="5"/>
        <v>28</v>
      </c>
    </row>
    <row r="64" spans="1:31" ht="60" x14ac:dyDescent="0.25">
      <c r="A64" s="38"/>
      <c r="B64" s="39" t="s">
        <v>10</v>
      </c>
      <c r="C64" s="39" t="s">
        <v>123</v>
      </c>
      <c r="D64" s="39" t="s">
        <v>121</v>
      </c>
      <c r="E64" s="39" t="s">
        <v>124</v>
      </c>
      <c r="F64" s="39" t="s">
        <v>126</v>
      </c>
      <c r="G64" s="39" t="s">
        <v>135</v>
      </c>
      <c r="H64" s="39" t="s">
        <v>64</v>
      </c>
      <c r="I64" s="39" t="s">
        <v>127</v>
      </c>
      <c r="J64" s="39" t="s">
        <v>128</v>
      </c>
      <c r="L64" s="39" t="s">
        <v>66</v>
      </c>
      <c r="M64" s="39" t="s">
        <v>9</v>
      </c>
      <c r="N64" s="39" t="s">
        <v>103</v>
      </c>
      <c r="O64" s="40" t="s">
        <v>104</v>
      </c>
      <c r="P64" s="39" t="s">
        <v>111</v>
      </c>
      <c r="Q64" s="39" t="s">
        <v>112</v>
      </c>
      <c r="R64" s="39" t="s">
        <v>113</v>
      </c>
      <c r="S64" s="74" t="s">
        <v>2</v>
      </c>
      <c r="T64" s="81" t="s">
        <v>120</v>
      </c>
      <c r="U64" s="15"/>
      <c r="V64" s="15"/>
      <c r="W64" s="15"/>
      <c r="X64" s="15"/>
      <c r="Y64" s="15"/>
      <c r="Z64" s="15">
        <f>Sheet2!M32*30</f>
        <v>316410.89861062774</v>
      </c>
      <c r="AA64" s="15"/>
      <c r="AB64" s="15"/>
      <c r="AC64" s="15">
        <f t="shared" ref="AC64:AC82" si="7">Z64*AF$35</f>
        <v>15820544.930531386</v>
      </c>
      <c r="AD64" s="14">
        <f>AE63+1</f>
        <v>29</v>
      </c>
    </row>
    <row r="65" spans="1:30" ht="18.75" x14ac:dyDescent="0.3">
      <c r="A65" s="41" t="s">
        <v>15</v>
      </c>
      <c r="B65" s="42"/>
      <c r="C65" s="42"/>
      <c r="D65" s="42"/>
      <c r="E65" s="42"/>
      <c r="F65" s="42"/>
      <c r="G65" s="42"/>
      <c r="H65" s="42"/>
      <c r="I65" s="42"/>
      <c r="J65" s="42"/>
      <c r="L65" s="42"/>
      <c r="M65" s="47"/>
      <c r="N65" s="42"/>
      <c r="O65" s="43"/>
      <c r="P65" s="46"/>
      <c r="Q65" s="64"/>
      <c r="R65" s="42"/>
      <c r="S65" s="75"/>
      <c r="T65" s="15"/>
      <c r="U65" s="15"/>
      <c r="V65" s="15"/>
      <c r="W65" s="15"/>
      <c r="X65" s="15"/>
      <c r="Y65" s="15"/>
      <c r="Z65" s="15">
        <f>Sheet2!M33*30</f>
        <v>312455.76237799489</v>
      </c>
      <c r="AA65" s="15"/>
      <c r="AB65" s="15"/>
      <c r="AC65" s="15">
        <f t="shared" si="7"/>
        <v>15622788.118899744</v>
      </c>
      <c r="AD65" s="14">
        <f t="shared" si="5"/>
        <v>30</v>
      </c>
    </row>
    <row r="66" spans="1:30" x14ac:dyDescent="0.25">
      <c r="A66" s="33" t="s">
        <v>3</v>
      </c>
      <c r="B66" s="30">
        <v>8468</v>
      </c>
      <c r="C66" s="44">
        <f>10+9</f>
        <v>19</v>
      </c>
      <c r="D66" s="30">
        <v>26616</v>
      </c>
      <c r="E66" s="30">
        <v>27104</v>
      </c>
      <c r="F66" s="45">
        <v>207.34559999999999</v>
      </c>
      <c r="G66" s="44">
        <v>6</v>
      </c>
      <c r="H66" s="34">
        <v>144.1</v>
      </c>
      <c r="I66" s="30">
        <v>2319</v>
      </c>
      <c r="J66" s="45">
        <f>Q17</f>
        <v>386.5</v>
      </c>
      <c r="L66" s="58">
        <v>76.5</v>
      </c>
      <c r="M66" s="59">
        <f t="shared" ref="M66:S69" si="8">R17</f>
        <v>0.31578947368421051</v>
      </c>
      <c r="N66" s="77">
        <f t="shared" si="8"/>
        <v>2790900000</v>
      </c>
      <c r="O66" s="77">
        <f t="shared" si="8"/>
        <v>465150000</v>
      </c>
      <c r="P66" s="77">
        <f t="shared" si="8"/>
        <v>665150000</v>
      </c>
      <c r="Q66" s="77">
        <f t="shared" si="8"/>
        <v>3990900000</v>
      </c>
      <c r="R66" s="77">
        <f t="shared" si="8"/>
        <v>5790900000</v>
      </c>
      <c r="S66" s="77">
        <f t="shared" si="8"/>
        <v>965150000</v>
      </c>
      <c r="T66" s="82">
        <f>Q66/R66</f>
        <v>0.68916748691913177</v>
      </c>
      <c r="U66" s="15"/>
      <c r="V66" s="15"/>
      <c r="W66" s="15"/>
      <c r="X66" s="15"/>
      <c r="Y66" s="15"/>
      <c r="Z66" s="15">
        <f>Sheet2!M34*30</f>
        <v>308550.06534826994</v>
      </c>
      <c r="AA66" s="15"/>
      <c r="AB66" s="15"/>
      <c r="AC66" s="15">
        <f t="shared" si="7"/>
        <v>15427503.267413497</v>
      </c>
      <c r="AD66" s="14">
        <f t="shared" si="5"/>
        <v>31</v>
      </c>
    </row>
    <row r="67" spans="1:30" x14ac:dyDescent="0.25">
      <c r="A67" s="35" t="s">
        <v>4</v>
      </c>
      <c r="B67" s="46">
        <v>6952</v>
      </c>
      <c r="C67" s="47">
        <v>37</v>
      </c>
      <c r="D67" s="46">
        <v>28352</v>
      </c>
      <c r="E67" s="46">
        <v>29176</v>
      </c>
      <c r="F67" s="48">
        <v>213.56832000000003</v>
      </c>
      <c r="G67" s="47">
        <f>6+9</f>
        <v>15</v>
      </c>
      <c r="H67" s="36">
        <v>96.3</v>
      </c>
      <c r="I67" s="46">
        <v>5196</v>
      </c>
      <c r="J67" s="69">
        <f>Q18</f>
        <v>346.4</v>
      </c>
      <c r="L67" s="60">
        <v>73.2</v>
      </c>
      <c r="M67" s="78">
        <f t="shared" si="8"/>
        <v>0.40540540540540543</v>
      </c>
      <c r="N67" s="79">
        <f t="shared" si="8"/>
        <v>6315600000</v>
      </c>
      <c r="O67" s="79">
        <f t="shared" si="8"/>
        <v>421040000</v>
      </c>
      <c r="P67" s="79">
        <f t="shared" si="8"/>
        <v>621040000</v>
      </c>
      <c r="Q67" s="79">
        <f t="shared" si="8"/>
        <v>9315600000</v>
      </c>
      <c r="R67" s="79">
        <f t="shared" si="8"/>
        <v>12315600000</v>
      </c>
      <c r="S67" s="79">
        <f t="shared" si="8"/>
        <v>821040000</v>
      </c>
      <c r="T67" s="82">
        <f>Q67/R67</f>
        <v>0.75640650881808436</v>
      </c>
      <c r="U67" s="15"/>
      <c r="V67" s="15"/>
      <c r="W67" s="15"/>
      <c r="X67" s="15"/>
      <c r="Y67" s="15"/>
      <c r="Z67" s="15">
        <f>Sheet2!M35*30</f>
        <v>304693.18953141657</v>
      </c>
      <c r="AA67" s="15"/>
      <c r="AB67" s="15"/>
      <c r="AC67" s="15">
        <f t="shared" si="7"/>
        <v>15234659.476570828</v>
      </c>
      <c r="AD67" s="14">
        <f t="shared" si="5"/>
        <v>32</v>
      </c>
    </row>
    <row r="68" spans="1:30" x14ac:dyDescent="0.25">
      <c r="A68" s="33" t="s">
        <v>5</v>
      </c>
      <c r="B68" s="30">
        <v>7134</v>
      </c>
      <c r="C68" s="44">
        <v>8</v>
      </c>
      <c r="D68" s="30">
        <v>30502</v>
      </c>
      <c r="E68" s="30">
        <v>31236</v>
      </c>
      <c r="F68" s="45">
        <v>211.46772000000001</v>
      </c>
      <c r="G68" s="44">
        <v>4</v>
      </c>
      <c r="H68" s="34">
        <v>89.2</v>
      </c>
      <c r="I68" s="30">
        <v>1442</v>
      </c>
      <c r="J68" s="45">
        <f>Q19</f>
        <v>360.5</v>
      </c>
      <c r="L68" s="62">
        <v>67.7</v>
      </c>
      <c r="M68" s="59">
        <f t="shared" si="8"/>
        <v>0.5</v>
      </c>
      <c r="N68" s="77">
        <f t="shared" si="8"/>
        <v>1746200000</v>
      </c>
      <c r="O68" s="77">
        <f t="shared" si="8"/>
        <v>436550000</v>
      </c>
      <c r="P68" s="77">
        <f t="shared" si="8"/>
        <v>636550000</v>
      </c>
      <c r="Q68" s="77">
        <f t="shared" si="8"/>
        <v>2546200000</v>
      </c>
      <c r="R68" s="77">
        <f t="shared" si="8"/>
        <v>5046200000</v>
      </c>
      <c r="S68" s="77">
        <f t="shared" si="8"/>
        <v>1261550000</v>
      </c>
      <c r="T68" s="82">
        <f t="shared" ref="T68:T69" si="9">Q68/R68</f>
        <v>0.50457770203321306</v>
      </c>
      <c r="U68" s="15"/>
      <c r="V68" s="15"/>
      <c r="W68" s="15"/>
      <c r="X68" s="15"/>
      <c r="Y68" s="15"/>
      <c r="Z68" s="15">
        <f>Sheet2!M36*30</f>
        <v>300884.52466227388</v>
      </c>
      <c r="AA68" s="15"/>
      <c r="AB68" s="15"/>
      <c r="AC68" s="15">
        <f t="shared" si="7"/>
        <v>15044226.233113693</v>
      </c>
      <c r="AD68" s="14">
        <f t="shared" si="5"/>
        <v>33</v>
      </c>
    </row>
    <row r="69" spans="1:30" x14ac:dyDescent="0.25">
      <c r="A69" s="35" t="s">
        <v>6</v>
      </c>
      <c r="B69" s="46">
        <v>9438</v>
      </c>
      <c r="C69" s="47">
        <v>20</v>
      </c>
      <c r="D69" s="46">
        <v>23597</v>
      </c>
      <c r="E69" s="46">
        <v>25049</v>
      </c>
      <c r="F69" s="48">
        <v>174.34103999999999</v>
      </c>
      <c r="G69" s="47">
        <v>7</v>
      </c>
      <c r="H69" s="36">
        <v>88.9</v>
      </c>
      <c r="I69" s="46">
        <v>2119</v>
      </c>
      <c r="J69" s="69">
        <f>Q20</f>
        <v>302.71428571428572</v>
      </c>
      <c r="L69" s="60">
        <v>69.599999999999994</v>
      </c>
      <c r="M69" s="78">
        <f t="shared" si="8"/>
        <v>0.35</v>
      </c>
      <c r="N69" s="79">
        <f t="shared" si="8"/>
        <v>2610900000</v>
      </c>
      <c r="O69" s="79">
        <f t="shared" si="8"/>
        <v>372985714.28571427</v>
      </c>
      <c r="P69" s="79">
        <f t="shared" si="8"/>
        <v>572985714.28571427</v>
      </c>
      <c r="Q69" s="79">
        <f t="shared" si="8"/>
        <v>4010900000</v>
      </c>
      <c r="R69" s="79">
        <f t="shared" si="8"/>
        <v>5410900000</v>
      </c>
      <c r="S69" s="79">
        <f t="shared" si="8"/>
        <v>772985714.28571427</v>
      </c>
      <c r="T69" s="82">
        <f t="shared" si="9"/>
        <v>0.74126300615424423</v>
      </c>
      <c r="U69" s="15"/>
      <c r="V69" s="15"/>
      <c r="W69" s="15"/>
      <c r="X69" s="15"/>
      <c r="Y69" s="15"/>
      <c r="Z69" s="15">
        <f>Sheet2!M37*30</f>
        <v>297123.46810399543</v>
      </c>
      <c r="AA69" s="15"/>
      <c r="AB69" s="15"/>
      <c r="AC69" s="15">
        <f t="shared" si="7"/>
        <v>14856173.405199772</v>
      </c>
      <c r="AD69" s="14">
        <f t="shared" si="5"/>
        <v>34</v>
      </c>
    </row>
    <row r="70" spans="1:30" x14ac:dyDescent="0.25">
      <c r="A70" s="33"/>
      <c r="B70" s="30"/>
      <c r="C70" s="44"/>
      <c r="D70" s="30"/>
      <c r="E70" s="30"/>
      <c r="F70" s="45"/>
      <c r="G70" s="44"/>
      <c r="H70" s="34"/>
      <c r="I70" s="34"/>
      <c r="J70" s="45"/>
      <c r="L70" s="62"/>
      <c r="M70" s="44"/>
      <c r="N70" s="76"/>
      <c r="O70" s="76"/>
      <c r="P70" s="76"/>
      <c r="Q70" s="76"/>
      <c r="R70" s="76"/>
      <c r="S70" s="76"/>
      <c r="T70" s="15"/>
      <c r="U70" s="15"/>
      <c r="V70" s="15"/>
      <c r="W70" s="15"/>
      <c r="X70" s="15"/>
      <c r="Y70" s="15"/>
      <c r="Z70" s="15">
        <f>Sheet2!M38*30</f>
        <v>293409.42475269549</v>
      </c>
      <c r="AA70" s="15"/>
      <c r="AB70" s="15"/>
      <c r="AC70" s="15">
        <f t="shared" si="7"/>
        <v>14670471.237634774</v>
      </c>
      <c r="AD70" s="14">
        <f t="shared" si="5"/>
        <v>35</v>
      </c>
    </row>
    <row r="71" spans="1:30" x14ac:dyDescent="0.25">
      <c r="A71" s="35" t="s">
        <v>7</v>
      </c>
      <c r="B71" s="46">
        <f t="shared" ref="B71:M71" si="10">SUM(B66:B70)/4</f>
        <v>7998</v>
      </c>
      <c r="C71" s="47">
        <f t="shared" si="10"/>
        <v>21</v>
      </c>
      <c r="D71" s="46">
        <f t="shared" si="10"/>
        <v>27266.75</v>
      </c>
      <c r="E71" s="46">
        <f t="shared" si="10"/>
        <v>28141.25</v>
      </c>
      <c r="F71" s="48">
        <v>201.68067000000002</v>
      </c>
      <c r="G71" s="47">
        <f t="shared" ref="G71" si="11">SUM(G66:G70)/4</f>
        <v>8</v>
      </c>
      <c r="H71" s="50">
        <v>104.625</v>
      </c>
      <c r="I71" s="64">
        <v>2769</v>
      </c>
      <c r="J71" s="48">
        <f>SUM(J66:J70)/4</f>
        <v>349.02857142857147</v>
      </c>
      <c r="L71" s="63">
        <f t="shared" ref="L71" si="12">SUM(L66:L70)/4</f>
        <v>71.75</v>
      </c>
      <c r="M71" s="61">
        <f t="shared" si="10"/>
        <v>0.39279871977240399</v>
      </c>
      <c r="N71" s="75">
        <f t="shared" ref="N71" si="13">SUM(N66:N70)/4</f>
        <v>3365900000</v>
      </c>
      <c r="O71" s="75">
        <f>SUM(O66:O70)/4</f>
        <v>423931428.57142854</v>
      </c>
      <c r="P71" s="75">
        <f>SUM(P66:P70)/4</f>
        <v>623931428.57142854</v>
      </c>
      <c r="Q71" s="75">
        <f>SUM(Q66:Q70)/4</f>
        <v>4965900000</v>
      </c>
      <c r="R71" s="75">
        <f>SUM(R66:R70)/4</f>
        <v>7140900000</v>
      </c>
      <c r="S71" s="75">
        <f>SUM(S66:S70)/4</f>
        <v>955181428.57142854</v>
      </c>
      <c r="T71" s="82">
        <f>Q71/R71</f>
        <v>0.69541654413309251</v>
      </c>
      <c r="U71" s="15"/>
      <c r="V71" s="15"/>
      <c r="W71" s="15"/>
      <c r="X71" s="15"/>
      <c r="Y71" s="15"/>
      <c r="Z71" s="15">
        <f>Sheet2!M39*30</f>
        <v>289741.80694328685</v>
      </c>
      <c r="AA71" s="15"/>
      <c r="AB71" s="15"/>
      <c r="AC71" s="15">
        <f t="shared" si="7"/>
        <v>14487090.347164342</v>
      </c>
      <c r="AD71" s="14">
        <f t="shared" si="5"/>
        <v>36</v>
      </c>
    </row>
    <row r="72" spans="1:30" x14ac:dyDescent="0.25">
      <c r="A72" s="33"/>
      <c r="B72" s="30"/>
      <c r="C72" s="34"/>
      <c r="D72" s="30"/>
      <c r="E72" s="30"/>
      <c r="F72" s="34"/>
      <c r="G72" s="34"/>
      <c r="H72" s="45"/>
      <c r="I72" s="34"/>
      <c r="J72" s="34"/>
      <c r="K72" s="34"/>
      <c r="L72" s="34"/>
      <c r="M72" s="44"/>
      <c r="N72" s="49"/>
      <c r="O72" s="49"/>
      <c r="P72" s="49"/>
      <c r="Q72" s="49"/>
      <c r="R72" s="30"/>
      <c r="S72" s="34"/>
      <c r="T72" s="15"/>
      <c r="U72" s="15"/>
      <c r="V72" s="15"/>
      <c r="W72" s="15"/>
      <c r="X72" s="15"/>
      <c r="Y72" s="15"/>
      <c r="Z72" s="15">
        <f>Sheet2!M40*30</f>
        <v>286120.03435649571</v>
      </c>
      <c r="AA72" s="15"/>
      <c r="AB72" s="15"/>
      <c r="AC72" s="15">
        <f t="shared" si="7"/>
        <v>14306001.717824785</v>
      </c>
      <c r="AD72" s="14">
        <f t="shared" si="5"/>
        <v>37</v>
      </c>
    </row>
    <row r="73" spans="1:30" x14ac:dyDescent="0.25">
      <c r="A73" s="51" t="s">
        <v>8</v>
      </c>
      <c r="B73" s="46"/>
      <c r="C73" s="36"/>
      <c r="D73" s="46"/>
      <c r="E73" s="46"/>
      <c r="F73" s="36"/>
      <c r="G73" s="36"/>
      <c r="H73" s="48"/>
      <c r="I73" s="36"/>
      <c r="J73" s="36"/>
      <c r="K73" s="36"/>
      <c r="L73" s="36"/>
      <c r="M73" s="47"/>
      <c r="N73" s="64"/>
      <c r="O73" s="64"/>
      <c r="P73" s="64"/>
      <c r="Q73" s="64"/>
      <c r="R73" s="46"/>
      <c r="S73" s="36"/>
      <c r="T73" s="15"/>
      <c r="U73" s="15"/>
      <c r="V73" s="15"/>
      <c r="W73" s="15"/>
      <c r="X73" s="15"/>
      <c r="Y73" s="15"/>
      <c r="Z73" s="15">
        <f>Sheet2!M41*30</f>
        <v>282543.53392703953</v>
      </c>
      <c r="AA73" s="15"/>
      <c r="AB73" s="15"/>
      <c r="AC73" s="15">
        <f t="shared" si="7"/>
        <v>14127176.696351977</v>
      </c>
      <c r="AD73" s="14">
        <f t="shared" si="5"/>
        <v>38</v>
      </c>
    </row>
    <row r="74" spans="1:30" x14ac:dyDescent="0.25">
      <c r="A74" s="33"/>
      <c r="B74" s="30"/>
      <c r="C74" s="34"/>
      <c r="D74" s="30"/>
      <c r="E74" s="30"/>
      <c r="F74" s="34"/>
      <c r="G74" s="34"/>
      <c r="H74" s="45"/>
      <c r="I74" s="34"/>
      <c r="J74" s="34"/>
      <c r="K74" s="34"/>
      <c r="L74" s="34"/>
      <c r="M74" s="44"/>
      <c r="N74" s="73" t="s">
        <v>116</v>
      </c>
      <c r="O74" s="49"/>
      <c r="P74" s="73"/>
      <c r="Q74" s="49"/>
      <c r="R74" s="30"/>
      <c r="S74" s="34"/>
      <c r="T74" s="15"/>
      <c r="U74" s="15"/>
      <c r="V74" s="15"/>
      <c r="W74" s="15"/>
      <c r="X74" s="15"/>
      <c r="Y74" s="15"/>
      <c r="Z74" s="15">
        <f>Sheet2!M42*30</f>
        <v>279011.73975295154</v>
      </c>
      <c r="AA74" s="15"/>
      <c r="AB74" s="15"/>
      <c r="AC74" s="15">
        <f t="shared" si="7"/>
        <v>13950586.987647578</v>
      </c>
      <c r="AD74" s="14">
        <f t="shared" si="5"/>
        <v>39</v>
      </c>
    </row>
    <row r="75" spans="1:30" ht="18.75" x14ac:dyDescent="0.3">
      <c r="A75" s="41" t="s">
        <v>16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47"/>
      <c r="N75" s="64"/>
      <c r="O75" s="64"/>
      <c r="P75" s="64"/>
      <c r="Q75" s="64"/>
      <c r="R75" s="46"/>
      <c r="S75" s="36"/>
      <c r="T75" s="15"/>
      <c r="U75" s="15"/>
      <c r="V75" s="15"/>
      <c r="W75" s="15"/>
      <c r="X75" s="15"/>
      <c r="Y75" s="15"/>
      <c r="Z75" s="15">
        <f>Sheet2!M43*30</f>
        <v>275524.09300603968</v>
      </c>
      <c r="AA75" s="15"/>
      <c r="AB75" s="15"/>
      <c r="AC75" s="15">
        <f t="shared" si="7"/>
        <v>13776204.650301984</v>
      </c>
      <c r="AD75" s="14">
        <f t="shared" si="5"/>
        <v>40</v>
      </c>
    </row>
    <row r="76" spans="1:30" x14ac:dyDescent="0.25">
      <c r="A76" s="33" t="s">
        <v>11</v>
      </c>
      <c r="B76" s="30">
        <v>5885</v>
      </c>
      <c r="C76" s="44">
        <v>12</v>
      </c>
      <c r="D76" s="30">
        <v>32531</v>
      </c>
      <c r="E76" s="30">
        <v>33418</v>
      </c>
      <c r="F76" s="45">
        <v>449.13792000000001</v>
      </c>
      <c r="G76" s="45"/>
      <c r="H76" s="59" t="s">
        <v>108</v>
      </c>
      <c r="I76" s="30">
        <v>1179</v>
      </c>
      <c r="J76" s="49">
        <v>0</v>
      </c>
      <c r="K76" s="49">
        <v>0</v>
      </c>
      <c r="L76" s="34">
        <v>134.4</v>
      </c>
      <c r="M76" s="59" t="s">
        <v>108</v>
      </c>
      <c r="N76" s="76">
        <f>I76*1100000+4*40000000</f>
        <v>1456900000</v>
      </c>
      <c r="O76" s="49"/>
      <c r="P76" s="49"/>
      <c r="Q76" s="49"/>
      <c r="R76" s="30"/>
      <c r="S76" s="76"/>
      <c r="T76" s="15"/>
      <c r="U76" s="15"/>
      <c r="V76" s="15"/>
      <c r="W76" s="15"/>
      <c r="X76" s="15"/>
      <c r="Y76" s="15"/>
      <c r="Z76" s="15">
        <f>Sheet2!M44*30</f>
        <v>272080.04184346419</v>
      </c>
      <c r="AA76" s="15"/>
      <c r="AB76" s="15"/>
      <c r="AC76" s="15">
        <f t="shared" si="7"/>
        <v>13604002.092173209</v>
      </c>
      <c r="AD76" s="14">
        <f t="shared" si="5"/>
        <v>41</v>
      </c>
    </row>
    <row r="77" spans="1:30" x14ac:dyDescent="0.25">
      <c r="A77" s="35" t="s">
        <v>12</v>
      </c>
      <c r="B77" s="46">
        <v>5853</v>
      </c>
      <c r="C77" s="47">
        <v>15</v>
      </c>
      <c r="D77" s="46">
        <v>28033</v>
      </c>
      <c r="E77" s="46">
        <v>28270</v>
      </c>
      <c r="F77" s="48">
        <v>240.01230000000001</v>
      </c>
      <c r="G77" s="48"/>
      <c r="H77" s="78" t="s">
        <v>108</v>
      </c>
      <c r="I77" s="46">
        <v>1289</v>
      </c>
      <c r="J77" s="64">
        <v>0</v>
      </c>
      <c r="K77" s="64">
        <v>0</v>
      </c>
      <c r="L77" s="60">
        <v>84.9</v>
      </c>
      <c r="M77" s="78" t="s">
        <v>108</v>
      </c>
      <c r="N77" s="75">
        <f>I77*1100000+5*40000000</f>
        <v>1617900000</v>
      </c>
      <c r="O77" s="64"/>
      <c r="P77" s="64"/>
      <c r="Q77" s="64"/>
      <c r="R77" s="46"/>
      <c r="S77" s="75"/>
      <c r="T77" s="15"/>
      <c r="U77" s="15"/>
      <c r="V77" s="15"/>
      <c r="W77" s="15"/>
      <c r="X77" s="15"/>
      <c r="Y77" s="15"/>
      <c r="Z77" s="15">
        <f>Sheet2!M45*30</f>
        <v>268679.04132042086</v>
      </c>
      <c r="AA77" s="15"/>
      <c r="AB77" s="15"/>
      <c r="AC77" s="15">
        <f t="shared" si="7"/>
        <v>13433952.066021044</v>
      </c>
      <c r="AD77" s="14">
        <f t="shared" si="5"/>
        <v>42</v>
      </c>
    </row>
    <row r="78" spans="1:30" x14ac:dyDescent="0.25">
      <c r="A78" s="33" t="s">
        <v>13</v>
      </c>
      <c r="B78" s="30">
        <v>5016</v>
      </c>
      <c r="C78" s="44">
        <v>10</v>
      </c>
      <c r="D78" s="30">
        <v>31712</v>
      </c>
      <c r="E78" s="30">
        <v>32173</v>
      </c>
      <c r="F78" s="45">
        <v>216.52428999999998</v>
      </c>
      <c r="G78" s="45"/>
      <c r="H78" s="59" t="s">
        <v>108</v>
      </c>
      <c r="I78" s="30">
        <v>736</v>
      </c>
      <c r="J78" s="49">
        <v>0</v>
      </c>
      <c r="K78" s="49">
        <v>0</v>
      </c>
      <c r="L78" s="62">
        <v>67.3</v>
      </c>
      <c r="M78" s="59" t="s">
        <v>108</v>
      </c>
      <c r="N78" s="76">
        <f>I78*1100000+5*40000000</f>
        <v>1009600000</v>
      </c>
      <c r="O78" s="49"/>
      <c r="P78" s="49"/>
      <c r="Q78" s="49"/>
      <c r="R78" s="30"/>
      <c r="S78" s="76"/>
      <c r="T78" s="15"/>
      <c r="U78" s="15"/>
      <c r="V78" s="15"/>
      <c r="W78" s="15"/>
      <c r="X78" s="15"/>
      <c r="Y78" s="15"/>
      <c r="Z78" s="15">
        <f>Sheet2!M46*30</f>
        <v>265320.5533039156</v>
      </c>
      <c r="AA78" s="15"/>
      <c r="AB78" s="15"/>
      <c r="AC78" s="15">
        <f t="shared" si="7"/>
        <v>13266027.66519578</v>
      </c>
      <c r="AD78" s="14">
        <f t="shared" si="5"/>
        <v>43</v>
      </c>
    </row>
    <row r="79" spans="1:30" x14ac:dyDescent="0.25">
      <c r="A79" s="35" t="s">
        <v>87</v>
      </c>
      <c r="B79" s="46">
        <v>4639</v>
      </c>
      <c r="C79" s="47">
        <v>11</v>
      </c>
      <c r="D79" s="46">
        <v>29550</v>
      </c>
      <c r="E79" s="46">
        <v>30401</v>
      </c>
      <c r="F79" s="48">
        <v>204</v>
      </c>
      <c r="G79" s="48"/>
      <c r="H79" s="78" t="s">
        <v>108</v>
      </c>
      <c r="I79" s="46">
        <v>816</v>
      </c>
      <c r="J79" s="36"/>
      <c r="K79" s="36"/>
      <c r="L79" s="36">
        <v>74.8</v>
      </c>
      <c r="M79" s="78" t="s">
        <v>108</v>
      </c>
      <c r="N79" s="75">
        <f>I79*1100000+5*40000000</f>
        <v>1097600000</v>
      </c>
      <c r="O79" s="64"/>
      <c r="P79" s="64"/>
      <c r="Q79" s="64"/>
      <c r="R79" s="46"/>
      <c r="S79" s="75"/>
      <c r="T79" s="15"/>
      <c r="U79" s="15"/>
      <c r="V79" s="15"/>
      <c r="W79" s="15"/>
      <c r="X79" s="15"/>
      <c r="Y79" s="15"/>
      <c r="Z79" s="15">
        <f>Sheet2!M47*30</f>
        <v>262004.04638761666</v>
      </c>
      <c r="AA79" s="15"/>
      <c r="AB79" s="15"/>
      <c r="AC79" s="15">
        <f t="shared" si="7"/>
        <v>13100202.319380833</v>
      </c>
      <c r="AD79" s="14">
        <f t="shared" si="5"/>
        <v>44</v>
      </c>
    </row>
    <row r="80" spans="1:30" x14ac:dyDescent="0.25">
      <c r="A80" s="33"/>
      <c r="B80" s="34"/>
      <c r="C80" s="44"/>
      <c r="D80" s="34"/>
      <c r="E80" s="34"/>
      <c r="F80" s="34"/>
      <c r="G80" s="34"/>
      <c r="H80" s="44"/>
      <c r="I80" s="34"/>
      <c r="J80" s="34"/>
      <c r="K80" s="34"/>
      <c r="L80" s="34"/>
      <c r="M80" s="44"/>
      <c r="N80" s="34"/>
      <c r="O80" s="49"/>
      <c r="P80" s="49"/>
      <c r="Q80" s="49"/>
      <c r="R80" s="30"/>
      <c r="S80" s="76"/>
      <c r="T80" s="15"/>
      <c r="U80" s="15"/>
      <c r="V80" s="15"/>
      <c r="W80" s="15"/>
      <c r="X80" s="15"/>
      <c r="Y80" s="15"/>
      <c r="Z80" s="15">
        <f>Sheet2!M48*30</f>
        <v>258728.99580777145</v>
      </c>
      <c r="AA80" s="15"/>
      <c r="AB80" s="15"/>
      <c r="AC80" s="15">
        <f t="shared" si="7"/>
        <v>12936449.790388573</v>
      </c>
      <c r="AD80" s="14">
        <f t="shared" si="5"/>
        <v>45</v>
      </c>
    </row>
    <row r="81" spans="1:31" x14ac:dyDescent="0.25">
      <c r="A81" s="35" t="s">
        <v>7</v>
      </c>
      <c r="B81" s="46">
        <f>SUM(B75:B79)/3</f>
        <v>7131</v>
      </c>
      <c r="C81" s="47">
        <f>SUM(C76:C79)/4</f>
        <v>12</v>
      </c>
      <c r="D81" s="46">
        <f>SUM(D76:D79)/4</f>
        <v>30456.5</v>
      </c>
      <c r="E81" s="46">
        <f>SUM(E76:E79)/4</f>
        <v>31065.5</v>
      </c>
      <c r="F81" s="46">
        <v>277.41862749999996</v>
      </c>
      <c r="G81" s="46"/>
      <c r="H81" s="46">
        <f>SUM(H75:H79)/3</f>
        <v>0</v>
      </c>
      <c r="I81" s="46">
        <v>1005</v>
      </c>
      <c r="J81" s="46">
        <f>SUM(J75:J79)/3</f>
        <v>0</v>
      </c>
      <c r="K81" s="46">
        <f>SUM(K75:K79)/3</f>
        <v>0</v>
      </c>
      <c r="L81" s="46">
        <f>SUM(L76:L79)/4</f>
        <v>90.350000000000009</v>
      </c>
      <c r="M81" s="55">
        <f>SUM(M76:M79)/4</f>
        <v>0</v>
      </c>
      <c r="N81" s="75">
        <f t="shared" ref="N81" si="14">SUM(N76:N79)/4</f>
        <v>1295500000</v>
      </c>
      <c r="O81" s="64"/>
      <c r="P81" s="64"/>
      <c r="Q81" s="64"/>
      <c r="R81" s="46"/>
      <c r="S81" s="75"/>
      <c r="T81" s="15"/>
      <c r="U81" s="15"/>
      <c r="V81" s="15"/>
      <c r="W81" s="15"/>
      <c r="X81" s="15"/>
      <c r="Y81" s="15"/>
      <c r="Z81" s="15">
        <f>Sheet2!M49*30</f>
        <v>255494.88336017431</v>
      </c>
      <c r="AA81" s="15"/>
      <c r="AB81" s="15"/>
      <c r="AC81" s="15">
        <f t="shared" si="7"/>
        <v>12774744.168008715</v>
      </c>
      <c r="AD81" s="14">
        <f t="shared" si="5"/>
        <v>46</v>
      </c>
    </row>
    <row r="82" spans="1:31" x14ac:dyDescent="0.25">
      <c r="A82" s="57" t="s">
        <v>83</v>
      </c>
      <c r="B82" s="30"/>
      <c r="C82" s="34"/>
      <c r="D82" s="49"/>
      <c r="E82" s="49"/>
      <c r="F82" s="49"/>
      <c r="G82" s="49"/>
      <c r="H82" s="45"/>
      <c r="I82" s="49"/>
      <c r="J82" s="49"/>
      <c r="K82" s="49"/>
      <c r="L82" s="49"/>
      <c r="M82" s="44"/>
      <c r="N82" s="49"/>
      <c r="O82" s="49"/>
      <c r="P82" s="49"/>
      <c r="Q82" s="49"/>
      <c r="R82" s="49"/>
      <c r="S82" s="76"/>
      <c r="T82" s="15"/>
      <c r="U82" s="15"/>
      <c r="V82" s="15"/>
      <c r="W82" s="15"/>
      <c r="X82" s="15"/>
      <c r="Y82" s="15"/>
      <c r="Z82" s="15">
        <f>Sheet2!M50*30</f>
        <v>252301.19731817214</v>
      </c>
      <c r="AA82" s="15"/>
      <c r="AB82" s="15"/>
      <c r="AC82" s="15">
        <f t="shared" si="7"/>
        <v>12615059.865908608</v>
      </c>
      <c r="AD82" s="14">
        <f t="shared" si="5"/>
        <v>47</v>
      </c>
    </row>
    <row r="83" spans="1:31" x14ac:dyDescent="0.25"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>
        <f>Sheet2!M51*30</f>
        <v>249147.432351695</v>
      </c>
      <c r="AB83" s="15"/>
      <c r="AC83" s="15"/>
      <c r="AD83" s="15">
        <f t="shared" si="4"/>
        <v>12457371.61758475</v>
      </c>
      <c r="AE83" s="14">
        <f>AD82+1</f>
        <v>48</v>
      </c>
    </row>
    <row r="84" spans="1:31" x14ac:dyDescent="0.25"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>
        <f>Sheet2!M52*30</f>
        <v>246033.08944729881</v>
      </c>
      <c r="AB84" s="15"/>
      <c r="AC84" s="15"/>
      <c r="AD84" s="15">
        <f t="shared" si="4"/>
        <v>12301654.472364942</v>
      </c>
      <c r="AE84" s="14">
        <f t="shared" si="5"/>
        <v>49</v>
      </c>
    </row>
    <row r="85" spans="1:31" x14ac:dyDescent="0.25"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>
        <f>Sheet2!M53*30</f>
        <v>242957.67582920758</v>
      </c>
      <c r="AB85" s="15"/>
      <c r="AC85" s="15"/>
      <c r="AD85" s="15">
        <f t="shared" si="4"/>
        <v>12147883.79146038</v>
      </c>
      <c r="AE85" s="14">
        <f t="shared" si="5"/>
        <v>50</v>
      </c>
    </row>
    <row r="86" spans="1:31" ht="60" x14ac:dyDescent="0.25">
      <c r="A86" s="38"/>
      <c r="B86" s="39" t="s">
        <v>10</v>
      </c>
      <c r="C86" s="39" t="s">
        <v>110</v>
      </c>
      <c r="D86" s="39" t="s">
        <v>109</v>
      </c>
      <c r="E86" s="39" t="s">
        <v>68</v>
      </c>
      <c r="F86" s="39" t="s">
        <v>67</v>
      </c>
      <c r="G86" s="39" t="s">
        <v>66</v>
      </c>
      <c r="H86" s="39"/>
      <c r="I86" s="39" t="s">
        <v>65</v>
      </c>
      <c r="J86" s="39" t="s">
        <v>64</v>
      </c>
      <c r="K86" s="39" t="s">
        <v>0</v>
      </c>
      <c r="L86" s="39" t="s">
        <v>115</v>
      </c>
      <c r="M86" s="39"/>
      <c r="N86" s="39" t="s">
        <v>9</v>
      </c>
      <c r="O86" s="39" t="s">
        <v>117</v>
      </c>
      <c r="P86" s="40" t="s">
        <v>104</v>
      </c>
      <c r="Q86" s="39" t="s">
        <v>118</v>
      </c>
      <c r="R86" s="39" t="s">
        <v>112</v>
      </c>
      <c r="S86" s="39" t="s">
        <v>119</v>
      </c>
      <c r="T86" s="74" t="s">
        <v>2</v>
      </c>
      <c r="U86" s="15"/>
      <c r="V86" s="15"/>
      <c r="W86" s="15"/>
      <c r="X86" s="15"/>
      <c r="Y86" s="15"/>
      <c r="Z86" s="15"/>
      <c r="AA86" s="15">
        <f>Sheet2!M54*30</f>
        <v>239920.70488134248</v>
      </c>
      <c r="AB86" s="15"/>
      <c r="AC86" s="15"/>
      <c r="AD86" s="15">
        <f t="shared" si="4"/>
        <v>11996035.244067123</v>
      </c>
      <c r="AE86" s="14">
        <f t="shared" si="5"/>
        <v>51</v>
      </c>
    </row>
    <row r="87" spans="1:31" x14ac:dyDescent="0.25">
      <c r="A87" s="35" t="s">
        <v>4</v>
      </c>
      <c r="B87" s="46">
        <v>6952</v>
      </c>
      <c r="C87" s="47">
        <v>37</v>
      </c>
      <c r="D87" s="47">
        <v>15</v>
      </c>
      <c r="E87" s="46">
        <v>28352</v>
      </c>
      <c r="F87" s="46">
        <v>29176</v>
      </c>
      <c r="G87" s="60">
        <v>73.2</v>
      </c>
      <c r="H87" s="60"/>
      <c r="I87" s="48">
        <v>213.56832000000003</v>
      </c>
      <c r="J87" s="36">
        <v>96.3</v>
      </c>
      <c r="K87" s="46">
        <v>5196</v>
      </c>
      <c r="L87" s="69">
        <v>346.4</v>
      </c>
      <c r="M87" s="69"/>
      <c r="N87" s="78">
        <v>0.40540540540540543</v>
      </c>
      <c r="O87" s="79">
        <v>6315600000</v>
      </c>
      <c r="P87" s="79">
        <v>421040000</v>
      </c>
      <c r="Q87" s="79">
        <v>621040000</v>
      </c>
      <c r="R87" s="79">
        <v>9315600000</v>
      </c>
      <c r="S87" s="79">
        <v>12315600000</v>
      </c>
      <c r="T87" s="79">
        <v>821040000</v>
      </c>
      <c r="U87" s="15"/>
      <c r="V87" s="15"/>
      <c r="W87" s="15"/>
      <c r="X87" s="15"/>
      <c r="Y87" s="15"/>
      <c r="Z87" s="15"/>
      <c r="AA87" s="15">
        <f>Sheet2!M57*30</f>
        <v>231035.67268357854</v>
      </c>
      <c r="AB87" s="15"/>
      <c r="AC87" s="15"/>
      <c r="AD87" s="15">
        <f t="shared" si="4"/>
        <v>11551783.634178927</v>
      </c>
      <c r="AE87" s="14" t="e">
        <f>#REF!+1</f>
        <v>#REF!</v>
      </c>
    </row>
    <row r="88" spans="1:31" x14ac:dyDescent="0.25">
      <c r="A88" s="51" t="s">
        <v>8</v>
      </c>
      <c r="B88" s="30"/>
      <c r="C88" s="34"/>
      <c r="D88" s="44"/>
      <c r="E88" s="30"/>
      <c r="F88" s="30"/>
      <c r="G88" s="34"/>
      <c r="H88" s="34"/>
      <c r="I88" s="45"/>
      <c r="J88" s="34"/>
      <c r="K88" s="34"/>
      <c r="L88" s="34"/>
      <c r="M88" s="34"/>
      <c r="N88" s="44"/>
      <c r="O88" s="72" t="s">
        <v>116</v>
      </c>
      <c r="P88" s="49"/>
      <c r="Q88" s="73"/>
      <c r="R88" s="49"/>
      <c r="S88" s="30"/>
      <c r="T88" s="34"/>
      <c r="U88" s="15"/>
      <c r="V88" s="15"/>
      <c r="W88" s="15"/>
      <c r="X88" s="15"/>
      <c r="Y88" s="15"/>
      <c r="Z88" s="15"/>
      <c r="AA88" s="15">
        <f>Sheet2!M64*30</f>
        <v>211562.53961427035</v>
      </c>
      <c r="AB88" s="15"/>
      <c r="AC88" s="15"/>
      <c r="AD88" s="15">
        <f t="shared" si="4"/>
        <v>10578126.980713518</v>
      </c>
      <c r="AE88" s="14" t="e">
        <f>#REF!+1</f>
        <v>#REF!</v>
      </c>
    </row>
    <row r="89" spans="1:31" x14ac:dyDescent="0.25"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>
        <f>Sheet2!M65*30</f>
        <v>208918.00786909199</v>
      </c>
      <c r="AB89" s="15"/>
      <c r="AC89" s="15"/>
      <c r="AD89" s="15">
        <f t="shared" si="4"/>
        <v>10445900.3934546</v>
      </c>
      <c r="AE89" s="14" t="e">
        <f t="shared" si="5"/>
        <v>#REF!</v>
      </c>
    </row>
    <row r="90" spans="1:31" x14ac:dyDescent="0.25"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>
        <f>Sheet2!M66*30</f>
        <v>206306.53277072831</v>
      </c>
      <c r="AB90" s="15"/>
      <c r="AC90" s="15"/>
      <c r="AD90" s="15">
        <f t="shared" si="4"/>
        <v>10315326.638536416</v>
      </c>
      <c r="AE90" s="14" t="e">
        <f t="shared" si="5"/>
        <v>#REF!</v>
      </c>
    </row>
    <row r="91" spans="1:31" x14ac:dyDescent="0.25"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>
        <f>Sheet2!M67*30</f>
        <v>203727.70111109421</v>
      </c>
      <c r="AB91" s="15"/>
      <c r="AC91" s="15"/>
      <c r="AD91" s="15">
        <f t="shared" si="4"/>
        <v>10186385.05555471</v>
      </c>
      <c r="AE91" s="14" t="e">
        <f t="shared" si="5"/>
        <v>#REF!</v>
      </c>
    </row>
    <row r="92" spans="1:31" ht="60" x14ac:dyDescent="0.25">
      <c r="A92" s="38"/>
      <c r="B92" s="39" t="s">
        <v>10</v>
      </c>
      <c r="C92" s="39" t="s">
        <v>110</v>
      </c>
      <c r="D92" s="39" t="s">
        <v>109</v>
      </c>
      <c r="E92" s="39" t="s">
        <v>68</v>
      </c>
      <c r="F92" s="39" t="s">
        <v>67</v>
      </c>
      <c r="G92" s="39" t="s">
        <v>66</v>
      </c>
      <c r="H92" s="39"/>
      <c r="I92" s="39" t="s">
        <v>65</v>
      </c>
      <c r="J92" s="39" t="s">
        <v>64</v>
      </c>
      <c r="K92" s="39" t="s">
        <v>0</v>
      </c>
      <c r="L92" s="39" t="s">
        <v>115</v>
      </c>
      <c r="M92" s="39"/>
      <c r="N92" s="39" t="s">
        <v>9</v>
      </c>
      <c r="O92" s="39" t="s">
        <v>117</v>
      </c>
      <c r="P92" s="40" t="s">
        <v>104</v>
      </c>
      <c r="Q92" s="39" t="s">
        <v>118</v>
      </c>
      <c r="R92" s="39" t="s">
        <v>112</v>
      </c>
      <c r="S92" s="39" t="s">
        <v>119</v>
      </c>
      <c r="T92" s="74" t="s">
        <v>2</v>
      </c>
      <c r="U92" s="15"/>
      <c r="V92" s="15"/>
      <c r="W92" s="15"/>
      <c r="X92" s="15"/>
      <c r="Y92" s="15"/>
      <c r="Z92" s="15"/>
      <c r="AA92" s="15">
        <f>Sheet2!M68*30</f>
        <v>201181.10484720554</v>
      </c>
      <c r="AB92" s="15"/>
      <c r="AC92" s="15"/>
      <c r="AD92" s="15">
        <f t="shared" si="4"/>
        <v>10059055.242360277</v>
      </c>
      <c r="AE92" s="14" t="e">
        <f t="shared" si="5"/>
        <v>#REF!</v>
      </c>
    </row>
    <row r="93" spans="1:31" x14ac:dyDescent="0.25">
      <c r="A93" s="35" t="s">
        <v>4</v>
      </c>
      <c r="B93" s="46">
        <v>6952</v>
      </c>
      <c r="C93" s="47">
        <v>37</v>
      </c>
      <c r="D93" s="47">
        <f>6+9</f>
        <v>15</v>
      </c>
      <c r="E93" s="46">
        <v>28352</v>
      </c>
      <c r="F93" s="46">
        <v>29176</v>
      </c>
      <c r="G93" s="60">
        <v>73.2</v>
      </c>
      <c r="H93" s="60"/>
      <c r="I93" s="48">
        <v>213.56832000000003</v>
      </c>
      <c r="J93" s="36">
        <v>96.3</v>
      </c>
      <c r="K93" s="46">
        <v>5196</v>
      </c>
      <c r="L93" s="69">
        <v>346.4</v>
      </c>
      <c r="M93" s="69"/>
      <c r="N93" s="78">
        <v>0.40540540540540543</v>
      </c>
      <c r="O93" s="79">
        <v>6315600000</v>
      </c>
      <c r="P93" s="79">
        <v>421040000</v>
      </c>
      <c r="Q93" s="79">
        <v>621040000</v>
      </c>
      <c r="R93" s="79">
        <v>9315600000</v>
      </c>
      <c r="S93" s="79">
        <v>12315600000</v>
      </c>
      <c r="T93" s="79">
        <v>821040000</v>
      </c>
      <c r="U93" s="15"/>
      <c r="V93" s="15"/>
      <c r="W93" s="15"/>
      <c r="X93" s="15"/>
      <c r="Y93" s="15"/>
      <c r="Z93" s="15"/>
      <c r="AA93" s="15">
        <f>Sheet2!M69*30</f>
        <v>198666.34103661549</v>
      </c>
      <c r="AB93" s="15"/>
      <c r="AC93" s="15"/>
      <c r="AD93" s="15">
        <f t="shared" ref="AD93:AD156" si="15">AA93*AF$35</f>
        <v>9933317.0518307742</v>
      </c>
      <c r="AE93" s="14" t="e">
        <f t="shared" si="5"/>
        <v>#REF!</v>
      </c>
    </row>
    <row r="94" spans="1:31" x14ac:dyDescent="0.25">
      <c r="A94" s="51" t="s">
        <v>8</v>
      </c>
      <c r="B94" s="30"/>
      <c r="C94" s="34"/>
      <c r="D94" s="44"/>
      <c r="E94" s="30"/>
      <c r="F94" s="30"/>
      <c r="G94" s="34"/>
      <c r="H94" s="34"/>
      <c r="I94" s="45"/>
      <c r="J94" s="34"/>
      <c r="K94" s="34"/>
      <c r="L94" s="34"/>
      <c r="M94" s="34"/>
      <c r="N94" s="44"/>
      <c r="O94" s="72" t="s">
        <v>116</v>
      </c>
      <c r="P94" s="49"/>
      <c r="Q94" s="73"/>
      <c r="R94" s="49"/>
      <c r="S94" s="30"/>
      <c r="T94" s="34"/>
      <c r="U94" s="15"/>
      <c r="V94" s="15"/>
      <c r="W94" s="15"/>
      <c r="X94" s="15"/>
      <c r="Y94" s="15"/>
      <c r="Z94" s="15"/>
      <c r="AA94" s="15">
        <f>Sheet2!M70*30</f>
        <v>196183.01177365778</v>
      </c>
      <c r="AB94" s="15"/>
      <c r="AC94" s="15"/>
      <c r="AD94" s="15">
        <f t="shared" si="15"/>
        <v>9809150.5886828899</v>
      </c>
      <c r="AE94" s="14" t="e">
        <f t="shared" ref="AE94:AE136" si="16">AE93+1</f>
        <v>#REF!</v>
      </c>
    </row>
    <row r="95" spans="1:31" x14ac:dyDescent="0.25"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>
        <f>Sheet2!M71*30</f>
        <v>193730.72412648704</v>
      </c>
      <c r="AB95" s="15"/>
      <c r="AC95" s="15"/>
      <c r="AD95" s="15">
        <f t="shared" si="15"/>
        <v>9686536.206324352</v>
      </c>
      <c r="AE95" s="14" t="e">
        <f t="shared" si="16"/>
        <v>#REF!</v>
      </c>
    </row>
    <row r="96" spans="1:31" x14ac:dyDescent="0.25"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>
        <f>Sheet2!M72*30</f>
        <v>191309.09007490595</v>
      </c>
      <c r="AB96" s="15"/>
      <c r="AC96" s="15"/>
      <c r="AD96" s="15">
        <f t="shared" si="15"/>
        <v>9565454.503745297</v>
      </c>
      <c r="AE96" s="14" t="e">
        <f t="shared" si="16"/>
        <v>#REF!</v>
      </c>
    </row>
    <row r="97" spans="1:31" x14ac:dyDescent="0.25"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>
        <f>Sheet2!M73*30</f>
        <v>188917.72644896962</v>
      </c>
      <c r="AB97" s="15"/>
      <c r="AC97" s="15"/>
      <c r="AD97" s="15">
        <f t="shared" si="15"/>
        <v>9445886.3224484809</v>
      </c>
      <c r="AE97" s="14" t="e">
        <f t="shared" si="16"/>
        <v>#REF!</v>
      </c>
    </row>
    <row r="98" spans="1:31" x14ac:dyDescent="0.25"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>
        <f>Sheet2!M74*30</f>
        <v>186556.2548683575</v>
      </c>
      <c r="AB98" s="15"/>
      <c r="AC98" s="15"/>
      <c r="AD98" s="15">
        <f t="shared" si="15"/>
        <v>9327812.7434178758</v>
      </c>
      <c r="AE98" s="14" t="e">
        <f t="shared" si="16"/>
        <v>#REF!</v>
      </c>
    </row>
    <row r="99" spans="1:31" x14ac:dyDescent="0.25"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>
        <f>Sheet2!M75*30</f>
        <v>184224.30168250305</v>
      </c>
      <c r="AB99" s="15"/>
      <c r="AC99" s="15"/>
      <c r="AD99" s="15">
        <f t="shared" si="15"/>
        <v>9211215.0841251519</v>
      </c>
      <c r="AE99" s="14" t="e">
        <f t="shared" si="16"/>
        <v>#REF!</v>
      </c>
    </row>
    <row r="100" spans="1:31" x14ac:dyDescent="0.25"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>
        <f>Sheet2!M76*30</f>
        <v>181921.49791147176</v>
      </c>
      <c r="AB100" s="15"/>
      <c r="AC100" s="15"/>
      <c r="AD100" s="15">
        <f t="shared" si="15"/>
        <v>9096074.8955735881</v>
      </c>
      <c r="AE100" s="14" t="e">
        <f t="shared" si="16"/>
        <v>#REF!</v>
      </c>
    </row>
    <row r="101" spans="1:31" ht="60" x14ac:dyDescent="0.25">
      <c r="A101" s="38"/>
      <c r="B101" s="39" t="s">
        <v>10</v>
      </c>
      <c r="C101" s="39" t="s">
        <v>123</v>
      </c>
      <c r="D101" s="39" t="s">
        <v>122</v>
      </c>
      <c r="E101" s="39" t="s">
        <v>121</v>
      </c>
      <c r="F101" s="39" t="s">
        <v>124</v>
      </c>
      <c r="G101" s="39" t="s">
        <v>127</v>
      </c>
      <c r="H101" s="39"/>
      <c r="I101" s="39" t="s">
        <v>129</v>
      </c>
      <c r="J101" s="39" t="s">
        <v>9</v>
      </c>
      <c r="K101" s="39" t="s">
        <v>117</v>
      </c>
      <c r="L101" s="40" t="s">
        <v>104</v>
      </c>
      <c r="M101" s="39" t="s">
        <v>118</v>
      </c>
      <c r="N101" s="39" t="s">
        <v>112</v>
      </c>
      <c r="O101" s="39" t="s">
        <v>119</v>
      </c>
      <c r="P101" s="74" t="s">
        <v>2</v>
      </c>
      <c r="Q101" s="83" t="s">
        <v>120</v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>
        <f>Sheet2!M77*30</f>
        <v>179647.47918757837</v>
      </c>
      <c r="AB101" s="15"/>
      <c r="AC101" s="15"/>
      <c r="AD101" s="15">
        <f t="shared" si="15"/>
        <v>8982373.9593789186</v>
      </c>
      <c r="AE101" s="14" t="e">
        <f t="shared" si="16"/>
        <v>#REF!</v>
      </c>
    </row>
    <row r="102" spans="1:31" ht="18.75" x14ac:dyDescent="0.3">
      <c r="A102" s="41" t="s">
        <v>15</v>
      </c>
      <c r="B102" s="42"/>
      <c r="C102" s="42"/>
      <c r="D102" s="42"/>
      <c r="E102" s="42"/>
      <c r="F102" s="42"/>
      <c r="G102" s="42"/>
      <c r="H102" s="42"/>
      <c r="I102" s="42"/>
      <c r="J102" s="47"/>
      <c r="K102" s="42"/>
      <c r="L102" s="43"/>
      <c r="M102" s="46"/>
      <c r="N102" s="64"/>
      <c r="O102" s="42"/>
      <c r="P102" s="75"/>
      <c r="Q102" s="86"/>
      <c r="R102" s="15"/>
      <c r="S102" s="15"/>
      <c r="T102" s="15"/>
      <c r="U102" s="15"/>
      <c r="V102" s="15"/>
      <c r="W102" s="15"/>
      <c r="X102" s="15"/>
      <c r="Y102" s="15"/>
      <c r="Z102" s="15"/>
      <c r="AA102" s="15">
        <f>Sheet2!M78*30</f>
        <v>177401.88569773361</v>
      </c>
      <c r="AB102" s="15"/>
      <c r="AC102" s="15"/>
      <c r="AD102" s="15">
        <f t="shared" si="15"/>
        <v>8870094.2848866805</v>
      </c>
      <c r="AE102" s="14" t="e">
        <f t="shared" si="16"/>
        <v>#REF!</v>
      </c>
    </row>
    <row r="103" spans="1:31" x14ac:dyDescent="0.25">
      <c r="A103" s="33" t="s">
        <v>3</v>
      </c>
      <c r="B103" s="30">
        <v>8468</v>
      </c>
      <c r="C103" s="44">
        <v>19</v>
      </c>
      <c r="D103" s="44">
        <v>6</v>
      </c>
      <c r="E103" s="30">
        <v>26616</v>
      </c>
      <c r="F103" s="30">
        <v>27104</v>
      </c>
      <c r="G103" s="30">
        <v>2319</v>
      </c>
      <c r="H103" s="30"/>
      <c r="I103" s="45">
        <v>386.5</v>
      </c>
      <c r="J103" s="59">
        <v>0.31578947368421051</v>
      </c>
      <c r="K103" s="77">
        <v>2790900000</v>
      </c>
      <c r="L103" s="77">
        <v>465150000</v>
      </c>
      <c r="M103" s="77">
        <v>665150000</v>
      </c>
      <c r="N103" s="77">
        <v>3990900000</v>
      </c>
      <c r="O103" s="77">
        <v>5790900000</v>
      </c>
      <c r="P103" s="77">
        <v>965150000</v>
      </c>
      <c r="Q103" s="84">
        <v>0.68916748691913177</v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>
        <f>Sheet2!M79*30</f>
        <v>175184.36212651196</v>
      </c>
      <c r="AB103" s="15"/>
      <c r="AC103" s="15"/>
      <c r="AD103" s="15">
        <f t="shared" si="15"/>
        <v>8759218.1063255984</v>
      </c>
      <c r="AE103" s="14" t="e">
        <f t="shared" si="16"/>
        <v>#REF!</v>
      </c>
    </row>
    <row r="104" spans="1:31" x14ac:dyDescent="0.25">
      <c r="A104" s="35" t="s">
        <v>4</v>
      </c>
      <c r="B104" s="46">
        <v>6952</v>
      </c>
      <c r="C104" s="47">
        <v>37</v>
      </c>
      <c r="D104" s="47">
        <v>15</v>
      </c>
      <c r="E104" s="46">
        <v>28352</v>
      </c>
      <c r="F104" s="46">
        <v>29176</v>
      </c>
      <c r="G104" s="46">
        <v>5196</v>
      </c>
      <c r="H104" s="46"/>
      <c r="I104" s="69">
        <v>346.4</v>
      </c>
      <c r="J104" s="78">
        <v>0.40540540540540543</v>
      </c>
      <c r="K104" s="79">
        <v>6315600000</v>
      </c>
      <c r="L104" s="79">
        <v>421040000</v>
      </c>
      <c r="M104" s="79">
        <v>621040000</v>
      </c>
      <c r="N104" s="79">
        <v>9315600000</v>
      </c>
      <c r="O104" s="79">
        <v>12315600000</v>
      </c>
      <c r="P104" s="79">
        <v>821040000</v>
      </c>
      <c r="Q104" s="85">
        <v>0.75640650881808436</v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>
        <f>Sheet2!M80*30</f>
        <v>172994.55759993056</v>
      </c>
      <c r="AB104" s="15"/>
      <c r="AC104" s="15"/>
      <c r="AD104" s="15">
        <f t="shared" si="15"/>
        <v>8649727.879996527</v>
      </c>
      <c r="AE104" s="14" t="e">
        <f t="shared" si="16"/>
        <v>#REF!</v>
      </c>
    </row>
    <row r="105" spans="1:31" x14ac:dyDescent="0.25">
      <c r="A105" s="33" t="s">
        <v>5</v>
      </c>
      <c r="B105" s="30">
        <v>7134</v>
      </c>
      <c r="C105" s="44">
        <v>8</v>
      </c>
      <c r="D105" s="44">
        <v>4</v>
      </c>
      <c r="E105" s="30">
        <v>30502</v>
      </c>
      <c r="F105" s="30">
        <v>31236</v>
      </c>
      <c r="G105" s="30">
        <v>1442</v>
      </c>
      <c r="H105" s="30"/>
      <c r="I105" s="45">
        <v>360.5</v>
      </c>
      <c r="J105" s="59">
        <v>0.5</v>
      </c>
      <c r="K105" s="77">
        <v>1746200000</v>
      </c>
      <c r="L105" s="77">
        <v>436550000</v>
      </c>
      <c r="M105" s="77">
        <v>636550000</v>
      </c>
      <c r="N105" s="77">
        <v>2546200000</v>
      </c>
      <c r="O105" s="77">
        <v>5046200000</v>
      </c>
      <c r="P105" s="77">
        <v>1261550000</v>
      </c>
      <c r="Q105" s="84">
        <v>0.50457770203321306</v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>
        <f>Sheet2!M81*30</f>
        <v>170832.12562993143</v>
      </c>
      <c r="AB105" s="15"/>
      <c r="AC105" s="15"/>
      <c r="AD105" s="15">
        <f t="shared" si="15"/>
        <v>8541606.2814965714</v>
      </c>
      <c r="AE105" s="14" t="e">
        <f t="shared" si="16"/>
        <v>#REF!</v>
      </c>
    </row>
    <row r="106" spans="1:31" x14ac:dyDescent="0.25">
      <c r="A106" s="35" t="s">
        <v>6</v>
      </c>
      <c r="B106" s="46">
        <v>9438</v>
      </c>
      <c r="C106" s="47">
        <v>20</v>
      </c>
      <c r="D106" s="47">
        <v>7</v>
      </c>
      <c r="E106" s="46">
        <v>23597</v>
      </c>
      <c r="F106" s="46">
        <v>25049</v>
      </c>
      <c r="G106" s="46">
        <v>2119</v>
      </c>
      <c r="H106" s="46"/>
      <c r="I106" s="69">
        <v>302.71428571428572</v>
      </c>
      <c r="J106" s="78">
        <v>0.35</v>
      </c>
      <c r="K106" s="79">
        <v>2610900000</v>
      </c>
      <c r="L106" s="79">
        <v>372985714.28571427</v>
      </c>
      <c r="M106" s="79">
        <v>572985714.28571427</v>
      </c>
      <c r="N106" s="79">
        <v>4010900000</v>
      </c>
      <c r="O106" s="79">
        <v>5410900000</v>
      </c>
      <c r="P106" s="79">
        <v>772985714.28571427</v>
      </c>
      <c r="Q106" s="85">
        <v>0.74126300615424423</v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>
        <f>Sheet2!M82*30</f>
        <v>168696.72405955725</v>
      </c>
      <c r="AB106" s="15"/>
      <c r="AC106" s="15"/>
      <c r="AD106" s="15">
        <f t="shared" si="15"/>
        <v>8434836.2029778622</v>
      </c>
      <c r="AE106" s="14" t="e">
        <f t="shared" si="16"/>
        <v>#REF!</v>
      </c>
    </row>
    <row r="107" spans="1:31" x14ac:dyDescent="0.25">
      <c r="A107" s="33"/>
      <c r="B107" s="30"/>
      <c r="C107" s="44"/>
      <c r="D107" s="44"/>
      <c r="E107" s="30"/>
      <c r="F107" s="30"/>
      <c r="G107" s="34"/>
      <c r="H107" s="34"/>
      <c r="I107" s="45"/>
      <c r="J107" s="44"/>
      <c r="K107" s="76"/>
      <c r="L107" s="76"/>
      <c r="M107" s="76"/>
      <c r="N107" s="76"/>
      <c r="O107" s="76"/>
      <c r="P107" s="76"/>
      <c r="Q107" s="84"/>
      <c r="R107" s="15"/>
      <c r="S107" s="15"/>
      <c r="T107" s="15"/>
      <c r="U107" s="15"/>
      <c r="V107" s="15"/>
      <c r="W107" s="15"/>
      <c r="X107" s="15"/>
      <c r="Y107" s="15"/>
      <c r="Z107" s="15"/>
      <c r="AA107" s="15">
        <f>Sheet2!M83*30</f>
        <v>166588.0150088128</v>
      </c>
      <c r="AB107" s="15"/>
      <c r="AC107" s="15"/>
      <c r="AD107" s="15">
        <f t="shared" si="15"/>
        <v>8329400.7504406404</v>
      </c>
      <c r="AE107" s="14" t="e">
        <f t="shared" si="16"/>
        <v>#REF!</v>
      </c>
    </row>
    <row r="108" spans="1:31" x14ac:dyDescent="0.25">
      <c r="A108" s="35" t="s">
        <v>7</v>
      </c>
      <c r="B108" s="46">
        <v>7998</v>
      </c>
      <c r="C108" s="47">
        <v>21</v>
      </c>
      <c r="D108" s="47">
        <v>8</v>
      </c>
      <c r="E108" s="46">
        <v>27266.75</v>
      </c>
      <c r="F108" s="46">
        <v>28141.25</v>
      </c>
      <c r="G108" s="64">
        <v>2769</v>
      </c>
      <c r="H108" s="64"/>
      <c r="I108" s="48">
        <v>349.02857142857147</v>
      </c>
      <c r="J108" s="61">
        <v>0.39279871977240399</v>
      </c>
      <c r="K108" s="75">
        <v>3365900000</v>
      </c>
      <c r="L108" s="75">
        <v>423931428.57142854</v>
      </c>
      <c r="M108" s="75">
        <v>623931428.57142854</v>
      </c>
      <c r="N108" s="75">
        <v>4965900000</v>
      </c>
      <c r="O108" s="75">
        <v>7140900000</v>
      </c>
      <c r="P108" s="75">
        <v>955181428.57142854</v>
      </c>
      <c r="Q108" s="86">
        <v>0.69541654413309251</v>
      </c>
      <c r="R108" s="15"/>
      <c r="S108" s="15"/>
      <c r="T108" s="15"/>
      <c r="U108" s="15"/>
      <c r="V108" s="15"/>
      <c r="W108" s="15"/>
      <c r="X108" s="15"/>
      <c r="Y108" s="15"/>
      <c r="Z108" s="15"/>
      <c r="AA108" s="15">
        <f>Sheet2!M84*30</f>
        <v>164505.66482120263</v>
      </c>
      <c r="AB108" s="15"/>
      <c r="AC108" s="15"/>
      <c r="AD108" s="15">
        <f t="shared" si="15"/>
        <v>8225283.2410601322</v>
      </c>
      <c r="AE108" s="14" t="e">
        <f t="shared" si="16"/>
        <v>#REF!</v>
      </c>
    </row>
    <row r="109" spans="1:31" x14ac:dyDescent="0.25">
      <c r="A109" s="51" t="s">
        <v>8</v>
      </c>
      <c r="B109" s="73" t="s">
        <v>116</v>
      </c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>
        <f>Sheet2!M85*30</f>
        <v>162449.34401093758</v>
      </c>
      <c r="AB109" s="15"/>
      <c r="AC109" s="15"/>
      <c r="AD109" s="15">
        <f t="shared" si="15"/>
        <v>8122467.2005468793</v>
      </c>
      <c r="AE109" s="14" t="e">
        <f t="shared" si="16"/>
        <v>#REF!</v>
      </c>
    </row>
    <row r="110" spans="1:31" x14ac:dyDescent="0.25"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>
        <f>Sheet2!M86*30</f>
        <v>160418.72721080086</v>
      </c>
      <c r="AB110" s="15"/>
      <c r="AC110" s="15"/>
      <c r="AD110" s="15">
        <f t="shared" si="15"/>
        <v>8020936.3605400436</v>
      </c>
      <c r="AE110" s="14" t="e">
        <f t="shared" si="16"/>
        <v>#REF!</v>
      </c>
    </row>
    <row r="111" spans="1:31" x14ac:dyDescent="0.25"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>
        <f>Sheet2!M87*30</f>
        <v>158413.49312066584</v>
      </c>
      <c r="AB111" s="15"/>
      <c r="AC111" s="15"/>
      <c r="AD111" s="15">
        <f t="shared" si="15"/>
        <v>7920674.6560332915</v>
      </c>
      <c r="AE111" s="14" t="e">
        <f t="shared" si="16"/>
        <v>#REF!</v>
      </c>
    </row>
    <row r="112" spans="1:31" x14ac:dyDescent="0.25"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>
        <f>Sheet2!M88*30</f>
        <v>156433.32445665752</v>
      </c>
      <c r="AB112" s="15"/>
      <c r="AC112" s="15"/>
      <c r="AD112" s="15">
        <f t="shared" si="15"/>
        <v>7821666.2228328753</v>
      </c>
      <c r="AE112" s="14" t="e">
        <f t="shared" si="16"/>
        <v>#REF!</v>
      </c>
    </row>
    <row r="113" spans="17:31" x14ac:dyDescent="0.25"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>
        <f>Sheet2!M89*30</f>
        <v>154477.9079009493</v>
      </c>
      <c r="AB113" s="15"/>
      <c r="AC113" s="15"/>
      <c r="AD113" s="15">
        <f t="shared" si="15"/>
        <v>7723895.3950474653</v>
      </c>
      <c r="AE113" s="14" t="e">
        <f t="shared" si="16"/>
        <v>#REF!</v>
      </c>
    </row>
    <row r="114" spans="17:31" x14ac:dyDescent="0.25"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>
        <f>Sheet2!M90*30</f>
        <v>152546.93405218743</v>
      </c>
      <c r="AB114" s="15"/>
      <c r="AC114" s="15"/>
      <c r="AD114" s="15">
        <f t="shared" si="15"/>
        <v>7627346.7026093714</v>
      </c>
      <c r="AE114" s="14" t="e">
        <f t="shared" si="16"/>
        <v>#REF!</v>
      </c>
    </row>
    <row r="115" spans="17:31" x14ac:dyDescent="0.25"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>
        <f>Sheet2!M91*30</f>
        <v>150640.09737653509</v>
      </c>
      <c r="AB115" s="15"/>
      <c r="AC115" s="15"/>
      <c r="AD115" s="15">
        <f t="shared" si="15"/>
        <v>7532004.8688267544</v>
      </c>
      <c r="AE115" s="14" t="e">
        <f t="shared" si="16"/>
        <v>#REF!</v>
      </c>
    </row>
    <row r="116" spans="17:31" x14ac:dyDescent="0.25"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>
        <f>Sheet2!M92*30</f>
        <v>148757.09615932842</v>
      </c>
      <c r="AB116" s="15"/>
      <c r="AC116" s="15"/>
      <c r="AD116" s="15">
        <f t="shared" si="15"/>
        <v>7437854.8079664204</v>
      </c>
      <c r="AE116" s="14" t="e">
        <f t="shared" si="16"/>
        <v>#REF!</v>
      </c>
    </row>
    <row r="117" spans="17:31" x14ac:dyDescent="0.25"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>
        <f>Sheet2!M93*30</f>
        <v>146897.63245733682</v>
      </c>
      <c r="AB117" s="15"/>
      <c r="AC117" s="15"/>
      <c r="AD117" s="15">
        <f t="shared" si="15"/>
        <v>7344881.622866841</v>
      </c>
      <c r="AE117" s="14" t="e">
        <f t="shared" si="16"/>
        <v>#REF!</v>
      </c>
    </row>
    <row r="118" spans="17:31" x14ac:dyDescent="0.25"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>
        <f>Sheet2!M94*30</f>
        <v>145061.41205162011</v>
      </c>
      <c r="AB118" s="15"/>
      <c r="AC118" s="15"/>
      <c r="AD118" s="15">
        <f t="shared" si="15"/>
        <v>7253070.6025810055</v>
      </c>
      <c r="AE118" s="14" t="e">
        <f t="shared" si="16"/>
        <v>#REF!</v>
      </c>
    </row>
    <row r="119" spans="17:31" x14ac:dyDescent="0.25"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>
        <f>Sheet2!M95*30</f>
        <v>143248.14440097485</v>
      </c>
      <c r="AB119" s="15"/>
      <c r="AC119" s="15"/>
      <c r="AD119" s="15">
        <f t="shared" si="15"/>
        <v>7162407.2200487424</v>
      </c>
      <c r="AE119" s="14" t="e">
        <f t="shared" si="16"/>
        <v>#REF!</v>
      </c>
    </row>
    <row r="120" spans="17:31" x14ac:dyDescent="0.25"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>
        <f>Sheet2!M96*30</f>
        <v>141457.54259596267</v>
      </c>
      <c r="AB120" s="15"/>
      <c r="AC120" s="15"/>
      <c r="AD120" s="15">
        <f t="shared" si="15"/>
        <v>7072877.1297981339</v>
      </c>
      <c r="AE120" s="14" t="e">
        <f t="shared" si="16"/>
        <v>#REF!</v>
      </c>
    </row>
    <row r="121" spans="17:31" x14ac:dyDescent="0.25"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>
        <f>Sheet2!M97*30</f>
        <v>139689.32331351313</v>
      </c>
      <c r="AB121" s="15"/>
      <c r="AC121" s="15"/>
      <c r="AD121" s="15">
        <f t="shared" si="15"/>
        <v>6984466.1656756569</v>
      </c>
      <c r="AE121" s="14" t="e">
        <f t="shared" si="16"/>
        <v>#REF!</v>
      </c>
    </row>
    <row r="122" spans="17:31" x14ac:dyDescent="0.25"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>
        <f>Sheet2!M98*30</f>
        <v>137943.20677209421</v>
      </c>
      <c r="AB122" s="15"/>
      <c r="AC122" s="15"/>
      <c r="AD122" s="15">
        <f t="shared" si="15"/>
        <v>6897160.338604711</v>
      </c>
      <c r="AE122" s="14" t="e">
        <f t="shared" si="16"/>
        <v>#REF!</v>
      </c>
    </row>
    <row r="123" spans="17:31" x14ac:dyDescent="0.25"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>
        <f>Sheet2!M99*30</f>
        <v>136218.91668744304</v>
      </c>
      <c r="AB123" s="15"/>
      <c r="AC123" s="15"/>
      <c r="AD123" s="15">
        <f t="shared" si="15"/>
        <v>6810945.8343721516</v>
      </c>
      <c r="AE123" s="14" t="e">
        <f t="shared" si="16"/>
        <v>#REF!</v>
      </c>
    </row>
    <row r="124" spans="17:31" x14ac:dyDescent="0.25"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>
        <f>Sheet2!M100*30</f>
        <v>134516.18022885002</v>
      </c>
      <c r="AB124" s="15"/>
      <c r="AC124" s="15"/>
      <c r="AD124" s="15">
        <f t="shared" si="15"/>
        <v>6725809.0114425011</v>
      </c>
      <c r="AE124" s="14" t="e">
        <f t="shared" si="16"/>
        <v>#REF!</v>
      </c>
    </row>
    <row r="125" spans="17:31" x14ac:dyDescent="0.25"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>
        <f>Sheet2!M101*30</f>
        <v>132834.7279759894</v>
      </c>
      <c r="AB125" s="15"/>
      <c r="AC125" s="15"/>
      <c r="AD125" s="15">
        <f t="shared" si="15"/>
        <v>6641736.3987994697</v>
      </c>
      <c r="AE125" s="14" t="e">
        <f t="shared" si="16"/>
        <v>#REF!</v>
      </c>
    </row>
    <row r="126" spans="17:31" x14ac:dyDescent="0.25"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>
        <f>Sheet2!M102*30</f>
        <v>131174.29387628954</v>
      </c>
      <c r="AB126" s="15"/>
      <c r="AC126" s="15"/>
      <c r="AD126" s="15">
        <f t="shared" si="15"/>
        <v>6558714.693814477</v>
      </c>
      <c r="AE126" s="14" t="e">
        <f t="shared" si="16"/>
        <v>#REF!</v>
      </c>
    </row>
    <row r="127" spans="17:31" x14ac:dyDescent="0.25"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>
        <f>Sheet2!M103*30</f>
        <v>129534.61520283591</v>
      </c>
      <c r="AB127" s="15"/>
      <c r="AC127" s="15"/>
      <c r="AD127" s="15">
        <f t="shared" si="15"/>
        <v>6476730.7601417955</v>
      </c>
      <c r="AE127" s="14" t="e">
        <f t="shared" si="16"/>
        <v>#REF!</v>
      </c>
    </row>
    <row r="128" spans="17:31" x14ac:dyDescent="0.25"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>
        <f>Sheet2!M104*30</f>
        <v>127915.43251280046</v>
      </c>
      <c r="AB128" s="15"/>
      <c r="AC128" s="15"/>
      <c r="AD128" s="15">
        <f t="shared" si="15"/>
        <v>6395771.6256400226</v>
      </c>
      <c r="AE128" s="14" t="e">
        <f t="shared" si="16"/>
        <v>#REF!</v>
      </c>
    </row>
    <row r="129" spans="17:31" x14ac:dyDescent="0.25"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>
        <f>Sheet2!M105*30</f>
        <v>126316.48960639047</v>
      </c>
      <c r="AB129" s="15"/>
      <c r="AC129" s="15"/>
      <c r="AD129" s="15">
        <f t="shared" si="15"/>
        <v>6315824.4803195242</v>
      </c>
      <c r="AE129" s="14" t="e">
        <f t="shared" si="16"/>
        <v>#REF!</v>
      </c>
    </row>
    <row r="130" spans="17:31" x14ac:dyDescent="0.25"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>
        <f>Sheet2!M106*30</f>
        <v>124737.5334863106</v>
      </c>
      <c r="AB130" s="15"/>
      <c r="AC130" s="15"/>
      <c r="AD130" s="15">
        <f t="shared" si="15"/>
        <v>6236876.6743155299</v>
      </c>
      <c r="AE130" s="14" t="e">
        <f t="shared" si="16"/>
        <v>#REF!</v>
      </c>
    </row>
    <row r="131" spans="17:31" x14ac:dyDescent="0.25"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>
        <f>Sheet2!M107*30</f>
        <v>123178.3143177317</v>
      </c>
      <c r="AB131" s="15"/>
      <c r="AC131" s="15"/>
      <c r="AD131" s="15">
        <f t="shared" si="15"/>
        <v>6158915.7158865845</v>
      </c>
      <c r="AE131" s="14" t="e">
        <f t="shared" si="16"/>
        <v>#REF!</v>
      </c>
    </row>
    <row r="132" spans="17:31" x14ac:dyDescent="0.25"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>
        <f>Sheet2!M108*30</f>
        <v>121638.58538876005</v>
      </c>
      <c r="AB132" s="15"/>
      <c r="AC132" s="15"/>
      <c r="AD132" s="15">
        <f t="shared" si="15"/>
        <v>6081929.2694380023</v>
      </c>
      <c r="AE132" s="14" t="e">
        <f t="shared" si="16"/>
        <v>#REF!</v>
      </c>
    </row>
    <row r="133" spans="17:31" x14ac:dyDescent="0.25"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>
        <f>Sheet2!M109*30</f>
        <v>120118.10307140056</v>
      </c>
      <c r="AB133" s="15"/>
      <c r="AC133" s="15"/>
      <c r="AD133" s="15">
        <f t="shared" si="15"/>
        <v>6005905.153570028</v>
      </c>
      <c r="AE133" s="14" t="e">
        <f t="shared" si="16"/>
        <v>#REF!</v>
      </c>
    </row>
    <row r="134" spans="17:31" x14ac:dyDescent="0.25"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>
        <f>Sheet2!M110*30</f>
        <v>118616.62678300806</v>
      </c>
      <c r="AB134" s="15"/>
      <c r="AC134" s="15"/>
      <c r="AD134" s="15">
        <f t="shared" si="15"/>
        <v>5930831.3391504027</v>
      </c>
      <c r="AE134" s="14" t="e">
        <f t="shared" si="16"/>
        <v>#REF!</v>
      </c>
    </row>
    <row r="135" spans="17:31" x14ac:dyDescent="0.25"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>
        <f>Sheet2!M111*30</f>
        <v>117133.91894822045</v>
      </c>
      <c r="AB135" s="15"/>
      <c r="AC135" s="15"/>
      <c r="AD135" s="15">
        <f t="shared" si="15"/>
        <v>5856695.9474110231</v>
      </c>
      <c r="AE135" s="14" t="e">
        <f t="shared" si="16"/>
        <v>#REF!</v>
      </c>
    </row>
    <row r="136" spans="17:31" x14ac:dyDescent="0.25"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>
        <f>Sheet2!M112*30</f>
        <v>115669.74496136769</v>
      </c>
      <c r="AB136" s="15"/>
      <c r="AC136" s="15"/>
      <c r="AD136" s="15">
        <f t="shared" si="15"/>
        <v>5783487.2480683848</v>
      </c>
      <c r="AE136" s="14" t="e">
        <f t="shared" si="16"/>
        <v>#REF!</v>
      </c>
    </row>
    <row r="137" spans="17:31" x14ac:dyDescent="0.25"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>
        <f>Sheet2!M113*30</f>
        <v>114223.87314935059</v>
      </c>
      <c r="AB137" s="15"/>
      <c r="AC137" s="15"/>
      <c r="AD137" s="15">
        <f t="shared" si="15"/>
        <v>5711193.6574675292</v>
      </c>
      <c r="AE137" s="14" t="e">
        <f>AE136+1</f>
        <v>#REF!</v>
      </c>
    </row>
    <row r="138" spans="17:31" x14ac:dyDescent="0.25"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>
        <f>Sheet2!M114*30</f>
        <v>112796.07473498372</v>
      </c>
      <c r="AB138" s="15"/>
      <c r="AC138" s="15"/>
      <c r="AD138" s="15">
        <f t="shared" si="15"/>
        <v>5639803.7367491862</v>
      </c>
      <c r="AE138" s="14" t="e">
        <f t="shared" ref="AE138:AE188" si="17">AE137+1</f>
        <v>#REF!</v>
      </c>
    </row>
    <row r="139" spans="17:31" x14ac:dyDescent="0.25"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>
        <f>Sheet2!M115*30</f>
        <v>111386.12380079643</v>
      </c>
      <c r="AB139" s="15"/>
      <c r="AC139" s="15"/>
      <c r="AD139" s="15">
        <f t="shared" si="15"/>
        <v>5569306.190039821</v>
      </c>
      <c r="AE139" s="14" t="e">
        <f t="shared" si="17"/>
        <v>#REF!</v>
      </c>
    </row>
    <row r="140" spans="17:31" x14ac:dyDescent="0.25"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>
        <f>Sheet2!M116*30</f>
        <v>109993.79725328647</v>
      </c>
      <c r="AB140" s="15"/>
      <c r="AC140" s="15"/>
      <c r="AD140" s="15">
        <f t="shared" si="15"/>
        <v>5499689.8626643233</v>
      </c>
      <c r="AE140" s="14" t="e">
        <f t="shared" si="17"/>
        <v>#REF!</v>
      </c>
    </row>
    <row r="141" spans="17:31" x14ac:dyDescent="0.25"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>
        <f>Sheet2!M117*30</f>
        <v>108618.87478762039</v>
      </c>
      <c r="AB141" s="15"/>
      <c r="AC141" s="15"/>
      <c r="AD141" s="15">
        <f t="shared" si="15"/>
        <v>5430943.739381019</v>
      </c>
      <c r="AE141" s="14" t="e">
        <f t="shared" si="17"/>
        <v>#REF!</v>
      </c>
    </row>
    <row r="142" spans="17:31" x14ac:dyDescent="0.25"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>
        <f>Sheet2!M118*30</f>
        <v>107261.13885277514</v>
      </c>
      <c r="AB142" s="15"/>
      <c r="AC142" s="15"/>
      <c r="AD142" s="15">
        <f t="shared" si="15"/>
        <v>5363056.9426387567</v>
      </c>
      <c r="AE142" s="14" t="e">
        <f t="shared" si="17"/>
        <v>#REF!</v>
      </c>
    </row>
    <row r="143" spans="17:31" x14ac:dyDescent="0.25"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>
        <f>Sheet2!M119*30</f>
        <v>105920.37461711545</v>
      </c>
      <c r="AB143" s="15"/>
      <c r="AC143" s="15"/>
      <c r="AD143" s="15">
        <f t="shared" si="15"/>
        <v>5296018.7308557723</v>
      </c>
      <c r="AE143" s="14" t="e">
        <f t="shared" si="17"/>
        <v>#REF!</v>
      </c>
    </row>
    <row r="144" spans="17:31" x14ac:dyDescent="0.25"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>
        <f>Sheet2!M120*30</f>
        <v>104596.3699344015</v>
      </c>
      <c r="AB144" s="15"/>
      <c r="AC144" s="15"/>
      <c r="AD144" s="15">
        <f t="shared" si="15"/>
        <v>5229818.4967200756</v>
      </c>
      <c r="AE144" s="14" t="e">
        <f t="shared" si="17"/>
        <v>#REF!</v>
      </c>
    </row>
    <row r="145" spans="17:33" x14ac:dyDescent="0.25"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>
        <f>Sheet2!M121*30</f>
        <v>103288.91531022149</v>
      </c>
      <c r="AB145" s="15"/>
      <c r="AC145" s="15"/>
      <c r="AD145" s="15">
        <f t="shared" si="15"/>
        <v>5164445.765511075</v>
      </c>
      <c r="AE145" s="14" t="e">
        <f t="shared" si="17"/>
        <v>#REF!</v>
      </c>
    </row>
    <row r="146" spans="17:33" x14ac:dyDescent="0.25"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>
        <f>Sheet2!M122*30</f>
        <v>101997.80386884372</v>
      </c>
      <c r="AB146" s="15"/>
      <c r="AC146" s="15"/>
      <c r="AD146" s="15">
        <f t="shared" si="15"/>
        <v>5099890.1934421863</v>
      </c>
      <c r="AE146" s="14" t="e">
        <f t="shared" si="17"/>
        <v>#REF!</v>
      </c>
    </row>
    <row r="147" spans="17:33" x14ac:dyDescent="0.25"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>
        <f>Sheet2!M123*30</f>
        <v>100722.83132048318</v>
      </c>
      <c r="AB147" s="15"/>
      <c r="AC147" s="15"/>
      <c r="AD147" s="15">
        <f t="shared" si="15"/>
        <v>5036141.5660241591</v>
      </c>
      <c r="AE147" s="14" t="e">
        <f t="shared" si="17"/>
        <v>#REF!</v>
      </c>
    </row>
    <row r="148" spans="17:33" x14ac:dyDescent="0.25"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>
        <f>Sheet2!M124*30</f>
        <v>99463.795928977139</v>
      </c>
      <c r="AB148" s="15"/>
      <c r="AC148" s="15"/>
      <c r="AD148" s="15">
        <f t="shared" si="15"/>
        <v>4973189.7964488566</v>
      </c>
      <c r="AE148" s="14" t="e">
        <f t="shared" si="17"/>
        <v>#REF!</v>
      </c>
    </row>
    <row r="149" spans="17:33" x14ac:dyDescent="0.25"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>
        <f>Sheet2!M125*30</f>
        <v>98220.498479864924</v>
      </c>
      <c r="AB149" s="15"/>
      <c r="AC149" s="15"/>
      <c r="AD149" s="15">
        <f t="shared" si="15"/>
        <v>4911024.9239932466</v>
      </c>
      <c r="AE149" s="14" t="e">
        <f t="shared" si="17"/>
        <v>#REF!</v>
      </c>
    </row>
    <row r="150" spans="17:33" x14ac:dyDescent="0.25"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>
        <f>Sheet2!M126*30</f>
        <v>96992.742248866605</v>
      </c>
      <c r="AB150" s="15"/>
      <c r="AC150" s="15"/>
      <c r="AD150" s="15">
        <f t="shared" si="15"/>
        <v>4849637.1124433307</v>
      </c>
      <c r="AE150" s="14" t="e">
        <f t="shared" si="17"/>
        <v>#REF!</v>
      </c>
    </row>
    <row r="151" spans="17:33" x14ac:dyDescent="0.25"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>
        <f>Sheet2!M127*30</f>
        <v>95780.332970755786</v>
      </c>
      <c r="AB151" s="15"/>
      <c r="AC151" s="15"/>
      <c r="AD151" s="15">
        <f t="shared" si="15"/>
        <v>4789016.6485377895</v>
      </c>
      <c r="AE151" s="14" t="e">
        <f t="shared" si="17"/>
        <v>#REF!</v>
      </c>
    </row>
    <row r="152" spans="17:33" x14ac:dyDescent="0.25"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>
        <f>Sheet2!M128*30</f>
        <v>94583.078808621343</v>
      </c>
      <c r="AB152" s="15"/>
      <c r="AC152" s="15"/>
      <c r="AD152" s="15">
        <f t="shared" si="15"/>
        <v>4729153.9404310668</v>
      </c>
      <c r="AE152" s="14" t="e">
        <f t="shared" si="17"/>
        <v>#REF!</v>
      </c>
    </row>
    <row r="153" spans="17:33" x14ac:dyDescent="0.25"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>
        <f>Sheet2!M129*30</f>
        <v>93400.790323513575</v>
      </c>
      <c r="AB153" s="15"/>
      <c r="AC153" s="15"/>
      <c r="AD153" s="15">
        <f t="shared" si="15"/>
        <v>4670039.5161756789</v>
      </c>
      <c r="AE153" s="14" t="e">
        <f t="shared" si="17"/>
        <v>#REF!</v>
      </c>
    </row>
    <row r="154" spans="17:33" x14ac:dyDescent="0.25"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>
        <f>Sheet2!M130*30</f>
        <v>92233.280444469652</v>
      </c>
      <c r="AB154" s="15"/>
      <c r="AC154" s="15"/>
      <c r="AD154" s="15">
        <f t="shared" si="15"/>
        <v>4611664.0222234828</v>
      </c>
      <c r="AE154" s="14" t="e">
        <f t="shared" si="17"/>
        <v>#REF!</v>
      </c>
    </row>
    <row r="155" spans="17:33" x14ac:dyDescent="0.25"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>
        <f>Sheet2!M131*30</f>
        <v>91080.364438913792</v>
      </c>
      <c r="AB155" s="15"/>
      <c r="AC155" s="15"/>
      <c r="AD155" s="15">
        <f t="shared" si="15"/>
        <v>4554018.22194569</v>
      </c>
      <c r="AE155" s="14" t="e">
        <f t="shared" si="17"/>
        <v>#REF!</v>
      </c>
      <c r="AF155" s="4">
        <f>SUM(AA36:AA155)</f>
        <v>21625877.064810365</v>
      </c>
      <c r="AG155" t="s">
        <v>30</v>
      </c>
    </row>
    <row r="156" spans="17:33" x14ac:dyDescent="0.25"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>
        <f>Sheet2!M132*30</f>
        <v>450000</v>
      </c>
      <c r="AB156" s="15"/>
      <c r="AC156" s="15"/>
      <c r="AD156" s="15">
        <f t="shared" si="15"/>
        <v>22500000</v>
      </c>
      <c r="AE156" s="14" t="e">
        <f t="shared" si="17"/>
        <v>#REF!</v>
      </c>
    </row>
    <row r="157" spans="17:33" x14ac:dyDescent="0.25"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>
        <f>Sheet2!M133*30</f>
        <v>444375</v>
      </c>
      <c r="AB157" s="15"/>
      <c r="AC157" s="15"/>
      <c r="AD157" s="15">
        <f t="shared" ref="AD157:AD189" si="18">AA157*AF$35</f>
        <v>22218750</v>
      </c>
      <c r="AE157" s="14" t="e">
        <f t="shared" si="17"/>
        <v>#REF!</v>
      </c>
    </row>
    <row r="158" spans="17:33" x14ac:dyDescent="0.25"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>
        <f>Sheet2!M134*30</f>
        <v>438820.3125</v>
      </c>
      <c r="AB158" s="15"/>
      <c r="AC158" s="15"/>
      <c r="AD158" s="15">
        <f t="shared" si="18"/>
        <v>21941015.625</v>
      </c>
      <c r="AE158" s="14" t="e">
        <f t="shared" si="17"/>
        <v>#REF!</v>
      </c>
    </row>
    <row r="159" spans="17:33" x14ac:dyDescent="0.25"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>
        <f>Sheet2!M135*30</f>
        <v>433335.05859375</v>
      </c>
      <c r="AB159" s="15"/>
      <c r="AC159" s="15"/>
      <c r="AD159" s="15">
        <f t="shared" si="18"/>
        <v>21666752.9296875</v>
      </c>
      <c r="AE159" s="14" t="e">
        <f t="shared" si="17"/>
        <v>#REF!</v>
      </c>
    </row>
    <row r="160" spans="17:33" x14ac:dyDescent="0.25"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>
        <f>Sheet2!M136*30</f>
        <v>427918.37036132813</v>
      </c>
      <c r="AB160" s="15"/>
      <c r="AC160" s="15"/>
      <c r="AD160" s="15">
        <f t="shared" si="18"/>
        <v>21395918.518066406</v>
      </c>
      <c r="AE160" s="14" t="e">
        <f t="shared" si="17"/>
        <v>#REF!</v>
      </c>
    </row>
    <row r="161" spans="17:31" x14ac:dyDescent="0.25"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>
        <f>Sheet2!M137*30</f>
        <v>422569.39073181152</v>
      </c>
      <c r="AB161" s="15"/>
      <c r="AC161" s="15"/>
      <c r="AD161" s="15">
        <f t="shared" si="18"/>
        <v>21128469.536590576</v>
      </c>
      <c r="AE161" s="14" t="e">
        <f t="shared" si="17"/>
        <v>#REF!</v>
      </c>
    </row>
    <row r="162" spans="17:31" x14ac:dyDescent="0.25"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>
        <f>Sheet2!M138*30</f>
        <v>417287.27334766387</v>
      </c>
      <c r="AB162" s="15"/>
      <c r="AC162" s="15"/>
      <c r="AD162" s="15">
        <f t="shared" si="18"/>
        <v>20864363.667383194</v>
      </c>
      <c r="AE162" s="14" t="e">
        <f t="shared" si="17"/>
        <v>#REF!</v>
      </c>
    </row>
    <row r="163" spans="17:31" x14ac:dyDescent="0.25"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>
        <f>Sheet2!M139*30</f>
        <v>412071.18243081804</v>
      </c>
      <c r="AB163" s="15"/>
      <c r="AC163" s="15"/>
      <c r="AD163" s="15">
        <f t="shared" si="18"/>
        <v>20603559.1215409</v>
      </c>
      <c r="AE163" s="14" t="e">
        <f t="shared" si="17"/>
        <v>#REF!</v>
      </c>
    </row>
    <row r="164" spans="17:31" x14ac:dyDescent="0.25"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>
        <f>Sheet2!M140*30</f>
        <v>406920.29265043279</v>
      </c>
      <c r="AB164" s="15"/>
      <c r="AC164" s="15"/>
      <c r="AD164" s="15">
        <f t="shared" si="18"/>
        <v>20346014.632521641</v>
      </c>
      <c r="AE164" s="14" t="e">
        <f t="shared" si="17"/>
        <v>#REF!</v>
      </c>
    </row>
    <row r="165" spans="17:31" x14ac:dyDescent="0.25"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>
        <f>Sheet2!M141*30</f>
        <v>401833.78899230243</v>
      </c>
      <c r="AB165" s="15"/>
      <c r="AC165" s="15"/>
      <c r="AD165" s="15">
        <f t="shared" si="18"/>
        <v>20091689.449615121</v>
      </c>
      <c r="AE165" s="14" t="e">
        <f t="shared" si="17"/>
        <v>#REF!</v>
      </c>
    </row>
    <row r="166" spans="17:31" x14ac:dyDescent="0.25"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>
        <f>Sheet2!M142*30</f>
        <v>396810.86662989861</v>
      </c>
      <c r="AB166" s="15"/>
      <c r="AC166" s="15"/>
      <c r="AD166" s="15">
        <f t="shared" si="18"/>
        <v>19840543.331494931</v>
      </c>
      <c r="AE166" s="14" t="e">
        <f t="shared" si="17"/>
        <v>#REF!</v>
      </c>
    </row>
    <row r="167" spans="17:31" x14ac:dyDescent="0.25"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>
        <f>Sheet2!M143*30</f>
        <v>391850.73079702491</v>
      </c>
      <c r="AB167" s="15"/>
      <c r="AC167" s="15"/>
      <c r="AD167" s="15">
        <f t="shared" si="18"/>
        <v>19592536.539851245</v>
      </c>
      <c r="AE167" s="14" t="e">
        <f t="shared" si="17"/>
        <v>#REF!</v>
      </c>
    </row>
    <row r="168" spans="17:31" x14ac:dyDescent="0.25"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>
        <f>Sheet2!M144*30</f>
        <v>386952.5966620621</v>
      </c>
      <c r="AB168" s="15"/>
      <c r="AC168" s="15"/>
      <c r="AD168" s="15">
        <f t="shared" si="18"/>
        <v>19347629.833103105</v>
      </c>
      <c r="AE168" s="14" t="e">
        <f t="shared" si="17"/>
        <v>#REF!</v>
      </c>
    </row>
    <row r="169" spans="17:31" x14ac:dyDescent="0.25"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>
        <f>Sheet2!M145*30</f>
        <v>382115.68920378631</v>
      </c>
      <c r="AB169" s="15"/>
      <c r="AC169" s="15"/>
      <c r="AD169" s="15">
        <f t="shared" si="18"/>
        <v>19105784.460189316</v>
      </c>
      <c r="AE169" s="14" t="e">
        <f t="shared" si="17"/>
        <v>#REF!</v>
      </c>
    </row>
    <row r="170" spans="17:31" x14ac:dyDescent="0.25"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>
        <f>Sheet2!M146*30</f>
        <v>377339.24308873899</v>
      </c>
      <c r="AB170" s="15"/>
      <c r="AC170" s="15"/>
      <c r="AD170" s="15">
        <f t="shared" si="18"/>
        <v>18866962.15443695</v>
      </c>
      <c r="AE170" s="14" t="e">
        <f t="shared" si="17"/>
        <v>#REF!</v>
      </c>
    </row>
    <row r="171" spans="17:31" x14ac:dyDescent="0.25"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>
        <f>Sheet2!M147*30</f>
        <v>372622.50255012978</v>
      </c>
      <c r="AB171" s="15"/>
      <c r="AC171" s="15"/>
      <c r="AD171" s="15">
        <f t="shared" si="18"/>
        <v>18631125.127506487</v>
      </c>
      <c r="AE171" s="14" t="e">
        <f t="shared" si="17"/>
        <v>#REF!</v>
      </c>
    </row>
    <row r="172" spans="17:31" x14ac:dyDescent="0.25"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>
        <f>Sheet2!M148*30</f>
        <v>367964.72126825317</v>
      </c>
      <c r="AB172" s="15"/>
      <c r="AC172" s="15"/>
      <c r="AD172" s="15">
        <f t="shared" si="18"/>
        <v>18398236.063412659</v>
      </c>
      <c r="AE172" s="14" t="e">
        <f t="shared" si="17"/>
        <v>#REF!</v>
      </c>
    </row>
    <row r="173" spans="17:31" x14ac:dyDescent="0.25"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>
        <f>Sheet2!M149*30</f>
        <v>363365.16225240001</v>
      </c>
      <c r="AB173" s="15"/>
      <c r="AC173" s="15"/>
      <c r="AD173" s="15">
        <f t="shared" si="18"/>
        <v>18168258.11262</v>
      </c>
      <c r="AE173" s="14" t="e">
        <f t="shared" si="17"/>
        <v>#REF!</v>
      </c>
    </row>
    <row r="174" spans="17:31" x14ac:dyDescent="0.25"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>
        <f>Sheet2!M150*30</f>
        <v>358823.09772424499</v>
      </c>
      <c r="AB174" s="15"/>
      <c r="AC174" s="15"/>
      <c r="AD174" s="15">
        <f t="shared" si="18"/>
        <v>17941154.886212248</v>
      </c>
      <c r="AE174" s="14" t="e">
        <f t="shared" si="17"/>
        <v>#REF!</v>
      </c>
    </row>
    <row r="175" spans="17:31" x14ac:dyDescent="0.25"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>
        <f>Sheet2!M151*30</f>
        <v>354337.80900269194</v>
      </c>
      <c r="AB175" s="15"/>
      <c r="AC175" s="15"/>
      <c r="AD175" s="15">
        <f t="shared" si="18"/>
        <v>17716890.450134598</v>
      </c>
      <c r="AE175" s="14" t="e">
        <f t="shared" si="17"/>
        <v>#REF!</v>
      </c>
    </row>
    <row r="176" spans="17:31" x14ac:dyDescent="0.25"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>
        <f>Sheet2!M152*30</f>
        <v>349908.58639015828</v>
      </c>
      <c r="AB176" s="15"/>
      <c r="AC176" s="15"/>
      <c r="AD176" s="15">
        <f t="shared" si="18"/>
        <v>17495429.319507916</v>
      </c>
      <c r="AE176" s="14" t="e">
        <f t="shared" si="17"/>
        <v>#REF!</v>
      </c>
    </row>
    <row r="177" spans="17:31" x14ac:dyDescent="0.25"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>
        <f>Sheet2!M153*30</f>
        <v>345534.7290602813</v>
      </c>
      <c r="AB177" s="15"/>
      <c r="AC177" s="15"/>
      <c r="AD177" s="15">
        <f t="shared" si="18"/>
        <v>17276736.453014065</v>
      </c>
      <c r="AE177" s="14" t="e">
        <f t="shared" si="17"/>
        <v>#REF!</v>
      </c>
    </row>
    <row r="178" spans="17:31" x14ac:dyDescent="0.25"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>
        <f>Sheet2!M154*30</f>
        <v>341215.54494702775</v>
      </c>
      <c r="AB178" s="15"/>
      <c r="AC178" s="15"/>
      <c r="AD178" s="15">
        <f t="shared" si="18"/>
        <v>17060777.247351389</v>
      </c>
      <c r="AE178" s="14" t="e">
        <f t="shared" si="17"/>
        <v>#REF!</v>
      </c>
    </row>
    <row r="179" spans="17:31" x14ac:dyDescent="0.25"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>
        <f>Sheet2!M155*30</f>
        <v>336950.35063518991</v>
      </c>
      <c r="AB179" s="15"/>
      <c r="AC179" s="15"/>
      <c r="AD179" s="15">
        <f t="shared" si="18"/>
        <v>16847517.531759497</v>
      </c>
      <c r="AE179" s="14" t="e">
        <f t="shared" si="17"/>
        <v>#REF!</v>
      </c>
    </row>
    <row r="180" spans="17:31" x14ac:dyDescent="0.25"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>
        <f>Sheet2!M156*30</f>
        <v>332738.47125225002</v>
      </c>
      <c r="AB180" s="15"/>
      <c r="AC180" s="15"/>
      <c r="AD180" s="15">
        <f t="shared" si="18"/>
        <v>16636923.5626125</v>
      </c>
      <c r="AE180" s="14" t="e">
        <f t="shared" si="17"/>
        <v>#REF!</v>
      </c>
    </row>
    <row r="181" spans="17:31" x14ac:dyDescent="0.25"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>
        <f>Sheet2!M157*30</f>
        <v>328579.24036159692</v>
      </c>
      <c r="AB181" s="15"/>
      <c r="AC181" s="15"/>
      <c r="AD181" s="15">
        <f t="shared" si="18"/>
        <v>16428962.018079847</v>
      </c>
      <c r="AE181" s="14" t="e">
        <f t="shared" si="17"/>
        <v>#REF!</v>
      </c>
    </row>
    <row r="182" spans="17:31" x14ac:dyDescent="0.25"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>
        <f>Sheet2!M158*30</f>
        <v>324471.99985707697</v>
      </c>
      <c r="AB182" s="15"/>
      <c r="AC182" s="15"/>
      <c r="AD182" s="15">
        <f t="shared" si="18"/>
        <v>16223599.992853848</v>
      </c>
      <c r="AE182" s="14" t="e">
        <f t="shared" si="17"/>
        <v>#REF!</v>
      </c>
    </row>
    <row r="183" spans="17:31" x14ac:dyDescent="0.25"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>
        <f>Sheet2!M159*30</f>
        <v>320416.09985886357</v>
      </c>
      <c r="AB183" s="15"/>
      <c r="AC183" s="15"/>
      <c r="AD183" s="15">
        <f t="shared" si="18"/>
        <v>16020804.992943179</v>
      </c>
      <c r="AE183" s="14" t="e">
        <f t="shared" si="17"/>
        <v>#REF!</v>
      </c>
    </row>
    <row r="184" spans="17:31" x14ac:dyDescent="0.25"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>
        <f>Sheet2!M160*30</f>
        <v>316410.89861062774</v>
      </c>
      <c r="AB184" s="15"/>
      <c r="AC184" s="15"/>
      <c r="AD184" s="15">
        <f t="shared" si="18"/>
        <v>15820544.930531386</v>
      </c>
      <c r="AE184" s="14" t="e">
        <f t="shared" si="17"/>
        <v>#REF!</v>
      </c>
    </row>
    <row r="185" spans="17:31" x14ac:dyDescent="0.25"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>
        <f>Sheet2!M161*30</f>
        <v>312455.76237799489</v>
      </c>
      <c r="AB185" s="15"/>
      <c r="AC185" s="15"/>
      <c r="AD185" s="15">
        <f t="shared" si="18"/>
        <v>15622788.118899744</v>
      </c>
      <c r="AE185" s="14" t="e">
        <f t="shared" si="17"/>
        <v>#REF!</v>
      </c>
    </row>
    <row r="186" spans="17:31" x14ac:dyDescent="0.25"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>
        <f>Sheet2!M162*30</f>
        <v>308550.06534826994</v>
      </c>
      <c r="AB186" s="15"/>
      <c r="AC186" s="15"/>
      <c r="AD186" s="15">
        <f t="shared" si="18"/>
        <v>15427503.267413497</v>
      </c>
      <c r="AE186" s="14" t="e">
        <f t="shared" si="17"/>
        <v>#REF!</v>
      </c>
    </row>
    <row r="187" spans="17:31" x14ac:dyDescent="0.25"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>
        <f>Sheet2!M163*30</f>
        <v>304693.18953141657</v>
      </c>
      <c r="AB187" s="15"/>
      <c r="AC187" s="15"/>
      <c r="AD187" s="15">
        <f t="shared" si="18"/>
        <v>15234659.476570828</v>
      </c>
      <c r="AE187" s="14" t="e">
        <f t="shared" si="17"/>
        <v>#REF!</v>
      </c>
    </row>
    <row r="188" spans="17:31" x14ac:dyDescent="0.25"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>
        <f>Sheet2!M164*30</f>
        <v>300884.52466227388</v>
      </c>
      <c r="AB188" s="15"/>
      <c r="AC188" s="15"/>
      <c r="AD188" s="15">
        <f t="shared" si="18"/>
        <v>15044226.233113693</v>
      </c>
      <c r="AE188" s="14" t="e">
        <f t="shared" si="17"/>
        <v>#REF!</v>
      </c>
    </row>
    <row r="189" spans="17:31" x14ac:dyDescent="0.25"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>
        <f>Sheet2!M165*30</f>
        <v>297123.46810399543</v>
      </c>
      <c r="AB189" s="15"/>
      <c r="AC189" s="15"/>
      <c r="AD189" s="15">
        <f t="shared" si="18"/>
        <v>14856173.405199772</v>
      </c>
      <c r="AE189" s="14" t="e">
        <f>AE188+1</f>
        <v>#REF!</v>
      </c>
    </row>
    <row r="190" spans="17:31" x14ac:dyDescent="0.25"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>
        <f>Sheet2!M166*30</f>
        <v>293409.42475269549</v>
      </c>
      <c r="AB190" s="15"/>
      <c r="AC190" s="15"/>
      <c r="AD190" s="15">
        <f t="shared" ref="AD190:AD253" si="19">AA190*AF$35</f>
        <v>14670471.237634774</v>
      </c>
      <c r="AE190" s="14" t="e">
        <f t="shared" ref="AE190:AE253" si="20">AE189+1</f>
        <v>#REF!</v>
      </c>
    </row>
    <row r="191" spans="17:31" x14ac:dyDescent="0.25"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>
        <f>Sheet2!M167*30</f>
        <v>289741.80694328685</v>
      </c>
      <c r="AB191" s="15"/>
      <c r="AC191" s="15"/>
      <c r="AD191" s="15">
        <f t="shared" si="19"/>
        <v>14487090.347164342</v>
      </c>
      <c r="AE191" s="14" t="e">
        <f t="shared" si="20"/>
        <v>#REF!</v>
      </c>
    </row>
    <row r="192" spans="17:31" x14ac:dyDescent="0.25"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>
        <f>Sheet2!M168*30</f>
        <v>286120.03435649571</v>
      </c>
      <c r="AB192" s="15"/>
      <c r="AC192" s="15"/>
      <c r="AD192" s="15">
        <f t="shared" si="19"/>
        <v>14306001.717824785</v>
      </c>
      <c r="AE192" s="14" t="e">
        <f t="shared" si="20"/>
        <v>#REF!</v>
      </c>
    </row>
    <row r="193" spans="17:31" x14ac:dyDescent="0.25"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>
        <f>Sheet2!M169*30</f>
        <v>282543.53392703953</v>
      </c>
      <c r="AB193" s="15"/>
      <c r="AC193" s="15"/>
      <c r="AD193" s="15">
        <f t="shared" si="19"/>
        <v>14127176.696351977</v>
      </c>
      <c r="AE193" s="14" t="e">
        <f t="shared" si="20"/>
        <v>#REF!</v>
      </c>
    </row>
    <row r="194" spans="17:31" x14ac:dyDescent="0.25"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>
        <f>Sheet2!M170*30</f>
        <v>279011.73975295154</v>
      </c>
      <c r="AB194" s="15"/>
      <c r="AC194" s="15"/>
      <c r="AD194" s="15">
        <f t="shared" si="19"/>
        <v>13950586.987647578</v>
      </c>
      <c r="AE194" s="14" t="e">
        <f t="shared" si="20"/>
        <v>#REF!</v>
      </c>
    </row>
    <row r="195" spans="17:31" x14ac:dyDescent="0.25"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>
        <f>Sheet2!M171*30</f>
        <v>275524.09300603968</v>
      </c>
      <c r="AB195" s="15"/>
      <c r="AC195" s="15"/>
      <c r="AD195" s="15">
        <f t="shared" si="19"/>
        <v>13776204.650301984</v>
      </c>
      <c r="AE195" s="14" t="e">
        <f t="shared" si="20"/>
        <v>#REF!</v>
      </c>
    </row>
    <row r="196" spans="17:31" x14ac:dyDescent="0.25"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>
        <f>Sheet2!M172*30</f>
        <v>272080.04184346419</v>
      </c>
      <c r="AB196" s="15"/>
      <c r="AC196" s="15"/>
      <c r="AD196" s="15">
        <f t="shared" si="19"/>
        <v>13604002.092173209</v>
      </c>
      <c r="AE196" s="14" t="e">
        <f t="shared" si="20"/>
        <v>#REF!</v>
      </c>
    </row>
    <row r="197" spans="17:31" x14ac:dyDescent="0.25"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>
        <f>Sheet2!M173*30</f>
        <v>268679.04132042086</v>
      </c>
      <c r="AB197" s="15"/>
      <c r="AC197" s="15"/>
      <c r="AD197" s="15">
        <f t="shared" si="19"/>
        <v>13433952.066021044</v>
      </c>
      <c r="AE197" s="14" t="e">
        <f t="shared" si="20"/>
        <v>#REF!</v>
      </c>
    </row>
    <row r="198" spans="17:31" x14ac:dyDescent="0.25"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>
        <f>Sheet2!M174*30</f>
        <v>265320.5533039156</v>
      </c>
      <c r="AB198" s="15"/>
      <c r="AC198" s="15"/>
      <c r="AD198" s="15">
        <f t="shared" si="19"/>
        <v>13266027.66519578</v>
      </c>
      <c r="AE198" s="14" t="e">
        <f t="shared" si="20"/>
        <v>#REF!</v>
      </c>
    </row>
    <row r="199" spans="17:31" x14ac:dyDescent="0.25"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>
        <f>Sheet2!M175*30</f>
        <v>262004.04638761666</v>
      </c>
      <c r="AB199" s="15"/>
      <c r="AC199" s="15"/>
      <c r="AD199" s="15">
        <f t="shared" si="19"/>
        <v>13100202.319380833</v>
      </c>
      <c r="AE199" s="14" t="e">
        <f t="shared" si="20"/>
        <v>#REF!</v>
      </c>
    </row>
    <row r="200" spans="17:31" x14ac:dyDescent="0.25"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>
        <f>Sheet2!M176*30</f>
        <v>258728.99580777145</v>
      </c>
      <c r="AB200" s="15"/>
      <c r="AC200" s="15"/>
      <c r="AD200" s="15">
        <f t="shared" si="19"/>
        <v>12936449.790388573</v>
      </c>
      <c r="AE200" s="14" t="e">
        <f t="shared" si="20"/>
        <v>#REF!</v>
      </c>
    </row>
    <row r="201" spans="17:31" x14ac:dyDescent="0.25"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>
        <f>Sheet2!M177*30</f>
        <v>255494.88336017431</v>
      </c>
      <c r="AB201" s="15"/>
      <c r="AC201" s="15"/>
      <c r="AD201" s="15">
        <f t="shared" si="19"/>
        <v>12774744.168008715</v>
      </c>
      <c r="AE201" s="14" t="e">
        <f t="shared" si="20"/>
        <v>#REF!</v>
      </c>
    </row>
    <row r="202" spans="17:31" x14ac:dyDescent="0.25"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>
        <f>Sheet2!M178*30</f>
        <v>252301.19731817214</v>
      </c>
      <c r="AB202" s="15"/>
      <c r="AC202" s="15"/>
      <c r="AD202" s="15">
        <f t="shared" si="19"/>
        <v>12615059.865908608</v>
      </c>
      <c r="AE202" s="14" t="e">
        <f t="shared" si="20"/>
        <v>#REF!</v>
      </c>
    </row>
    <row r="203" spans="17:31" x14ac:dyDescent="0.25"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>
        <f>Sheet2!M179*30</f>
        <v>249147.432351695</v>
      </c>
      <c r="AB203" s="15"/>
      <c r="AC203" s="15"/>
      <c r="AD203" s="15">
        <f t="shared" si="19"/>
        <v>12457371.61758475</v>
      </c>
      <c r="AE203" s="14" t="e">
        <f t="shared" si="20"/>
        <v>#REF!</v>
      </c>
    </row>
    <row r="204" spans="17:31" x14ac:dyDescent="0.25"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>
        <f>Sheet2!M180*30</f>
        <v>246033.08944729881</v>
      </c>
      <c r="AB204" s="15"/>
      <c r="AC204" s="15"/>
      <c r="AD204" s="15">
        <f t="shared" si="19"/>
        <v>12301654.472364942</v>
      </c>
      <c r="AE204" s="14" t="e">
        <f t="shared" si="20"/>
        <v>#REF!</v>
      </c>
    </row>
    <row r="205" spans="17:31" x14ac:dyDescent="0.25"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>
        <f>Sheet2!M181*30</f>
        <v>242957.67582920758</v>
      </c>
      <c r="AB205" s="15"/>
      <c r="AC205" s="15"/>
      <c r="AD205" s="15">
        <f t="shared" si="19"/>
        <v>12147883.79146038</v>
      </c>
      <c r="AE205" s="14" t="e">
        <f t="shared" si="20"/>
        <v>#REF!</v>
      </c>
    </row>
    <row r="206" spans="17:31" x14ac:dyDescent="0.25"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>
        <f>Sheet2!M182*30</f>
        <v>239920.70488134248</v>
      </c>
      <c r="AB206" s="15"/>
      <c r="AC206" s="15"/>
      <c r="AD206" s="15">
        <f t="shared" si="19"/>
        <v>11996035.244067123</v>
      </c>
      <c r="AE206" s="14" t="e">
        <f t="shared" si="20"/>
        <v>#REF!</v>
      </c>
    </row>
    <row r="207" spans="17:31" x14ac:dyDescent="0.25"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>
        <f>Sheet2!M183*30</f>
        <v>236921.69607032568</v>
      </c>
      <c r="AB207" s="15"/>
      <c r="AC207" s="15"/>
      <c r="AD207" s="15">
        <f t="shared" si="19"/>
        <v>11846084.803516284</v>
      </c>
      <c r="AE207" s="14" t="e">
        <f t="shared" si="20"/>
        <v>#REF!</v>
      </c>
    </row>
    <row r="208" spans="17:31" x14ac:dyDescent="0.25"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>
        <f>Sheet2!M184*30</f>
        <v>233960.17486944661</v>
      </c>
      <c r="AB208" s="15"/>
      <c r="AC208" s="15"/>
      <c r="AD208" s="15">
        <f t="shared" si="19"/>
        <v>11698008.74347233</v>
      </c>
      <c r="AE208" s="14" t="e">
        <f t="shared" si="20"/>
        <v>#REF!</v>
      </c>
    </row>
    <row r="209" spans="17:31" x14ac:dyDescent="0.25"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>
        <f>Sheet2!M185*30</f>
        <v>231035.67268357854</v>
      </c>
      <c r="AB209" s="15"/>
      <c r="AC209" s="15"/>
      <c r="AD209" s="15">
        <f t="shared" si="19"/>
        <v>11551783.634178927</v>
      </c>
      <c r="AE209" s="14" t="e">
        <f t="shared" si="20"/>
        <v>#REF!</v>
      </c>
    </row>
    <row r="210" spans="17:31" x14ac:dyDescent="0.25"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>
        <f>Sheet2!M186*30</f>
        <v>228147.72677503381</v>
      </c>
      <c r="AB210" s="15"/>
      <c r="AC210" s="15"/>
      <c r="AD210" s="15">
        <f t="shared" si="19"/>
        <v>11407386.33875169</v>
      </c>
      <c r="AE210" s="14" t="e">
        <f t="shared" si="20"/>
        <v>#REF!</v>
      </c>
    </row>
    <row r="211" spans="17:31" x14ac:dyDescent="0.25"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>
        <f>Sheet2!M187*30</f>
        <v>225295.88019034587</v>
      </c>
      <c r="AB211" s="15"/>
      <c r="AC211" s="15"/>
      <c r="AD211" s="15">
        <f t="shared" si="19"/>
        <v>11264794.009517293</v>
      </c>
      <c r="AE211" s="14" t="e">
        <f t="shared" si="20"/>
        <v>#REF!</v>
      </c>
    </row>
    <row r="212" spans="17:31" x14ac:dyDescent="0.25"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>
        <f>Sheet2!M188*30</f>
        <v>222479.68168796657</v>
      </c>
      <c r="AB212" s="15"/>
      <c r="AC212" s="15"/>
      <c r="AD212" s="15">
        <f t="shared" si="19"/>
        <v>11123984.084398329</v>
      </c>
      <c r="AE212" s="14" t="e">
        <f t="shared" si="20"/>
        <v>#REF!</v>
      </c>
    </row>
    <row r="213" spans="17:31" x14ac:dyDescent="0.25"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>
        <f>Sheet2!M189*30</f>
        <v>219698.68566686698</v>
      </c>
      <c r="AB213" s="15"/>
      <c r="AC213" s="15"/>
      <c r="AD213" s="15">
        <f t="shared" si="19"/>
        <v>10984934.283343349</v>
      </c>
      <c r="AE213" s="14" t="e">
        <f t="shared" si="20"/>
        <v>#REF!</v>
      </c>
    </row>
    <row r="214" spans="17:31" x14ac:dyDescent="0.25"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>
        <f>Sheet2!M190*30</f>
        <v>216952.45209603113</v>
      </c>
      <c r="AB214" s="15"/>
      <c r="AC214" s="15"/>
      <c r="AD214" s="15">
        <f t="shared" si="19"/>
        <v>10847622.604801556</v>
      </c>
      <c r="AE214" s="14" t="e">
        <f t="shared" si="20"/>
        <v>#REF!</v>
      </c>
    </row>
    <row r="215" spans="17:31" x14ac:dyDescent="0.25"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>
        <f>Sheet2!M191*30</f>
        <v>214240.54644483075</v>
      </c>
      <c r="AB215" s="15"/>
      <c r="AC215" s="15"/>
      <c r="AD215" s="15">
        <f t="shared" si="19"/>
        <v>10712027.322241537</v>
      </c>
      <c r="AE215" s="14" t="e">
        <f t="shared" si="20"/>
        <v>#REF!</v>
      </c>
    </row>
    <row r="216" spans="17:31" x14ac:dyDescent="0.25"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>
        <f>Sheet2!M192*30</f>
        <v>211562.53961427035</v>
      </c>
      <c r="AB216" s="15"/>
      <c r="AC216" s="15"/>
      <c r="AD216" s="15">
        <f t="shared" si="19"/>
        <v>10578126.980713518</v>
      </c>
      <c r="AE216" s="14" t="e">
        <f t="shared" si="20"/>
        <v>#REF!</v>
      </c>
    </row>
    <row r="217" spans="17:31" x14ac:dyDescent="0.25"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>
        <f>Sheet2!M193*30</f>
        <v>208918.00786909199</v>
      </c>
      <c r="AB217" s="15"/>
      <c r="AC217" s="15"/>
      <c r="AD217" s="15">
        <f t="shared" si="19"/>
        <v>10445900.3934546</v>
      </c>
      <c r="AE217" s="14" t="e">
        <f t="shared" si="20"/>
        <v>#REF!</v>
      </c>
    </row>
    <row r="218" spans="17:31" x14ac:dyDescent="0.25"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>
        <f>Sheet2!M194*30</f>
        <v>206306.53277072831</v>
      </c>
      <c r="AB218" s="15"/>
      <c r="AC218" s="15"/>
      <c r="AD218" s="15">
        <f t="shared" si="19"/>
        <v>10315326.638536416</v>
      </c>
      <c r="AE218" s="14" t="e">
        <f t="shared" si="20"/>
        <v>#REF!</v>
      </c>
    </row>
    <row r="219" spans="17:31" x14ac:dyDescent="0.25"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>
        <f>Sheet2!M195*30</f>
        <v>203727.70111109421</v>
      </c>
      <c r="AB219" s="15"/>
      <c r="AC219" s="15"/>
      <c r="AD219" s="15">
        <f t="shared" si="19"/>
        <v>10186385.05555471</v>
      </c>
      <c r="AE219" s="14" t="e">
        <f t="shared" si="20"/>
        <v>#REF!</v>
      </c>
    </row>
    <row r="220" spans="17:31" x14ac:dyDescent="0.25"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>
        <f>Sheet2!M196*30</f>
        <v>201181.10484720554</v>
      </c>
      <c r="AB220" s="15"/>
      <c r="AC220" s="15"/>
      <c r="AD220" s="15">
        <f t="shared" si="19"/>
        <v>10059055.242360277</v>
      </c>
      <c r="AE220" s="14" t="e">
        <f t="shared" si="20"/>
        <v>#REF!</v>
      </c>
    </row>
    <row r="221" spans="17:31" x14ac:dyDescent="0.25"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>
        <f>Sheet2!M197*30</f>
        <v>198666.34103661549</v>
      </c>
      <c r="AB221" s="15"/>
      <c r="AC221" s="15"/>
      <c r="AD221" s="15">
        <f t="shared" si="19"/>
        <v>9933317.0518307742</v>
      </c>
      <c r="AE221" s="14" t="e">
        <f t="shared" si="20"/>
        <v>#REF!</v>
      </c>
    </row>
    <row r="222" spans="17:31" x14ac:dyDescent="0.25"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>
        <f>Sheet2!M198*30</f>
        <v>196183.01177365778</v>
      </c>
      <c r="AB222" s="15"/>
      <c r="AC222" s="15"/>
      <c r="AD222" s="15">
        <f t="shared" si="19"/>
        <v>9809150.5886828899</v>
      </c>
      <c r="AE222" s="14" t="e">
        <f t="shared" si="20"/>
        <v>#REF!</v>
      </c>
    </row>
    <row r="223" spans="17:31" x14ac:dyDescent="0.25"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>
        <f>Sheet2!M199*30</f>
        <v>193730.72412648704</v>
      </c>
      <c r="AB223" s="15"/>
      <c r="AC223" s="15"/>
      <c r="AD223" s="15">
        <f t="shared" si="19"/>
        <v>9686536.206324352</v>
      </c>
      <c r="AE223" s="14" t="e">
        <f t="shared" si="20"/>
        <v>#REF!</v>
      </c>
    </row>
    <row r="224" spans="17:31" x14ac:dyDescent="0.25"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>
        <f>Sheet2!M200*30</f>
        <v>191309.09007490595</v>
      </c>
      <c r="AB224" s="15"/>
      <c r="AC224" s="15"/>
      <c r="AD224" s="15">
        <f t="shared" si="19"/>
        <v>9565454.503745297</v>
      </c>
      <c r="AE224" s="14" t="e">
        <f t="shared" si="20"/>
        <v>#REF!</v>
      </c>
    </row>
    <row r="225" spans="17:31" x14ac:dyDescent="0.25"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>
        <f>Sheet2!M201*30</f>
        <v>188917.72644896962</v>
      </c>
      <c r="AB225" s="15"/>
      <c r="AC225" s="15"/>
      <c r="AD225" s="15">
        <f t="shared" si="19"/>
        <v>9445886.3224484809</v>
      </c>
      <c r="AE225" s="14" t="e">
        <f t="shared" si="20"/>
        <v>#REF!</v>
      </c>
    </row>
    <row r="226" spans="17:31" x14ac:dyDescent="0.25"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>
        <f>Sheet2!M202*30</f>
        <v>186556.2548683575</v>
      </c>
      <c r="AB226" s="15"/>
      <c r="AC226" s="15"/>
      <c r="AD226" s="15">
        <f t="shared" si="19"/>
        <v>9327812.7434178758</v>
      </c>
      <c r="AE226" s="14" t="e">
        <f t="shared" si="20"/>
        <v>#REF!</v>
      </c>
    </row>
    <row r="227" spans="17:31" x14ac:dyDescent="0.25"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>
        <f>Sheet2!M203*30</f>
        <v>184224.30168250305</v>
      </c>
      <c r="AB227" s="15"/>
      <c r="AC227" s="15"/>
      <c r="AD227" s="15">
        <f t="shared" si="19"/>
        <v>9211215.0841251519</v>
      </c>
      <c r="AE227" s="14" t="e">
        <f t="shared" si="20"/>
        <v>#REF!</v>
      </c>
    </row>
    <row r="228" spans="17:31" x14ac:dyDescent="0.25"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>
        <f>Sheet2!M204*30</f>
        <v>181921.49791147176</v>
      </c>
      <c r="AB228" s="15"/>
      <c r="AC228" s="15"/>
      <c r="AD228" s="15">
        <f t="shared" si="19"/>
        <v>9096074.8955735881</v>
      </c>
      <c r="AE228" s="14" t="e">
        <f t="shared" si="20"/>
        <v>#REF!</v>
      </c>
    </row>
    <row r="229" spans="17:31" x14ac:dyDescent="0.25"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>
        <f>Sheet2!M205*30</f>
        <v>179647.47918757837</v>
      </c>
      <c r="AB229" s="15"/>
      <c r="AC229" s="15"/>
      <c r="AD229" s="15">
        <f t="shared" si="19"/>
        <v>8982373.9593789186</v>
      </c>
      <c r="AE229" s="14" t="e">
        <f t="shared" si="20"/>
        <v>#REF!</v>
      </c>
    </row>
    <row r="230" spans="17:31" x14ac:dyDescent="0.25"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>
        <f>Sheet2!M206*30</f>
        <v>177401.88569773361</v>
      </c>
      <c r="AB230" s="15"/>
      <c r="AC230" s="15"/>
      <c r="AD230" s="15">
        <f t="shared" si="19"/>
        <v>8870094.2848866805</v>
      </c>
      <c r="AE230" s="14" t="e">
        <f t="shared" si="20"/>
        <v>#REF!</v>
      </c>
    </row>
    <row r="231" spans="17:31" x14ac:dyDescent="0.25"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>
        <f>Sheet2!M207*30</f>
        <v>175184.36212651196</v>
      </c>
      <c r="AB231" s="15"/>
      <c r="AC231" s="15"/>
      <c r="AD231" s="15">
        <f t="shared" si="19"/>
        <v>8759218.1063255984</v>
      </c>
      <c r="AE231" s="14" t="e">
        <f t="shared" si="20"/>
        <v>#REF!</v>
      </c>
    </row>
    <row r="232" spans="17:31" x14ac:dyDescent="0.25"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>
        <f>Sheet2!M208*30</f>
        <v>172994.55759993056</v>
      </c>
      <c r="AB232" s="15"/>
      <c r="AC232" s="15"/>
      <c r="AD232" s="15">
        <f t="shared" si="19"/>
        <v>8649727.879996527</v>
      </c>
      <c r="AE232" s="14" t="e">
        <f t="shared" si="20"/>
        <v>#REF!</v>
      </c>
    </row>
    <row r="233" spans="17:31" x14ac:dyDescent="0.25"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>
        <f>Sheet2!M209*30</f>
        <v>170832.12562993143</v>
      </c>
      <c r="AB233" s="15"/>
      <c r="AC233" s="15"/>
      <c r="AD233" s="15">
        <f t="shared" si="19"/>
        <v>8541606.2814965714</v>
      </c>
      <c r="AE233" s="14" t="e">
        <f t="shared" si="20"/>
        <v>#REF!</v>
      </c>
    </row>
    <row r="234" spans="17:31" x14ac:dyDescent="0.25"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>
        <f>Sheet2!M210*30</f>
        <v>168696.72405955725</v>
      </c>
      <c r="AB234" s="15"/>
      <c r="AC234" s="15"/>
      <c r="AD234" s="15">
        <f t="shared" si="19"/>
        <v>8434836.2029778622</v>
      </c>
      <c r="AE234" s="14" t="e">
        <f t="shared" si="20"/>
        <v>#REF!</v>
      </c>
    </row>
    <row r="235" spans="17:31" x14ac:dyDescent="0.25"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>
        <f>Sheet2!M211*30</f>
        <v>166588.0150088128</v>
      </c>
      <c r="AB235" s="15"/>
      <c r="AC235" s="15"/>
      <c r="AD235" s="15">
        <f t="shared" si="19"/>
        <v>8329400.7504406404</v>
      </c>
      <c r="AE235" s="14" t="e">
        <f t="shared" si="20"/>
        <v>#REF!</v>
      </c>
    </row>
    <row r="236" spans="17:31" x14ac:dyDescent="0.25"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>
        <f>Sheet2!M212*30</f>
        <v>164505.66482120263</v>
      </c>
      <c r="AB236" s="15"/>
      <c r="AC236" s="15"/>
      <c r="AD236" s="15">
        <f t="shared" si="19"/>
        <v>8225283.2410601322</v>
      </c>
      <c r="AE236" s="14" t="e">
        <f t="shared" si="20"/>
        <v>#REF!</v>
      </c>
    </row>
    <row r="237" spans="17:31" x14ac:dyDescent="0.25"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>
        <f>Sheet2!M213*30</f>
        <v>162449.34401093758</v>
      </c>
      <c r="AB237" s="15"/>
      <c r="AC237" s="15"/>
      <c r="AD237" s="15">
        <f t="shared" si="19"/>
        <v>8122467.2005468793</v>
      </c>
      <c r="AE237" s="14" t="e">
        <f t="shared" si="20"/>
        <v>#REF!</v>
      </c>
    </row>
    <row r="238" spans="17:31" x14ac:dyDescent="0.25"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>
        <f>Sheet2!M214*30</f>
        <v>160418.72721080086</v>
      </c>
      <c r="AB238" s="15"/>
      <c r="AC238" s="15"/>
      <c r="AD238" s="15">
        <f t="shared" si="19"/>
        <v>8020936.3605400436</v>
      </c>
      <c r="AE238" s="14" t="e">
        <f t="shared" si="20"/>
        <v>#REF!</v>
      </c>
    </row>
    <row r="239" spans="17:31" x14ac:dyDescent="0.25"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>
        <f>Sheet2!M215*30</f>
        <v>158413.49312066584</v>
      </c>
      <c r="AB239" s="15"/>
      <c r="AC239" s="15"/>
      <c r="AD239" s="15">
        <f t="shared" si="19"/>
        <v>7920674.6560332915</v>
      </c>
      <c r="AE239" s="14" t="e">
        <f t="shared" si="20"/>
        <v>#REF!</v>
      </c>
    </row>
    <row r="240" spans="17:31" x14ac:dyDescent="0.25"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>
        <f>Sheet2!M216*30</f>
        <v>156433.32445665752</v>
      </c>
      <c r="AB240" s="15"/>
      <c r="AC240" s="15"/>
      <c r="AD240" s="15">
        <f t="shared" si="19"/>
        <v>7821666.2228328753</v>
      </c>
      <c r="AE240" s="14" t="e">
        <f t="shared" si="20"/>
        <v>#REF!</v>
      </c>
    </row>
    <row r="241" spans="17:31" x14ac:dyDescent="0.25"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>
        <f>Sheet2!M217*30</f>
        <v>154477.9079009493</v>
      </c>
      <c r="AB241" s="15"/>
      <c r="AC241" s="15"/>
      <c r="AD241" s="15">
        <f t="shared" si="19"/>
        <v>7723895.3950474653</v>
      </c>
      <c r="AE241" s="14" t="e">
        <f t="shared" si="20"/>
        <v>#REF!</v>
      </c>
    </row>
    <row r="242" spans="17:31" x14ac:dyDescent="0.25"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>
        <f>Sheet2!M218*30</f>
        <v>152546.93405218743</v>
      </c>
      <c r="AB242" s="15"/>
      <c r="AC242" s="15"/>
      <c r="AD242" s="15">
        <f t="shared" si="19"/>
        <v>7627346.7026093714</v>
      </c>
      <c r="AE242" s="14" t="e">
        <f t="shared" si="20"/>
        <v>#REF!</v>
      </c>
    </row>
    <row r="243" spans="17:31" x14ac:dyDescent="0.25"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>
        <f>Sheet2!M219*30</f>
        <v>150640.09737653509</v>
      </c>
      <c r="AB243" s="15"/>
      <c r="AC243" s="15"/>
      <c r="AD243" s="15">
        <f t="shared" si="19"/>
        <v>7532004.8688267544</v>
      </c>
      <c r="AE243" s="14" t="e">
        <f t="shared" si="20"/>
        <v>#REF!</v>
      </c>
    </row>
    <row r="244" spans="17:31" x14ac:dyDescent="0.25"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>
        <f>Sheet2!M220*30</f>
        <v>148757.09615932842</v>
      </c>
      <c r="AB244" s="15"/>
      <c r="AC244" s="15"/>
      <c r="AD244" s="15">
        <f t="shared" si="19"/>
        <v>7437854.8079664204</v>
      </c>
      <c r="AE244" s="14" t="e">
        <f t="shared" si="20"/>
        <v>#REF!</v>
      </c>
    </row>
    <row r="245" spans="17:31" x14ac:dyDescent="0.25"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>
        <f>Sheet2!M221*30</f>
        <v>146897.63245733682</v>
      </c>
      <c r="AB245" s="15"/>
      <c r="AC245" s="15"/>
      <c r="AD245" s="15">
        <f t="shared" si="19"/>
        <v>7344881.622866841</v>
      </c>
      <c r="AE245" s="14" t="e">
        <f t="shared" si="20"/>
        <v>#REF!</v>
      </c>
    </row>
    <row r="246" spans="17:31" x14ac:dyDescent="0.25"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>
        <f>Sheet2!M222*30</f>
        <v>145061.41205162011</v>
      </c>
      <c r="AB246" s="15"/>
      <c r="AC246" s="15"/>
      <c r="AD246" s="15">
        <f t="shared" si="19"/>
        <v>7253070.6025810055</v>
      </c>
      <c r="AE246" s="14" t="e">
        <f t="shared" si="20"/>
        <v>#REF!</v>
      </c>
    </row>
    <row r="247" spans="17:31" x14ac:dyDescent="0.25"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>
        <f>Sheet2!M223*30</f>
        <v>143248.14440097485</v>
      </c>
      <c r="AB247" s="15"/>
      <c r="AC247" s="15"/>
      <c r="AD247" s="15">
        <f t="shared" si="19"/>
        <v>7162407.2200487424</v>
      </c>
      <c r="AE247" s="14" t="e">
        <f t="shared" si="20"/>
        <v>#REF!</v>
      </c>
    </row>
    <row r="248" spans="17:31" x14ac:dyDescent="0.25"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>
        <f>Sheet2!M224*30</f>
        <v>141457.54259596267</v>
      </c>
      <c r="AB248" s="15"/>
      <c r="AC248" s="15"/>
      <c r="AD248" s="15">
        <f t="shared" si="19"/>
        <v>7072877.1297981339</v>
      </c>
      <c r="AE248" s="14" t="e">
        <f t="shared" si="20"/>
        <v>#REF!</v>
      </c>
    </row>
    <row r="249" spans="17:31" x14ac:dyDescent="0.25"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>
        <f>Sheet2!M225*30</f>
        <v>139689.32331351313</v>
      </c>
      <c r="AB249" s="15"/>
      <c r="AC249" s="15"/>
      <c r="AD249" s="15">
        <f t="shared" si="19"/>
        <v>6984466.1656756569</v>
      </c>
      <c r="AE249" s="14" t="e">
        <f t="shared" si="20"/>
        <v>#REF!</v>
      </c>
    </row>
    <row r="250" spans="17:31" x14ac:dyDescent="0.25"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>
        <f>Sheet2!M226*30</f>
        <v>137943.20677209421</v>
      </c>
      <c r="AB250" s="15"/>
      <c r="AC250" s="15"/>
      <c r="AD250" s="15">
        <f t="shared" si="19"/>
        <v>6897160.338604711</v>
      </c>
      <c r="AE250" s="14" t="e">
        <f t="shared" si="20"/>
        <v>#REF!</v>
      </c>
    </row>
    <row r="251" spans="17:31" x14ac:dyDescent="0.25"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>
        <f>Sheet2!M227*30</f>
        <v>136218.91668744304</v>
      </c>
      <c r="AB251" s="15"/>
      <c r="AC251" s="15"/>
      <c r="AD251" s="15">
        <f t="shared" si="19"/>
        <v>6810945.8343721516</v>
      </c>
      <c r="AE251" s="14" t="e">
        <f t="shared" si="20"/>
        <v>#REF!</v>
      </c>
    </row>
    <row r="252" spans="17:31" x14ac:dyDescent="0.25"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>
        <f>Sheet2!M228*30</f>
        <v>134516.18022885002</v>
      </c>
      <c r="AB252" s="15"/>
      <c r="AC252" s="15"/>
      <c r="AD252" s="15">
        <f t="shared" si="19"/>
        <v>6725809.0114425011</v>
      </c>
      <c r="AE252" s="14" t="e">
        <f t="shared" si="20"/>
        <v>#REF!</v>
      </c>
    </row>
    <row r="253" spans="17:31" x14ac:dyDescent="0.25"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>
        <f>Sheet2!M229*30</f>
        <v>132834.7279759894</v>
      </c>
      <c r="AB253" s="15"/>
      <c r="AC253" s="15"/>
      <c r="AD253" s="15">
        <f t="shared" si="19"/>
        <v>6641736.3987994697</v>
      </c>
      <c r="AE253" s="14" t="e">
        <f t="shared" si="20"/>
        <v>#REF!</v>
      </c>
    </row>
    <row r="254" spans="17:31" x14ac:dyDescent="0.25"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>
        <f>Sheet2!M230*30</f>
        <v>131174.29387628954</v>
      </c>
      <c r="AB254" s="15"/>
      <c r="AC254" s="15"/>
      <c r="AD254" s="15">
        <f t="shared" ref="AD254:AD317" si="21">AA254*AF$35</f>
        <v>6558714.693814477</v>
      </c>
      <c r="AE254" s="14" t="e">
        <f t="shared" ref="AE254:AE317" si="22">AE253+1</f>
        <v>#REF!</v>
      </c>
    </row>
    <row r="255" spans="17:31" x14ac:dyDescent="0.25"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>
        <f>Sheet2!M231*30</f>
        <v>129534.61520283591</v>
      </c>
      <c r="AB255" s="15"/>
      <c r="AC255" s="15"/>
      <c r="AD255" s="15">
        <f t="shared" si="21"/>
        <v>6476730.7601417955</v>
      </c>
      <c r="AE255" s="14" t="e">
        <f t="shared" si="22"/>
        <v>#REF!</v>
      </c>
    </row>
    <row r="256" spans="17:31" x14ac:dyDescent="0.25"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>
        <f>Sheet2!M232*30</f>
        <v>127915.43251280046</v>
      </c>
      <c r="AB256" s="15"/>
      <c r="AC256" s="15"/>
      <c r="AD256" s="15">
        <f t="shared" si="21"/>
        <v>6395771.6256400226</v>
      </c>
      <c r="AE256" s="14" t="e">
        <f t="shared" si="22"/>
        <v>#REF!</v>
      </c>
    </row>
    <row r="257" spans="17:32" x14ac:dyDescent="0.25"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>
        <f>Sheet2!M233*30</f>
        <v>126316.48960639047</v>
      </c>
      <c r="AB257" s="15"/>
      <c r="AC257" s="15"/>
      <c r="AD257" s="15">
        <f t="shared" si="21"/>
        <v>6315824.4803195242</v>
      </c>
      <c r="AE257" s="14" t="e">
        <f t="shared" si="22"/>
        <v>#REF!</v>
      </c>
    </row>
    <row r="258" spans="17:32" x14ac:dyDescent="0.25"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>
        <f>Sheet2!M234*30</f>
        <v>124737.5334863106</v>
      </c>
      <c r="AB258" s="15"/>
      <c r="AC258" s="15"/>
      <c r="AD258" s="15">
        <f t="shared" si="21"/>
        <v>6236876.6743155299</v>
      </c>
      <c r="AE258" s="14" t="e">
        <f t="shared" si="22"/>
        <v>#REF!</v>
      </c>
    </row>
    <row r="259" spans="17:32" x14ac:dyDescent="0.25"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>
        <f>Sheet2!M235*30</f>
        <v>123178.3143177317</v>
      </c>
      <c r="AB259" s="15"/>
      <c r="AC259" s="15"/>
      <c r="AD259" s="15">
        <f t="shared" si="21"/>
        <v>6158915.7158865845</v>
      </c>
      <c r="AE259" s="14" t="e">
        <f t="shared" si="22"/>
        <v>#REF!</v>
      </c>
    </row>
    <row r="260" spans="17:32" x14ac:dyDescent="0.25"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>
        <f>Sheet2!M236*30</f>
        <v>121638.58538876005</v>
      </c>
      <c r="AB260" s="15"/>
      <c r="AC260" s="15"/>
      <c r="AD260" s="15">
        <f t="shared" si="21"/>
        <v>6081929.2694380023</v>
      </c>
      <c r="AE260" s="14" t="e">
        <f t="shared" si="22"/>
        <v>#REF!</v>
      </c>
    </row>
    <row r="261" spans="17:32" x14ac:dyDescent="0.25"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>
        <f>Sheet2!M237*30</f>
        <v>120118.10307140056</v>
      </c>
      <c r="AB261" s="15"/>
      <c r="AC261" s="15"/>
      <c r="AD261" s="15">
        <f t="shared" si="21"/>
        <v>6005905.153570028</v>
      </c>
      <c r="AE261" s="14" t="e">
        <f t="shared" si="22"/>
        <v>#REF!</v>
      </c>
    </row>
    <row r="262" spans="17:32" x14ac:dyDescent="0.25"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>
        <f>Sheet2!M238*30</f>
        <v>118616.62678300806</v>
      </c>
      <c r="AB262" s="15"/>
      <c r="AC262" s="15"/>
      <c r="AD262" s="15">
        <f t="shared" si="21"/>
        <v>5930831.3391504027</v>
      </c>
      <c r="AE262" s="14" t="e">
        <f t="shared" si="22"/>
        <v>#REF!</v>
      </c>
    </row>
    <row r="263" spans="17:32" x14ac:dyDescent="0.25"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>
        <f>Sheet2!M239*30</f>
        <v>117133.91894822045</v>
      </c>
      <c r="AB263" s="15"/>
      <c r="AC263" s="15"/>
      <c r="AD263" s="15">
        <f t="shared" si="21"/>
        <v>5856695.9474110231</v>
      </c>
      <c r="AE263" s="14" t="e">
        <f t="shared" si="22"/>
        <v>#REF!</v>
      </c>
    </row>
    <row r="264" spans="17:32" x14ac:dyDescent="0.25"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>
        <f>Sheet2!M240*30</f>
        <v>115669.74496136769</v>
      </c>
      <c r="AB264" s="15"/>
      <c r="AC264" s="15"/>
      <c r="AD264" s="15">
        <f t="shared" si="21"/>
        <v>5783487.2480683848</v>
      </c>
      <c r="AE264" s="14" t="e">
        <f t="shared" si="22"/>
        <v>#REF!</v>
      </c>
    </row>
    <row r="265" spans="17:32" x14ac:dyDescent="0.25"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>
        <f>Sheet2!M241*30</f>
        <v>114223.87314935059</v>
      </c>
      <c r="AB265" s="15"/>
      <c r="AC265" s="15"/>
      <c r="AD265" s="15">
        <f t="shared" si="21"/>
        <v>5711193.6574675292</v>
      </c>
      <c r="AE265" s="14" t="e">
        <f t="shared" si="22"/>
        <v>#REF!</v>
      </c>
    </row>
    <row r="266" spans="17:32" x14ac:dyDescent="0.25"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>
        <f>Sheet2!M242*30</f>
        <v>112796.07473498372</v>
      </c>
      <c r="AB266" s="15"/>
      <c r="AC266" s="15"/>
      <c r="AD266" s="15">
        <f t="shared" si="21"/>
        <v>5639803.7367491862</v>
      </c>
      <c r="AE266" s="14" t="e">
        <f t="shared" si="22"/>
        <v>#REF!</v>
      </c>
    </row>
    <row r="267" spans="17:32" x14ac:dyDescent="0.25"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>
        <f>Sheet2!M243*30</f>
        <v>111386.12380079643</v>
      </c>
      <c r="AB267" s="15"/>
      <c r="AC267" s="15"/>
      <c r="AD267" s="15">
        <f t="shared" si="21"/>
        <v>5569306.190039821</v>
      </c>
      <c r="AE267" s="14" t="e">
        <f t="shared" si="22"/>
        <v>#REF!</v>
      </c>
    </row>
    <row r="268" spans="17:32" x14ac:dyDescent="0.25"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>
        <f>Sheet2!M244*30</f>
        <v>109993.79725328647</v>
      </c>
      <c r="AB268" s="15"/>
      <c r="AC268" s="15"/>
      <c r="AD268" s="15">
        <f t="shared" si="21"/>
        <v>5499689.8626643233</v>
      </c>
      <c r="AE268" s="14" t="e">
        <f t="shared" si="22"/>
        <v>#REF!</v>
      </c>
      <c r="AF268" s="4">
        <f>SUM(AA36:AA268)</f>
        <v>48936367.081800744</v>
      </c>
    </row>
    <row r="269" spans="17:32" x14ac:dyDescent="0.25"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>
        <f>Sheet2!M245*30</f>
        <v>108618.87478762039</v>
      </c>
      <c r="AB269" s="15"/>
      <c r="AC269" s="15"/>
      <c r="AD269" s="15">
        <f t="shared" si="21"/>
        <v>5430943.739381019</v>
      </c>
      <c r="AE269" s="14" t="e">
        <f t="shared" si="22"/>
        <v>#REF!</v>
      </c>
    </row>
    <row r="270" spans="17:32" x14ac:dyDescent="0.25"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>
        <f>Sheet2!M246*30</f>
        <v>107261.13885277514</v>
      </c>
      <c r="AB270" s="15"/>
      <c r="AC270" s="15"/>
      <c r="AD270" s="15">
        <f t="shared" si="21"/>
        <v>5363056.9426387567</v>
      </c>
      <c r="AE270" s="14" t="e">
        <f t="shared" si="22"/>
        <v>#REF!</v>
      </c>
    </row>
    <row r="271" spans="17:32" x14ac:dyDescent="0.25"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>
        <f>Sheet2!M247*30</f>
        <v>105920.37461711545</v>
      </c>
      <c r="AB271" s="15"/>
      <c r="AC271" s="15"/>
      <c r="AD271" s="15">
        <f t="shared" si="21"/>
        <v>5296018.7308557723</v>
      </c>
      <c r="AE271" s="14" t="e">
        <f t="shared" si="22"/>
        <v>#REF!</v>
      </c>
    </row>
    <row r="272" spans="17:32" x14ac:dyDescent="0.25"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>
        <f>Sheet2!M248*30</f>
        <v>104596.3699344015</v>
      </c>
      <c r="AB272" s="15"/>
      <c r="AC272" s="15"/>
      <c r="AD272" s="15">
        <f t="shared" si="21"/>
        <v>5229818.4967200756</v>
      </c>
      <c r="AE272" s="14" t="e">
        <f t="shared" si="22"/>
        <v>#REF!</v>
      </c>
    </row>
    <row r="273" spans="17:31" x14ac:dyDescent="0.25"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>
        <f>Sheet2!M249*30</f>
        <v>103288.91531022149</v>
      </c>
      <c r="AB273" s="15"/>
      <c r="AC273" s="15"/>
      <c r="AD273" s="15">
        <f t="shared" si="21"/>
        <v>5164445.765511075</v>
      </c>
      <c r="AE273" s="14" t="e">
        <f t="shared" si="22"/>
        <v>#REF!</v>
      </c>
    </row>
    <row r="274" spans="17:31" x14ac:dyDescent="0.25"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>
        <f>Sheet2!M250*30</f>
        <v>101997.80386884372</v>
      </c>
      <c r="AB274" s="15"/>
      <c r="AC274" s="15"/>
      <c r="AD274" s="15">
        <f t="shared" si="21"/>
        <v>5099890.1934421863</v>
      </c>
      <c r="AE274" s="14" t="e">
        <f t="shared" si="22"/>
        <v>#REF!</v>
      </c>
    </row>
    <row r="275" spans="17:31" x14ac:dyDescent="0.25"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>
        <f>Sheet2!M251*30</f>
        <v>100722.83132048318</v>
      </c>
      <c r="AB275" s="15"/>
      <c r="AC275" s="15"/>
      <c r="AD275" s="15">
        <f t="shared" si="21"/>
        <v>5036141.5660241591</v>
      </c>
      <c r="AE275" s="14" t="e">
        <f t="shared" si="22"/>
        <v>#REF!</v>
      </c>
    </row>
    <row r="276" spans="17:31" x14ac:dyDescent="0.25"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>
        <f>Sheet2!M252*30</f>
        <v>99463.795928977139</v>
      </c>
      <c r="AB276" s="15"/>
      <c r="AC276" s="15"/>
      <c r="AD276" s="15">
        <f t="shared" si="21"/>
        <v>4973189.7964488566</v>
      </c>
      <c r="AE276" s="14" t="e">
        <f t="shared" si="22"/>
        <v>#REF!</v>
      </c>
    </row>
    <row r="277" spans="17:31" x14ac:dyDescent="0.25"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>
        <f>Sheet2!M253*30</f>
        <v>98220.498479864924</v>
      </c>
      <c r="AB277" s="15"/>
      <c r="AC277" s="15"/>
      <c r="AD277" s="15">
        <f t="shared" si="21"/>
        <v>4911024.9239932466</v>
      </c>
      <c r="AE277" s="14" t="e">
        <f t="shared" si="22"/>
        <v>#REF!</v>
      </c>
    </row>
    <row r="278" spans="17:31" x14ac:dyDescent="0.25"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>
        <f>Sheet2!M254*30</f>
        <v>96992.742248866605</v>
      </c>
      <c r="AB278" s="15"/>
      <c r="AC278" s="15"/>
      <c r="AD278" s="15">
        <f t="shared" si="21"/>
        <v>4849637.1124433307</v>
      </c>
      <c r="AE278" s="14" t="e">
        <f t="shared" si="22"/>
        <v>#REF!</v>
      </c>
    </row>
    <row r="279" spans="17:31" x14ac:dyDescent="0.25"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>
        <f>Sheet2!M255*30</f>
        <v>95780.332970755786</v>
      </c>
      <c r="AB279" s="15"/>
      <c r="AC279" s="15"/>
      <c r="AD279" s="15">
        <f t="shared" si="21"/>
        <v>4789016.6485377895</v>
      </c>
      <c r="AE279" s="14" t="e">
        <f t="shared" si="22"/>
        <v>#REF!</v>
      </c>
    </row>
    <row r="280" spans="17:31" x14ac:dyDescent="0.25"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>
        <f>Sheet2!M256*30</f>
        <v>94583.078808621343</v>
      </c>
      <c r="AB280" s="15"/>
      <c r="AC280" s="15"/>
      <c r="AD280" s="15">
        <f t="shared" si="21"/>
        <v>4729153.9404310668</v>
      </c>
      <c r="AE280" s="14" t="e">
        <f t="shared" si="22"/>
        <v>#REF!</v>
      </c>
    </row>
    <row r="281" spans="17:31" x14ac:dyDescent="0.25"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>
        <f>Sheet2!M257*30</f>
        <v>93400.790323513575</v>
      </c>
      <c r="AB281" s="15"/>
      <c r="AC281" s="15"/>
      <c r="AD281" s="15">
        <f t="shared" si="21"/>
        <v>4670039.5161756789</v>
      </c>
      <c r="AE281" s="14" t="e">
        <f t="shared" si="22"/>
        <v>#REF!</v>
      </c>
    </row>
    <row r="282" spans="17:31" x14ac:dyDescent="0.25"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>
        <f>Sheet2!M258*30</f>
        <v>92233.280444469652</v>
      </c>
      <c r="AB282" s="15"/>
      <c r="AC282" s="15"/>
      <c r="AD282" s="15">
        <f t="shared" si="21"/>
        <v>4611664.0222234828</v>
      </c>
      <c r="AE282" s="14" t="e">
        <f t="shared" si="22"/>
        <v>#REF!</v>
      </c>
    </row>
    <row r="283" spans="17:31" x14ac:dyDescent="0.25"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>
        <f>Sheet2!M259*30</f>
        <v>91080.364438913792</v>
      </c>
      <c r="AB283" s="15"/>
      <c r="AC283" s="15"/>
      <c r="AD283" s="15">
        <f t="shared" si="21"/>
        <v>4554018.22194569</v>
      </c>
      <c r="AE283" s="14" t="e">
        <f t="shared" si="22"/>
        <v>#REF!</v>
      </c>
    </row>
    <row r="284" spans="17:31" x14ac:dyDescent="0.25"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>
        <f>Sheet2!M260*30</f>
        <v>89941.859883427373</v>
      </c>
      <c r="AB284" s="15"/>
      <c r="AC284" s="15"/>
      <c r="AD284" s="15">
        <f t="shared" si="21"/>
        <v>4497092.9941713689</v>
      </c>
      <c r="AE284" s="14" t="e">
        <f t="shared" si="22"/>
        <v>#REF!</v>
      </c>
    </row>
    <row r="285" spans="17:31" x14ac:dyDescent="0.25"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>
        <f>Sheet2!M261*30</f>
        <v>88817.58663488453</v>
      </c>
      <c r="AB285" s="15"/>
      <c r="AC285" s="15"/>
      <c r="AD285" s="15">
        <f t="shared" si="21"/>
        <v>4440879.3317442266</v>
      </c>
      <c r="AE285" s="14" t="e">
        <f t="shared" si="22"/>
        <v>#REF!</v>
      </c>
    </row>
    <row r="286" spans="17:31" x14ac:dyDescent="0.25"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>
        <f>Sheet2!M262*30</f>
        <v>87707.366801948476</v>
      </c>
      <c r="AB286" s="15"/>
      <c r="AC286" s="15"/>
      <c r="AD286" s="15">
        <f t="shared" si="21"/>
        <v>4385368.3400974236</v>
      </c>
      <c r="AE286" s="14" t="e">
        <f t="shared" si="22"/>
        <v>#REF!</v>
      </c>
    </row>
    <row r="287" spans="17:31" x14ac:dyDescent="0.25"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>
        <f>Sheet2!M263*30</f>
        <v>86611.024716924119</v>
      </c>
      <c r="AB287" s="15"/>
      <c r="AC287" s="15"/>
      <c r="AD287" s="15">
        <f t="shared" si="21"/>
        <v>4330551.2358462056</v>
      </c>
      <c r="AE287" s="14" t="e">
        <f t="shared" si="22"/>
        <v>#REF!</v>
      </c>
    </row>
    <row r="288" spans="17:31" x14ac:dyDescent="0.25"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>
        <f>Sheet2!M264*30</f>
        <v>85528.386907962558</v>
      </c>
      <c r="AB288" s="15"/>
      <c r="AC288" s="15"/>
      <c r="AD288" s="15">
        <f t="shared" si="21"/>
        <v>4276419.345398128</v>
      </c>
      <c r="AE288" s="14" t="e">
        <f t="shared" si="22"/>
        <v>#REF!</v>
      </c>
    </row>
    <row r="289" spans="17:31" x14ac:dyDescent="0.25"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>
        <f>Sheet2!M265*30</f>
        <v>84459.282071613023</v>
      </c>
      <c r="AB289" s="15"/>
      <c r="AC289" s="15"/>
      <c r="AD289" s="15">
        <f t="shared" si="21"/>
        <v>4222964.1035806509</v>
      </c>
      <c r="AE289" s="14" t="e">
        <f t="shared" si="22"/>
        <v>#REF!</v>
      </c>
    </row>
    <row r="290" spans="17:31" x14ac:dyDescent="0.25"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>
        <f>Sheet2!M266*30</f>
        <v>83403.541045717866</v>
      </c>
      <c r="AB290" s="15"/>
      <c r="AC290" s="15"/>
      <c r="AD290" s="15">
        <f t="shared" si="21"/>
        <v>4170177.0522858934</v>
      </c>
      <c r="AE290" s="14" t="e">
        <f t="shared" si="22"/>
        <v>#REF!</v>
      </c>
    </row>
    <row r="291" spans="17:31" x14ac:dyDescent="0.25"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>
        <f>Sheet2!M267*30</f>
        <v>82360.996782646384</v>
      </c>
      <c r="AB291" s="15"/>
      <c r="AC291" s="15"/>
      <c r="AD291" s="15">
        <f t="shared" si="21"/>
        <v>4118049.8391323192</v>
      </c>
      <c r="AE291" s="14" t="e">
        <f t="shared" si="22"/>
        <v>#REF!</v>
      </c>
    </row>
    <row r="292" spans="17:31" x14ac:dyDescent="0.25"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>
        <f>Sheet2!M268*30</f>
        <v>81331.484322863296</v>
      </c>
      <c r="AB292" s="15"/>
      <c r="AC292" s="15"/>
      <c r="AD292" s="15">
        <f t="shared" si="21"/>
        <v>4066574.2161431648</v>
      </c>
      <c r="AE292" s="14" t="e">
        <f t="shared" si="22"/>
        <v>#REF!</v>
      </c>
    </row>
    <row r="293" spans="17:31" x14ac:dyDescent="0.25"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>
        <f>Sheet2!M269*30</f>
        <v>80314.840768827504</v>
      </c>
      <c r="AB293" s="15"/>
      <c r="AC293" s="15"/>
      <c r="AD293" s="15">
        <f t="shared" si="21"/>
        <v>4015742.0384413754</v>
      </c>
      <c r="AE293" s="14" t="e">
        <f t="shared" si="22"/>
        <v>#REF!</v>
      </c>
    </row>
    <row r="294" spans="17:31" x14ac:dyDescent="0.25"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>
        <f>Sheet2!M270*30</f>
        <v>79310.905259217165</v>
      </c>
      <c r="AB294" s="15"/>
      <c r="AC294" s="15"/>
      <c r="AD294" s="15">
        <f t="shared" si="21"/>
        <v>3965545.2629608582</v>
      </c>
      <c r="AE294" s="14" t="e">
        <f t="shared" si="22"/>
        <v>#REF!</v>
      </c>
    </row>
    <row r="295" spans="17:31" x14ac:dyDescent="0.25"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>
        <f>Sheet2!M271*30</f>
        <v>78319.518943476956</v>
      </c>
      <c r="AB295" s="15"/>
      <c r="AC295" s="15"/>
      <c r="AD295" s="15">
        <f t="shared" si="21"/>
        <v>3915975.9471738478</v>
      </c>
      <c r="AE295" s="14" t="e">
        <f t="shared" si="22"/>
        <v>#REF!</v>
      </c>
    </row>
    <row r="296" spans="17:31" x14ac:dyDescent="0.25"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>
        <f>Sheet2!M272*30</f>
        <v>77340.524956683483</v>
      </c>
      <c r="AB296" s="15"/>
      <c r="AC296" s="15"/>
      <c r="AD296" s="15">
        <f t="shared" si="21"/>
        <v>3867026.247834174</v>
      </c>
      <c r="AE296" s="14" t="e">
        <f t="shared" si="22"/>
        <v>#REF!</v>
      </c>
    </row>
    <row r="297" spans="17:31" x14ac:dyDescent="0.25"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>
        <f>Sheet2!M273*30</f>
        <v>76373.768394724946</v>
      </c>
      <c r="AB297" s="15"/>
      <c r="AC297" s="15"/>
      <c r="AD297" s="15">
        <f t="shared" si="21"/>
        <v>3818688.4197362475</v>
      </c>
      <c r="AE297" s="14" t="e">
        <f t="shared" si="22"/>
        <v>#REF!</v>
      </c>
    </row>
    <row r="298" spans="17:31" x14ac:dyDescent="0.25"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>
        <f>Sheet2!M274*30</f>
        <v>75419.096289790876</v>
      </c>
      <c r="AB298" s="15"/>
      <c r="AC298" s="15"/>
      <c r="AD298" s="15">
        <f t="shared" si="21"/>
        <v>3770954.8144895439</v>
      </c>
      <c r="AE298" s="14" t="e">
        <f t="shared" si="22"/>
        <v>#REF!</v>
      </c>
    </row>
    <row r="299" spans="17:31" x14ac:dyDescent="0.25"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>
        <f>Sheet2!M275*30</f>
        <v>74476.357586168495</v>
      </c>
      <c r="AB299" s="15"/>
      <c r="AC299" s="15"/>
      <c r="AD299" s="15">
        <f t="shared" si="21"/>
        <v>3723817.8793084249</v>
      </c>
      <c r="AE299" s="14" t="e">
        <f t="shared" si="22"/>
        <v>#REF!</v>
      </c>
    </row>
    <row r="300" spans="17:31" x14ac:dyDescent="0.25"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>
        <f>Sheet2!M276*30</f>
        <v>73545.403116341375</v>
      </c>
      <c r="AB300" s="15"/>
      <c r="AC300" s="15"/>
      <c r="AD300" s="15">
        <f t="shared" si="21"/>
        <v>3677270.1558170686</v>
      </c>
      <c r="AE300" s="14" t="e">
        <f t="shared" si="22"/>
        <v>#REF!</v>
      </c>
    </row>
    <row r="301" spans="17:31" x14ac:dyDescent="0.25"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>
        <f>Sheet2!M277*30</f>
        <v>72626.085577387101</v>
      </c>
      <c r="AB301" s="15"/>
      <c r="AC301" s="15"/>
      <c r="AD301" s="15">
        <f t="shared" si="21"/>
        <v>3631304.2788693551</v>
      </c>
      <c r="AE301" s="14" t="e">
        <f t="shared" si="22"/>
        <v>#REF!</v>
      </c>
    </row>
    <row r="302" spans="17:31" x14ac:dyDescent="0.25"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>
        <f>Sheet2!M278*30</f>
        <v>71718.259507669776</v>
      </c>
      <c r="AB302" s="15"/>
      <c r="AC302" s="15"/>
      <c r="AD302" s="15">
        <f t="shared" si="21"/>
        <v>3585912.9753834889</v>
      </c>
      <c r="AE302" s="14" t="e">
        <f t="shared" si="22"/>
        <v>#REF!</v>
      </c>
    </row>
    <row r="303" spans="17:31" x14ac:dyDescent="0.25"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>
        <f>Sheet2!M279*30</f>
        <v>70821.781263823897</v>
      </c>
      <c r="AB303" s="15"/>
      <c r="AC303" s="15"/>
      <c r="AD303" s="15">
        <f t="shared" si="21"/>
        <v>3541089.063191195</v>
      </c>
      <c r="AE303" s="14" t="e">
        <f t="shared" si="22"/>
        <v>#REF!</v>
      </c>
    </row>
    <row r="304" spans="17:31" x14ac:dyDescent="0.25"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>
        <f>Sheet2!M280*30</f>
        <v>69936.508998026096</v>
      </c>
      <c r="AB304" s="15"/>
      <c r="AC304" s="15"/>
      <c r="AD304" s="15">
        <f t="shared" si="21"/>
        <v>3496825.4499013047</v>
      </c>
      <c r="AE304" s="14" t="e">
        <f t="shared" si="22"/>
        <v>#REF!</v>
      </c>
    </row>
    <row r="305" spans="17:33" x14ac:dyDescent="0.25"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>
        <f>Sheet2!M281*30</f>
        <v>69062.302635550761</v>
      </c>
      <c r="AB305" s="15"/>
      <c r="AC305" s="15"/>
      <c r="AD305" s="15">
        <f t="shared" si="21"/>
        <v>3453115.131777538</v>
      </c>
      <c r="AE305" s="14" t="e">
        <f t="shared" si="22"/>
        <v>#REF!</v>
      </c>
    </row>
    <row r="306" spans="17:33" x14ac:dyDescent="0.25"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>
        <f>Sheet2!M282*30</f>
        <v>68199.023852606391</v>
      </c>
      <c r="AB306" s="15"/>
      <c r="AC306" s="15"/>
      <c r="AD306" s="15">
        <f t="shared" si="21"/>
        <v>3409951.1926303194</v>
      </c>
      <c r="AE306" s="14" t="e">
        <f t="shared" si="22"/>
        <v>#REF!</v>
      </c>
    </row>
    <row r="307" spans="17:33" x14ac:dyDescent="0.25"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>
        <f>Sheet2!M283*30</f>
        <v>67346.536054448807</v>
      </c>
      <c r="AB307" s="15"/>
      <c r="AC307" s="15"/>
      <c r="AD307" s="15">
        <f t="shared" si="21"/>
        <v>3367326.8027224401</v>
      </c>
      <c r="AE307" s="14" t="e">
        <f t="shared" si="22"/>
        <v>#REF!</v>
      </c>
    </row>
    <row r="308" spans="17:33" x14ac:dyDescent="0.25"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>
        <f>Sheet2!M284*30</f>
        <v>66504.704353768204</v>
      </c>
      <c r="AB308" s="15"/>
      <c r="AC308" s="15"/>
      <c r="AD308" s="15">
        <f t="shared" si="21"/>
        <v>3325235.2176884101</v>
      </c>
      <c r="AE308" s="14" t="e">
        <f t="shared" si="22"/>
        <v>#REF!</v>
      </c>
    </row>
    <row r="309" spans="17:33" x14ac:dyDescent="0.25"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>
        <f>Sheet2!M285*30</f>
        <v>65673.395549346096</v>
      </c>
      <c r="AB309" s="15"/>
      <c r="AC309" s="15"/>
      <c r="AD309" s="15">
        <f t="shared" si="21"/>
        <v>3283669.7774673048</v>
      </c>
      <c r="AE309" s="14" t="e">
        <f t="shared" si="22"/>
        <v>#REF!</v>
      </c>
    </row>
    <row r="310" spans="17:33" x14ac:dyDescent="0.25"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>
        <f>Sheet2!M286*30</f>
        <v>64852.478104979273</v>
      </c>
      <c r="AB310" s="15"/>
      <c r="AC310" s="15"/>
      <c r="AD310" s="15">
        <f t="shared" si="21"/>
        <v>3242623.9052489637</v>
      </c>
      <c r="AE310" s="14" t="e">
        <f t="shared" si="22"/>
        <v>#REF!</v>
      </c>
    </row>
    <row r="311" spans="17:33" x14ac:dyDescent="0.25"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>
        <f>Sheet2!M287*30</f>
        <v>64041.822128667038</v>
      </c>
      <c r="AB311" s="15"/>
      <c r="AC311" s="15"/>
      <c r="AD311" s="15">
        <f t="shared" si="21"/>
        <v>3202091.106433352</v>
      </c>
      <c r="AE311" s="14" t="e">
        <f t="shared" si="22"/>
        <v>#REF!</v>
      </c>
    </row>
    <row r="312" spans="17:33" x14ac:dyDescent="0.25"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>
        <f>Sheet2!M288*30</f>
        <v>63241.299352058697</v>
      </c>
      <c r="AB312" s="15"/>
      <c r="AC312" s="15"/>
      <c r="AD312" s="15">
        <f t="shared" si="21"/>
        <v>3162064.9676029347</v>
      </c>
      <c r="AE312" s="14" t="e">
        <f t="shared" si="22"/>
        <v>#REF!</v>
      </c>
    </row>
    <row r="313" spans="17:33" x14ac:dyDescent="0.25"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>
        <f>Sheet2!M289*30</f>
        <v>62450.783110157972</v>
      </c>
      <c r="AB313" s="15"/>
      <c r="AC313" s="15"/>
      <c r="AD313" s="15">
        <f t="shared" si="21"/>
        <v>3122539.1555078984</v>
      </c>
      <c r="AE313" s="14" t="e">
        <f t="shared" si="22"/>
        <v>#REF!</v>
      </c>
    </row>
    <row r="314" spans="17:33" x14ac:dyDescent="0.25"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>
        <f>Sheet2!M290*30</f>
        <v>61670.148321280998</v>
      </c>
      <c r="AB314" s="15"/>
      <c r="AC314" s="15"/>
      <c r="AD314" s="15">
        <f t="shared" si="21"/>
        <v>3083507.41606405</v>
      </c>
      <c r="AE314" s="14" t="e">
        <f t="shared" si="22"/>
        <v>#REF!</v>
      </c>
    </row>
    <row r="315" spans="17:33" x14ac:dyDescent="0.25"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>
        <f>Sheet2!M291*30</f>
        <v>60899.271467264989</v>
      </c>
      <c r="AB315" s="15"/>
      <c r="AC315" s="15"/>
      <c r="AD315" s="15">
        <f t="shared" si="21"/>
        <v>3044963.5733632497</v>
      </c>
      <c r="AE315" s="14" t="e">
        <f t="shared" si="22"/>
        <v>#REF!</v>
      </c>
    </row>
    <row r="316" spans="17:33" x14ac:dyDescent="0.25"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>
        <f>Sheet2!M292*30</f>
        <v>60138.030573924181</v>
      </c>
      <c r="AB316" s="15"/>
      <c r="AC316" s="15"/>
      <c r="AD316" s="15">
        <f t="shared" si="21"/>
        <v>3006901.5286962092</v>
      </c>
      <c r="AE316" s="14" t="e">
        <f t="shared" si="22"/>
        <v>#REF!</v>
      </c>
      <c r="AF316" s="4">
        <f>SUM(AA36:AA316)</f>
        <v>52874972.649470337</v>
      </c>
      <c r="AG316" t="s">
        <v>31</v>
      </c>
    </row>
    <row r="317" spans="17:33" x14ac:dyDescent="0.25"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>
        <f>Sheet2!M293*30</f>
        <v>59386.305191750129</v>
      </c>
      <c r="AB317" s="15"/>
      <c r="AC317" s="15"/>
      <c r="AD317" s="15">
        <f t="shared" si="21"/>
        <v>2969315.2595875063</v>
      </c>
      <c r="AE317" s="14" t="e">
        <f t="shared" si="22"/>
        <v>#REF!</v>
      </c>
    </row>
    <row r="318" spans="17:33" x14ac:dyDescent="0.25"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>
        <f>Sheet2!M294*30</f>
        <v>58643.97637685325</v>
      </c>
      <c r="AB318" s="15"/>
      <c r="AC318" s="15"/>
      <c r="AD318" s="15">
        <f t="shared" ref="AD318:AD351" si="23">AA318*AF$35</f>
        <v>2932198.8188426625</v>
      </c>
      <c r="AE318" s="14" t="e">
        <f t="shared" ref="AE318:AE351" si="24">AE317+1</f>
        <v>#REF!</v>
      </c>
    </row>
    <row r="319" spans="17:33" x14ac:dyDescent="0.25"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>
        <f>Sheet2!M295*30</f>
        <v>57910.926672142581</v>
      </c>
      <c r="AB319" s="15"/>
      <c r="AC319" s="15"/>
      <c r="AD319" s="15">
        <f t="shared" si="23"/>
        <v>2895546.3336071288</v>
      </c>
      <c r="AE319" s="14" t="e">
        <f t="shared" si="24"/>
        <v>#REF!</v>
      </c>
    </row>
    <row r="320" spans="17:33" x14ac:dyDescent="0.25"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>
        <f>Sheet2!M296*30</f>
        <v>57187.040088740803</v>
      </c>
      <c r="AB320" s="15"/>
      <c r="AC320" s="15"/>
      <c r="AD320" s="15">
        <f t="shared" si="23"/>
        <v>2859352.0044370401</v>
      </c>
      <c r="AE320" s="14" t="e">
        <f t="shared" si="24"/>
        <v>#REF!</v>
      </c>
    </row>
    <row r="321" spans="17:34" x14ac:dyDescent="0.25"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>
        <f>Sheet2!M297*30</f>
        <v>56472.202087631536</v>
      </c>
      <c r="AB321" s="15"/>
      <c r="AC321" s="15"/>
      <c r="AD321" s="15">
        <f t="shared" si="23"/>
        <v>2823610.1043815766</v>
      </c>
      <c r="AE321" s="14" t="e">
        <f t="shared" si="24"/>
        <v>#REF!</v>
      </c>
    </row>
    <row r="322" spans="17:34" x14ac:dyDescent="0.25"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>
        <f>Sheet2!M298*30</f>
        <v>55766.299561536151</v>
      </c>
      <c r="AB322" s="15"/>
      <c r="AC322" s="15"/>
      <c r="AD322" s="15">
        <f t="shared" si="23"/>
        <v>2788314.9780768077</v>
      </c>
      <c r="AE322" s="14" t="e">
        <f t="shared" si="24"/>
        <v>#REF!</v>
      </c>
    </row>
    <row r="323" spans="17:34" x14ac:dyDescent="0.25"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>
        <f>Sheet2!M299*30</f>
        <v>55069.220817016947</v>
      </c>
      <c r="AB323" s="15"/>
      <c r="AC323" s="15"/>
      <c r="AD323" s="15">
        <f t="shared" si="23"/>
        <v>2753461.0408508475</v>
      </c>
      <c r="AE323" s="14" t="e">
        <f t="shared" si="24"/>
        <v>#REF!</v>
      </c>
      <c r="AG323" s="16" t="s">
        <v>32</v>
      </c>
      <c r="AH323" s="16" t="s">
        <v>17</v>
      </c>
    </row>
    <row r="324" spans="17:34" x14ac:dyDescent="0.25"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>
        <f>Sheet2!M300*30</f>
        <v>54380.855556804236</v>
      </c>
      <c r="AB324" s="15"/>
      <c r="AC324" s="15"/>
      <c r="AD324" s="15">
        <f t="shared" si="23"/>
        <v>2719042.777840212</v>
      </c>
      <c r="AE324" s="14" t="e">
        <f t="shared" si="24"/>
        <v>#REF!</v>
      </c>
      <c r="AF324" t="s">
        <v>33</v>
      </c>
      <c r="AG324">
        <v>7</v>
      </c>
      <c r="AH324">
        <v>3</v>
      </c>
    </row>
    <row r="325" spans="17:34" x14ac:dyDescent="0.25"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>
        <f>Sheet2!M301*30</f>
        <v>53701.09486234418</v>
      </c>
      <c r="AB325" s="15"/>
      <c r="AC325" s="15"/>
      <c r="AD325" s="15">
        <f t="shared" si="23"/>
        <v>2685054.7431172091</v>
      </c>
      <c r="AE325" s="14" t="e">
        <f t="shared" si="24"/>
        <v>#REF!</v>
      </c>
      <c r="AF325" t="s">
        <v>34</v>
      </c>
      <c r="AG325">
        <v>5</v>
      </c>
      <c r="AH325">
        <v>0</v>
      </c>
    </row>
    <row r="326" spans="17:34" x14ac:dyDescent="0.25"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>
        <f>Sheet2!M302*30</f>
        <v>53029.831176564876</v>
      </c>
      <c r="AB326" s="15"/>
      <c r="AC326" s="15"/>
      <c r="AD326" s="15">
        <f t="shared" si="23"/>
        <v>2651491.558828244</v>
      </c>
      <c r="AE326" s="14" t="e">
        <f t="shared" si="24"/>
        <v>#REF!</v>
      </c>
      <c r="AF326" t="s">
        <v>35</v>
      </c>
      <c r="AG326">
        <v>14</v>
      </c>
      <c r="AH326">
        <v>10</v>
      </c>
    </row>
    <row r="327" spans="17:34" x14ac:dyDescent="0.25"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>
        <f>Sheet2!M303*30</f>
        <v>52366.958286857815</v>
      </c>
      <c r="AB327" s="15"/>
      <c r="AC327" s="15"/>
      <c r="AD327" s="15">
        <f t="shared" si="23"/>
        <v>2618347.9143428905</v>
      </c>
      <c r="AE327" s="14" t="e">
        <f t="shared" si="24"/>
        <v>#REF!</v>
      </c>
      <c r="AF327" t="s">
        <v>36</v>
      </c>
      <c r="AG327">
        <v>7</v>
      </c>
      <c r="AH327">
        <v>7</v>
      </c>
    </row>
    <row r="328" spans="17:34" x14ac:dyDescent="0.25"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>
        <f>Sheet2!M304*30</f>
        <v>51712.371308272093</v>
      </c>
      <c r="AB328" s="15"/>
      <c r="AC328" s="15"/>
      <c r="AD328" s="15">
        <f t="shared" si="23"/>
        <v>2585618.5654136045</v>
      </c>
      <c r="AE328" s="14" t="e">
        <f t="shared" si="24"/>
        <v>#REF!</v>
      </c>
      <c r="AF328" t="s">
        <v>37</v>
      </c>
      <c r="AG328">
        <v>160</v>
      </c>
      <c r="AH328">
        <v>160</v>
      </c>
    </row>
    <row r="329" spans="17:34" x14ac:dyDescent="0.25"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>
        <f>Sheet2!M305*30</f>
        <v>51065.966666918692</v>
      </c>
      <c r="AB329" s="15"/>
      <c r="AC329" s="15"/>
      <c r="AD329" s="15">
        <f t="shared" si="23"/>
        <v>2553298.3333459347</v>
      </c>
      <c r="AE329" s="14" t="e">
        <f t="shared" si="24"/>
        <v>#REF!</v>
      </c>
      <c r="AF329" t="s">
        <v>38</v>
      </c>
      <c r="AG329">
        <v>10</v>
      </c>
      <c r="AH329">
        <v>10</v>
      </c>
    </row>
    <row r="330" spans="17:34" x14ac:dyDescent="0.25"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>
        <f>Sheet2!M306*30</f>
        <v>50427.642083582206</v>
      </c>
      <c r="AB330" s="15"/>
      <c r="AC330" s="15"/>
      <c r="AD330" s="15">
        <f t="shared" si="23"/>
        <v>2521382.1041791104</v>
      </c>
      <c r="AE330" s="14" t="e">
        <f t="shared" si="24"/>
        <v>#REF!</v>
      </c>
      <c r="AF330" t="s">
        <v>39</v>
      </c>
      <c r="AG330">
        <v>10</v>
      </c>
      <c r="AH330">
        <v>10</v>
      </c>
    </row>
    <row r="331" spans="17:34" x14ac:dyDescent="0.25"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>
        <f>Sheet2!M307*30</f>
        <v>49797.296557537426</v>
      </c>
      <c r="AB331" s="15"/>
      <c r="AC331" s="15"/>
      <c r="AD331" s="15">
        <f t="shared" si="23"/>
        <v>2489864.8278768715</v>
      </c>
      <c r="AE331" s="14" t="e">
        <f t="shared" si="24"/>
        <v>#REF!</v>
      </c>
      <c r="AF331" t="s">
        <v>40</v>
      </c>
      <c r="AG331">
        <v>100</v>
      </c>
      <c r="AH331">
        <v>95</v>
      </c>
    </row>
    <row r="332" spans="17:34" x14ac:dyDescent="0.25"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>
        <f>Sheet2!M308*30</f>
        <v>49174.830350568205</v>
      </c>
      <c r="AB332" s="15"/>
      <c r="AC332" s="15"/>
      <c r="AD332" s="15">
        <f t="shared" si="23"/>
        <v>2458741.5175284101</v>
      </c>
      <c r="AE332" s="14" t="e">
        <f t="shared" si="24"/>
        <v>#REF!</v>
      </c>
    </row>
    <row r="333" spans="17:34" x14ac:dyDescent="0.25"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>
        <f>Sheet2!M309*30</f>
        <v>48560.144971186099</v>
      </c>
      <c r="AB333" s="15"/>
      <c r="AC333" s="15"/>
      <c r="AD333" s="15">
        <f t="shared" si="23"/>
        <v>2428007.248559305</v>
      </c>
      <c r="AE333" s="14" t="e">
        <f t="shared" si="24"/>
        <v>#REF!</v>
      </c>
      <c r="AG333">
        <f>SUM(AG324:AG332)</f>
        <v>313</v>
      </c>
      <c r="AH333">
        <f>SUM(AH324:AH332)</f>
        <v>295</v>
      </c>
    </row>
    <row r="334" spans="17:34" x14ac:dyDescent="0.25"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>
        <f>Sheet2!M310*30</f>
        <v>47953.143159046274</v>
      </c>
      <c r="AB334" s="15"/>
      <c r="AC334" s="15"/>
      <c r="AD334" s="15">
        <f t="shared" si="23"/>
        <v>2397657.1579523138</v>
      </c>
      <c r="AE334" s="14" t="e">
        <f t="shared" si="24"/>
        <v>#REF!</v>
      </c>
      <c r="AG334" s="5">
        <f>AG333*1100000+50000000</f>
        <v>394300000</v>
      </c>
      <c r="AH334" s="5">
        <f>AH333*400000+40000000</f>
        <v>158000000</v>
      </c>
    </row>
    <row r="335" spans="17:34" x14ac:dyDescent="0.25"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>
        <f>Sheet2!M311*30</f>
        <v>47353.728869558196</v>
      </c>
      <c r="AB335" s="15"/>
      <c r="AC335" s="15"/>
      <c r="AD335" s="15">
        <f t="shared" si="23"/>
        <v>2367686.44347791</v>
      </c>
      <c r="AE335" s="14" t="e">
        <f t="shared" si="24"/>
        <v>#REF!</v>
      </c>
    </row>
    <row r="336" spans="17:34" x14ac:dyDescent="0.25"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>
        <f>Sheet2!M312*30</f>
        <v>46761.807258688721</v>
      </c>
      <c r="AB336" s="15"/>
      <c r="AC336" s="15"/>
      <c r="AD336" s="15">
        <f t="shared" si="23"/>
        <v>2338090.3629344362</v>
      </c>
      <c r="AE336" s="14" t="e">
        <f t="shared" si="24"/>
        <v>#REF!</v>
      </c>
    </row>
    <row r="337" spans="17:31" x14ac:dyDescent="0.25"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>
        <f>Sheet2!M313*30</f>
        <v>46177.284667955115</v>
      </c>
      <c r="AB337" s="15"/>
      <c r="AC337" s="15"/>
      <c r="AD337" s="15">
        <f t="shared" si="23"/>
        <v>2308864.2333977558</v>
      </c>
      <c r="AE337" s="14" t="e">
        <f t="shared" si="24"/>
        <v>#REF!</v>
      </c>
    </row>
    <row r="338" spans="17:31" x14ac:dyDescent="0.25"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>
        <f>Sheet2!M314*30</f>
        <v>45600.068609605674</v>
      </c>
      <c r="AB338" s="15"/>
      <c r="AC338" s="15"/>
      <c r="AD338" s="15">
        <f t="shared" si="23"/>
        <v>2280003.4304802837</v>
      </c>
      <c r="AE338" s="14" t="e">
        <f t="shared" si="24"/>
        <v>#REF!</v>
      </c>
    </row>
    <row r="339" spans="17:31" x14ac:dyDescent="0.25"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>
        <f>Sheet2!M315*30</f>
        <v>45030.067751985604</v>
      </c>
      <c r="AB339" s="15"/>
      <c r="AC339" s="15"/>
      <c r="AD339" s="15">
        <f t="shared" si="23"/>
        <v>2251503.3875992801</v>
      </c>
      <c r="AE339" s="14" t="e">
        <f t="shared" si="24"/>
        <v>#REF!</v>
      </c>
    </row>
    <row r="340" spans="17:31" x14ac:dyDescent="0.25"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>
        <f>Sheet2!M316*30</f>
        <v>44467.191905085783</v>
      </c>
      <c r="AB340" s="15"/>
      <c r="AC340" s="15"/>
      <c r="AD340" s="15">
        <f t="shared" si="23"/>
        <v>2223359.595254289</v>
      </c>
      <c r="AE340" s="14" t="e">
        <f t="shared" si="24"/>
        <v>#REF!</v>
      </c>
    </row>
    <row r="341" spans="17:31" x14ac:dyDescent="0.25"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>
        <f>Sheet2!M317*30</f>
        <v>43911.352006272209</v>
      </c>
      <c r="AB341" s="15"/>
      <c r="AC341" s="15"/>
      <c r="AD341" s="15">
        <f t="shared" si="23"/>
        <v>2195567.6003136104</v>
      </c>
      <c r="AE341" s="14" t="e">
        <f t="shared" si="24"/>
        <v>#REF!</v>
      </c>
    </row>
    <row r="342" spans="17:31" x14ac:dyDescent="0.25"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>
        <f>Sheet2!M318*30</f>
        <v>43362.460106193808</v>
      </c>
      <c r="AB342" s="15"/>
      <c r="AC342" s="15"/>
      <c r="AD342" s="15">
        <f t="shared" si="23"/>
        <v>2168123.0053096903</v>
      </c>
      <c r="AE342" s="14" t="e">
        <f t="shared" si="24"/>
        <v>#REF!</v>
      </c>
    </row>
    <row r="343" spans="17:31" x14ac:dyDescent="0.25"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>
        <f>Sheet2!M319*30</f>
        <v>42820.429354866392</v>
      </c>
      <c r="AB343" s="15"/>
      <c r="AC343" s="15"/>
      <c r="AD343" s="15">
        <f t="shared" si="23"/>
        <v>2141021.4677433195</v>
      </c>
      <c r="AE343" s="14" t="e">
        <f t="shared" si="24"/>
        <v>#REF!</v>
      </c>
    </row>
    <row r="344" spans="17:31" x14ac:dyDescent="0.25"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>
        <f>Sheet2!M320*30</f>
        <v>42285.173987930561</v>
      </c>
      <c r="AB344" s="15"/>
      <c r="AC344" s="15"/>
      <c r="AD344" s="15">
        <f t="shared" si="23"/>
        <v>2114258.6993965278</v>
      </c>
      <c r="AE344" s="14" t="e">
        <f t="shared" si="24"/>
        <v>#REF!</v>
      </c>
    </row>
    <row r="345" spans="17:31" x14ac:dyDescent="0.25"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>
        <f>Sheet2!M321*30</f>
        <v>41756.609313081433</v>
      </c>
      <c r="AB345" s="15"/>
      <c r="AC345" s="15"/>
      <c r="AD345" s="15">
        <f t="shared" si="23"/>
        <v>2087830.4656540717</v>
      </c>
      <c r="AE345" s="14" t="e">
        <f t="shared" si="24"/>
        <v>#REF!</v>
      </c>
    </row>
    <row r="346" spans="17:31" x14ac:dyDescent="0.25"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>
        <f>Sheet2!M322*30</f>
        <v>41234.651696667912</v>
      </c>
      <c r="AB346" s="15"/>
      <c r="AC346" s="15"/>
      <c r="AD346" s="15">
        <f t="shared" si="23"/>
        <v>2061732.5848333957</v>
      </c>
      <c r="AE346" s="14" t="e">
        <f t="shared" si="24"/>
        <v>#REF!</v>
      </c>
    </row>
    <row r="347" spans="17:31" x14ac:dyDescent="0.25"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>
        <f>Sheet2!M323*30</f>
        <v>40719.218550459562</v>
      </c>
      <c r="AB347" s="15"/>
      <c r="AC347" s="15"/>
      <c r="AD347" s="15">
        <f t="shared" si="23"/>
        <v>2035960.927522978</v>
      </c>
      <c r="AE347" s="14" t="e">
        <f t="shared" si="24"/>
        <v>#REF!</v>
      </c>
    </row>
    <row r="348" spans="17:31" x14ac:dyDescent="0.25"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>
        <f>Sheet2!M324*30</f>
        <v>40210.228318578818</v>
      </c>
      <c r="AB348" s="15"/>
      <c r="AC348" s="15"/>
      <c r="AD348" s="15">
        <f t="shared" si="23"/>
        <v>2010511.415928941</v>
      </c>
      <c r="AE348" s="14" t="e">
        <f t="shared" si="24"/>
        <v>#REF!</v>
      </c>
    </row>
    <row r="349" spans="17:31" x14ac:dyDescent="0.25"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>
        <f>Sheet2!M325*30</f>
        <v>39707.60046459658</v>
      </c>
      <c r="AB349" s="15"/>
      <c r="AC349" s="15"/>
      <c r="AD349" s="15">
        <f t="shared" si="23"/>
        <v>1985380.023229829</v>
      </c>
      <c r="AE349" s="14" t="e">
        <f t="shared" si="24"/>
        <v>#REF!</v>
      </c>
    </row>
    <row r="350" spans="17:31" x14ac:dyDescent="0.25"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>
        <f>Sheet2!M326*30</f>
        <v>39211.255458789121</v>
      </c>
      <c r="AB350" s="15"/>
      <c r="AC350" s="15"/>
      <c r="AD350" s="15">
        <f t="shared" si="23"/>
        <v>1960562.7729394562</v>
      </c>
      <c r="AE350" s="14" t="e">
        <f t="shared" si="24"/>
        <v>#REF!</v>
      </c>
    </row>
    <row r="351" spans="17:31" x14ac:dyDescent="0.25"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>
        <f>Sheet2!M327*30</f>
        <v>38721.114765554259</v>
      </c>
      <c r="AB351" s="15"/>
      <c r="AC351" s="15"/>
      <c r="AD351" s="15">
        <f t="shared" si="23"/>
        <v>1936055.7382777128</v>
      </c>
      <c r="AE351" s="14" t="e">
        <f t="shared" si="24"/>
        <v>#REF!</v>
      </c>
    </row>
  </sheetData>
  <phoneticPr fontId="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AD05-6E1E-4FC5-97DD-CE2B284B6DB5}">
  <dimension ref="B3:N327"/>
  <sheetViews>
    <sheetView workbookViewId="0">
      <selection activeCell="B3" sqref="B3:N347"/>
    </sheetView>
  </sheetViews>
  <sheetFormatPr defaultRowHeight="15" x14ac:dyDescent="0.25"/>
  <cols>
    <col min="2" max="2" width="33.42578125" customWidth="1"/>
    <col min="3" max="3" width="22.85546875" customWidth="1"/>
    <col min="6" max="6" width="11" bestFit="1" customWidth="1"/>
    <col min="7" max="7" width="12.28515625" customWidth="1"/>
    <col min="9" max="9" width="11" bestFit="1" customWidth="1"/>
  </cols>
  <sheetData>
    <row r="3" spans="2:14" ht="23.25" x14ac:dyDescent="0.35">
      <c r="B3" s="13" t="s">
        <v>17</v>
      </c>
    </row>
    <row r="4" spans="2:14" x14ac:dyDescent="0.25">
      <c r="B4" t="s">
        <v>19</v>
      </c>
      <c r="C4" s="3">
        <v>31500</v>
      </c>
      <c r="L4" s="14">
        <v>0</v>
      </c>
      <c r="M4" s="15">
        <v>15000</v>
      </c>
      <c r="N4" s="15"/>
    </row>
    <row r="5" spans="2:14" x14ac:dyDescent="0.25">
      <c r="B5" t="s">
        <v>18</v>
      </c>
      <c r="C5" s="5">
        <f>Sheet1!L22*400000</f>
        <v>28700000</v>
      </c>
      <c r="L5" s="14">
        <f t="shared" ref="L5:L68" si="0">L4+1</f>
        <v>1</v>
      </c>
      <c r="M5" s="15">
        <f t="shared" ref="M5:M36" si="1">M4-M4*0.15/12</f>
        <v>14812.5</v>
      </c>
      <c r="N5" s="15"/>
    </row>
    <row r="6" spans="2:14" x14ac:dyDescent="0.25">
      <c r="L6" s="14">
        <f t="shared" si="0"/>
        <v>2</v>
      </c>
      <c r="M6" s="15">
        <f t="shared" si="1"/>
        <v>14627.34375</v>
      </c>
      <c r="N6" s="15"/>
    </row>
    <row r="7" spans="2:14" x14ac:dyDescent="0.25">
      <c r="B7" t="s">
        <v>28</v>
      </c>
      <c r="C7" s="5">
        <f>C4/10000*Sheet1!L22*600000+1*C5+20000000</f>
        <v>184307500</v>
      </c>
      <c r="L7" s="14">
        <f t="shared" si="0"/>
        <v>3</v>
      </c>
      <c r="M7" s="15">
        <f t="shared" si="1"/>
        <v>14444.501953125</v>
      </c>
      <c r="N7" s="15"/>
    </row>
    <row r="8" spans="2:14" x14ac:dyDescent="0.25">
      <c r="B8" t="s">
        <v>20</v>
      </c>
      <c r="C8" s="5">
        <f>95*400000+20000000</f>
        <v>58000000</v>
      </c>
      <c r="L8" s="14">
        <f t="shared" si="0"/>
        <v>4</v>
      </c>
      <c r="M8" s="15">
        <f t="shared" si="1"/>
        <v>14263.945678710938</v>
      </c>
      <c r="N8" s="15"/>
    </row>
    <row r="9" spans="2:14" x14ac:dyDescent="0.25">
      <c r="L9" s="14">
        <f t="shared" si="0"/>
        <v>5</v>
      </c>
      <c r="M9" s="15">
        <f t="shared" si="1"/>
        <v>14085.646357727052</v>
      </c>
      <c r="N9" s="15"/>
    </row>
    <row r="10" spans="2:14" x14ac:dyDescent="0.25">
      <c r="B10" t="s">
        <v>21</v>
      </c>
      <c r="C10" s="6">
        <f>SUM(C7:C9)</f>
        <v>242307500</v>
      </c>
      <c r="L10" s="14">
        <f t="shared" si="0"/>
        <v>6</v>
      </c>
      <c r="M10" s="15">
        <f t="shared" si="1"/>
        <v>13909.575778255463</v>
      </c>
      <c r="N10" s="15"/>
    </row>
    <row r="11" spans="2:14" x14ac:dyDescent="0.25">
      <c r="L11" s="14">
        <f t="shared" si="0"/>
        <v>7</v>
      </c>
      <c r="M11" s="15">
        <f t="shared" si="1"/>
        <v>13735.706081027269</v>
      </c>
      <c r="N11" s="15"/>
    </row>
    <row r="12" spans="2:14" x14ac:dyDescent="0.25">
      <c r="B12" t="s">
        <v>22</v>
      </c>
      <c r="C12" s="6">
        <f>5*C10</f>
        <v>1211537500</v>
      </c>
      <c r="L12" s="14">
        <f t="shared" si="0"/>
        <v>8</v>
      </c>
      <c r="M12" s="15">
        <f t="shared" si="1"/>
        <v>13564.009755014427</v>
      </c>
      <c r="N12" s="15"/>
    </row>
    <row r="13" spans="2:14" x14ac:dyDescent="0.25">
      <c r="B13" t="s">
        <v>23</v>
      </c>
      <c r="C13" s="4">
        <f>C4/10000*Sheet1!L22*1000000+C5*2+2*20000000</f>
        <v>323412500</v>
      </c>
      <c r="L13" s="14">
        <f t="shared" si="0"/>
        <v>9</v>
      </c>
      <c r="M13" s="15">
        <f t="shared" si="1"/>
        <v>13394.459633076747</v>
      </c>
      <c r="N13" s="15"/>
    </row>
    <row r="14" spans="2:14" x14ac:dyDescent="0.25">
      <c r="B14" t="s">
        <v>1</v>
      </c>
      <c r="C14" s="6">
        <f>SUM(C12:C13)</f>
        <v>1534950000</v>
      </c>
      <c r="L14" s="14">
        <f t="shared" si="0"/>
        <v>10</v>
      </c>
      <c r="M14" s="15">
        <f t="shared" si="1"/>
        <v>13227.028887663288</v>
      </c>
      <c r="N14" s="15"/>
    </row>
    <row r="15" spans="2:14" x14ac:dyDescent="0.25">
      <c r="L15" s="14">
        <f t="shared" si="0"/>
        <v>11</v>
      </c>
      <c r="M15" s="15">
        <f t="shared" si="1"/>
        <v>13061.691026567496</v>
      </c>
      <c r="N15" s="15"/>
    </row>
    <row r="16" spans="2:14" x14ac:dyDescent="0.25">
      <c r="B16" t="s">
        <v>24</v>
      </c>
      <c r="C16">
        <v>7</v>
      </c>
      <c r="L16" s="14">
        <f t="shared" si="0"/>
        <v>12</v>
      </c>
      <c r="M16" s="15">
        <f t="shared" si="1"/>
        <v>12898.419888735403</v>
      </c>
      <c r="N16" s="15"/>
    </row>
    <row r="17" spans="2:14" x14ac:dyDescent="0.25">
      <c r="B17" t="s">
        <v>25</v>
      </c>
      <c r="C17">
        <v>5</v>
      </c>
      <c r="L17" s="14">
        <f t="shared" si="0"/>
        <v>13</v>
      </c>
      <c r="M17" s="15">
        <f t="shared" si="1"/>
        <v>12737.189640126211</v>
      </c>
      <c r="N17" s="15"/>
    </row>
    <row r="18" spans="2:14" x14ac:dyDescent="0.25">
      <c r="B18" t="s">
        <v>26</v>
      </c>
      <c r="C18" s="2">
        <f>5/7</f>
        <v>0.7142857142857143</v>
      </c>
      <c r="L18" s="14">
        <f t="shared" si="0"/>
        <v>14</v>
      </c>
      <c r="M18" s="15">
        <f t="shared" si="1"/>
        <v>12577.974769624634</v>
      </c>
      <c r="N18" s="15"/>
    </row>
    <row r="19" spans="2:14" x14ac:dyDescent="0.25">
      <c r="B19" t="s">
        <v>27</v>
      </c>
      <c r="C19" s="6">
        <f>(1000000000+C14)/C17</f>
        <v>506990000</v>
      </c>
      <c r="L19" s="14">
        <f t="shared" si="0"/>
        <v>15</v>
      </c>
      <c r="M19" s="15">
        <f t="shared" si="1"/>
        <v>12420.750085004325</v>
      </c>
      <c r="N19" s="15"/>
    </row>
    <row r="20" spans="2:14" x14ac:dyDescent="0.25">
      <c r="B20" t="s">
        <v>29</v>
      </c>
      <c r="C20" s="6">
        <f>C19*C17</f>
        <v>2534950000</v>
      </c>
      <c r="L20" s="14">
        <f t="shared" si="0"/>
        <v>16</v>
      </c>
      <c r="M20" s="15">
        <f t="shared" si="1"/>
        <v>12265.490708941772</v>
      </c>
      <c r="N20" s="15"/>
    </row>
    <row r="21" spans="2:14" x14ac:dyDescent="0.25">
      <c r="L21" s="14">
        <f t="shared" si="0"/>
        <v>17</v>
      </c>
      <c r="M21" s="15">
        <f t="shared" si="1"/>
        <v>12112.17207508</v>
      </c>
      <c r="N21" s="15"/>
    </row>
    <row r="22" spans="2:14" x14ac:dyDescent="0.25">
      <c r="L22" s="14">
        <f t="shared" si="0"/>
        <v>18</v>
      </c>
      <c r="M22" s="15">
        <f t="shared" si="1"/>
        <v>11960.769924141499</v>
      </c>
      <c r="N22" s="15"/>
    </row>
    <row r="23" spans="2:14" x14ac:dyDescent="0.25">
      <c r="L23" s="14">
        <f t="shared" si="0"/>
        <v>19</v>
      </c>
      <c r="M23" s="15">
        <f t="shared" si="1"/>
        <v>11811.260300089731</v>
      </c>
      <c r="N23" s="15"/>
    </row>
    <row r="24" spans="2:14" x14ac:dyDescent="0.25">
      <c r="L24" s="14">
        <f t="shared" si="0"/>
        <v>20</v>
      </c>
      <c r="M24" s="15">
        <f t="shared" si="1"/>
        <v>11663.619546338608</v>
      </c>
      <c r="N24" s="15"/>
    </row>
    <row r="25" spans="2:14" x14ac:dyDescent="0.25">
      <c r="L25" s="14">
        <f t="shared" si="0"/>
        <v>21</v>
      </c>
      <c r="M25" s="15">
        <f t="shared" si="1"/>
        <v>11517.824302009376</v>
      </c>
      <c r="N25" s="15"/>
    </row>
    <row r="26" spans="2:14" x14ac:dyDescent="0.25">
      <c r="L26" s="14">
        <f t="shared" si="0"/>
        <v>22</v>
      </c>
      <c r="M26" s="15">
        <f t="shared" si="1"/>
        <v>11373.851498234259</v>
      </c>
      <c r="N26" s="15"/>
    </row>
    <row r="27" spans="2:14" x14ac:dyDescent="0.25">
      <c r="L27" s="14">
        <f t="shared" si="0"/>
        <v>23</v>
      </c>
      <c r="M27" s="15">
        <f t="shared" si="1"/>
        <v>11231.67835450633</v>
      </c>
      <c r="N27" s="15"/>
    </row>
    <row r="28" spans="2:14" x14ac:dyDescent="0.25">
      <c r="L28" s="14">
        <f t="shared" si="0"/>
        <v>24</v>
      </c>
      <c r="M28" s="15">
        <f t="shared" si="1"/>
        <v>11091.282375075001</v>
      </c>
      <c r="N28" s="15"/>
    </row>
    <row r="29" spans="2:14" x14ac:dyDescent="0.25">
      <c r="L29" s="14">
        <f t="shared" si="0"/>
        <v>25</v>
      </c>
      <c r="M29" s="15">
        <f t="shared" si="1"/>
        <v>10952.641345386564</v>
      </c>
      <c r="N29" s="15"/>
    </row>
    <row r="30" spans="2:14" x14ac:dyDescent="0.25">
      <c r="L30" s="14">
        <f t="shared" si="0"/>
        <v>26</v>
      </c>
      <c r="M30" s="15">
        <f t="shared" si="1"/>
        <v>10815.733328569233</v>
      </c>
      <c r="N30" s="15"/>
    </row>
    <row r="31" spans="2:14" x14ac:dyDescent="0.25">
      <c r="L31" s="14">
        <f t="shared" si="0"/>
        <v>27</v>
      </c>
      <c r="M31" s="15">
        <f t="shared" si="1"/>
        <v>10680.536661962118</v>
      </c>
      <c r="N31" s="15"/>
    </row>
    <row r="32" spans="2:14" x14ac:dyDescent="0.25">
      <c r="L32" s="14">
        <f t="shared" si="0"/>
        <v>28</v>
      </c>
      <c r="M32" s="15">
        <f t="shared" si="1"/>
        <v>10547.029953687592</v>
      </c>
      <c r="N32" s="15"/>
    </row>
    <row r="33" spans="12:14" x14ac:dyDescent="0.25">
      <c r="L33" s="14">
        <f t="shared" si="0"/>
        <v>29</v>
      </c>
      <c r="M33" s="15">
        <f t="shared" si="1"/>
        <v>10415.192079266497</v>
      </c>
      <c r="N33" s="15"/>
    </row>
    <row r="34" spans="12:14" x14ac:dyDescent="0.25">
      <c r="L34" s="14">
        <f t="shared" si="0"/>
        <v>30</v>
      </c>
      <c r="M34" s="15">
        <f t="shared" si="1"/>
        <v>10285.002178275665</v>
      </c>
      <c r="N34" s="15"/>
    </row>
    <row r="35" spans="12:14" x14ac:dyDescent="0.25">
      <c r="L35" s="14">
        <f t="shared" si="0"/>
        <v>31</v>
      </c>
      <c r="M35" s="15">
        <f t="shared" si="1"/>
        <v>10156.43965104722</v>
      </c>
      <c r="N35" s="15"/>
    </row>
    <row r="36" spans="12:14" x14ac:dyDescent="0.25">
      <c r="L36" s="14">
        <f t="shared" si="0"/>
        <v>32</v>
      </c>
      <c r="M36" s="15">
        <f t="shared" si="1"/>
        <v>10029.484155409129</v>
      </c>
      <c r="N36" s="15"/>
    </row>
    <row r="37" spans="12:14" x14ac:dyDescent="0.25">
      <c r="L37" s="14">
        <f t="shared" si="0"/>
        <v>33</v>
      </c>
      <c r="M37" s="15">
        <f t="shared" ref="M37:M68" si="2">M36-M36*0.15/12</f>
        <v>9904.1156034665146</v>
      </c>
      <c r="N37" s="15"/>
    </row>
    <row r="38" spans="12:14" x14ac:dyDescent="0.25">
      <c r="L38" s="14">
        <f t="shared" si="0"/>
        <v>34</v>
      </c>
      <c r="M38" s="15">
        <f t="shared" si="2"/>
        <v>9780.3141584231835</v>
      </c>
      <c r="N38" s="15"/>
    </row>
    <row r="39" spans="12:14" x14ac:dyDescent="0.25">
      <c r="L39" s="14">
        <f t="shared" si="0"/>
        <v>35</v>
      </c>
      <c r="M39" s="15">
        <f t="shared" si="2"/>
        <v>9658.0602314428943</v>
      </c>
      <c r="N39" s="15"/>
    </row>
    <row r="40" spans="12:14" x14ac:dyDescent="0.25">
      <c r="L40" s="14">
        <f t="shared" si="0"/>
        <v>36</v>
      </c>
      <c r="M40" s="15">
        <f t="shared" si="2"/>
        <v>9537.3344785498575</v>
      </c>
      <c r="N40" s="15"/>
    </row>
    <row r="41" spans="12:14" x14ac:dyDescent="0.25">
      <c r="L41" s="14">
        <f t="shared" si="0"/>
        <v>37</v>
      </c>
      <c r="M41" s="15">
        <f t="shared" si="2"/>
        <v>9418.1177975679839</v>
      </c>
      <c r="N41" s="15"/>
    </row>
    <row r="42" spans="12:14" x14ac:dyDescent="0.25">
      <c r="L42" s="14">
        <f t="shared" si="0"/>
        <v>38</v>
      </c>
      <c r="M42" s="15">
        <f t="shared" si="2"/>
        <v>9300.3913250983842</v>
      </c>
      <c r="N42" s="15"/>
    </row>
    <row r="43" spans="12:14" x14ac:dyDescent="0.25">
      <c r="L43" s="14">
        <f t="shared" si="0"/>
        <v>39</v>
      </c>
      <c r="M43" s="15">
        <f t="shared" si="2"/>
        <v>9184.1364335346552</v>
      </c>
      <c r="N43" s="15"/>
    </row>
    <row r="44" spans="12:14" x14ac:dyDescent="0.25">
      <c r="L44" s="14">
        <f t="shared" si="0"/>
        <v>40</v>
      </c>
      <c r="M44" s="15">
        <f t="shared" si="2"/>
        <v>9069.3347281154729</v>
      </c>
      <c r="N44" s="15"/>
    </row>
    <row r="45" spans="12:14" x14ac:dyDescent="0.25">
      <c r="L45" s="14">
        <f t="shared" si="0"/>
        <v>41</v>
      </c>
      <c r="M45" s="15">
        <f t="shared" si="2"/>
        <v>8955.9680440140291</v>
      </c>
      <c r="N45" s="15"/>
    </row>
    <row r="46" spans="12:14" x14ac:dyDescent="0.25">
      <c r="L46" s="14">
        <f t="shared" si="0"/>
        <v>42</v>
      </c>
      <c r="M46" s="15">
        <f t="shared" si="2"/>
        <v>8844.0184434638541</v>
      </c>
      <c r="N46" s="15"/>
    </row>
    <row r="47" spans="12:14" x14ac:dyDescent="0.25">
      <c r="L47" s="14">
        <f t="shared" si="0"/>
        <v>43</v>
      </c>
      <c r="M47" s="15">
        <f t="shared" si="2"/>
        <v>8733.4682129205557</v>
      </c>
      <c r="N47" s="15"/>
    </row>
    <row r="48" spans="12:14" x14ac:dyDescent="0.25">
      <c r="L48" s="14">
        <f t="shared" si="0"/>
        <v>44</v>
      </c>
      <c r="M48" s="15">
        <f t="shared" si="2"/>
        <v>8624.2998602590487</v>
      </c>
      <c r="N48" s="15"/>
    </row>
    <row r="49" spans="2:14" x14ac:dyDescent="0.25">
      <c r="L49" s="14">
        <f t="shared" si="0"/>
        <v>45</v>
      </c>
      <c r="M49" s="15">
        <f t="shared" si="2"/>
        <v>8516.4961120058106</v>
      </c>
      <c r="N49" s="15"/>
    </row>
    <row r="50" spans="2:14" x14ac:dyDescent="0.25">
      <c r="L50" s="14">
        <f t="shared" si="0"/>
        <v>46</v>
      </c>
      <c r="M50" s="15">
        <f t="shared" si="2"/>
        <v>8410.0399106057375</v>
      </c>
      <c r="N50" s="15"/>
    </row>
    <row r="51" spans="2:14" x14ac:dyDescent="0.25">
      <c r="L51" s="14">
        <f t="shared" si="0"/>
        <v>47</v>
      </c>
      <c r="M51" s="15">
        <f t="shared" si="2"/>
        <v>8304.9144117231663</v>
      </c>
      <c r="N51" s="15"/>
    </row>
    <row r="52" spans="2:14" x14ac:dyDescent="0.25">
      <c r="B52" t="s">
        <v>41</v>
      </c>
      <c r="L52" s="14">
        <f t="shared" si="0"/>
        <v>48</v>
      </c>
      <c r="M52" s="15">
        <f t="shared" si="2"/>
        <v>8201.1029815766269</v>
      </c>
      <c r="N52" s="15"/>
    </row>
    <row r="53" spans="2:14" x14ac:dyDescent="0.25">
      <c r="L53" s="14">
        <f t="shared" si="0"/>
        <v>49</v>
      </c>
      <c r="M53" s="15">
        <f t="shared" si="2"/>
        <v>8098.5891943069191</v>
      </c>
      <c r="N53" s="15"/>
    </row>
    <row r="54" spans="2:14" ht="75" x14ac:dyDescent="0.25">
      <c r="C54" s="1" t="s">
        <v>58</v>
      </c>
      <c r="D54" s="1" t="s">
        <v>57</v>
      </c>
      <c r="E54" s="1" t="s">
        <v>59</v>
      </c>
      <c r="F54" s="1" t="s">
        <v>60</v>
      </c>
      <c r="G54" s="1"/>
      <c r="H54" s="1"/>
      <c r="I54" s="1"/>
      <c r="J54" s="1"/>
      <c r="L54" s="14">
        <f t="shared" si="0"/>
        <v>50</v>
      </c>
      <c r="M54" s="15">
        <f t="shared" si="2"/>
        <v>7997.3568293780827</v>
      </c>
      <c r="N54" s="15"/>
    </row>
    <row r="55" spans="2:14" x14ac:dyDescent="0.25">
      <c r="B55" s="17" t="s">
        <v>33</v>
      </c>
      <c r="C55" s="17">
        <v>7</v>
      </c>
      <c r="D55" s="17">
        <v>7</v>
      </c>
      <c r="E55" s="17">
        <v>7</v>
      </c>
      <c r="F55" s="17">
        <v>7</v>
      </c>
      <c r="G55" s="17"/>
      <c r="H55" s="17"/>
      <c r="I55" s="17"/>
      <c r="J55" s="17"/>
      <c r="K55" s="17" t="s">
        <v>50</v>
      </c>
      <c r="L55" s="14">
        <f t="shared" si="0"/>
        <v>51</v>
      </c>
      <c r="M55" s="15">
        <f t="shared" si="2"/>
        <v>7897.3898690108563</v>
      </c>
      <c r="N55" s="15"/>
    </row>
    <row r="56" spans="2:14" x14ac:dyDescent="0.25">
      <c r="B56" s="17" t="s">
        <v>56</v>
      </c>
      <c r="C56" s="17">
        <v>5</v>
      </c>
      <c r="D56" s="17">
        <v>5</v>
      </c>
      <c r="E56" s="17">
        <v>10</v>
      </c>
      <c r="F56" s="17">
        <v>10</v>
      </c>
      <c r="G56" s="17"/>
      <c r="H56" s="17"/>
      <c r="I56" s="17"/>
      <c r="J56" s="17"/>
      <c r="K56" s="17" t="s">
        <v>50</v>
      </c>
      <c r="L56" s="14">
        <f t="shared" si="0"/>
        <v>52</v>
      </c>
      <c r="M56" s="15">
        <f t="shared" si="2"/>
        <v>7798.6724956482203</v>
      </c>
      <c r="N56" s="15"/>
    </row>
    <row r="57" spans="2:14" x14ac:dyDescent="0.25">
      <c r="B57" s="17" t="s">
        <v>35</v>
      </c>
      <c r="C57" s="17">
        <v>14</v>
      </c>
      <c r="D57" s="17">
        <v>14</v>
      </c>
      <c r="E57" s="17">
        <v>14</v>
      </c>
      <c r="F57" s="17">
        <v>14</v>
      </c>
      <c r="G57" s="17"/>
      <c r="H57" s="17"/>
      <c r="I57" s="17"/>
      <c r="J57" s="17"/>
      <c r="K57" s="17" t="s">
        <v>50</v>
      </c>
      <c r="L57" s="14">
        <f t="shared" si="0"/>
        <v>53</v>
      </c>
      <c r="M57" s="15">
        <f t="shared" si="2"/>
        <v>7701.1890894526177</v>
      </c>
      <c r="N57" s="15"/>
    </row>
    <row r="58" spans="2:14" x14ac:dyDescent="0.25">
      <c r="B58" s="17" t="s">
        <v>45</v>
      </c>
      <c r="C58" s="17">
        <v>10</v>
      </c>
      <c r="D58" s="17">
        <v>5</v>
      </c>
      <c r="E58" s="17">
        <v>5</v>
      </c>
      <c r="F58" s="17">
        <v>10</v>
      </c>
      <c r="G58" s="17"/>
      <c r="H58" s="17"/>
      <c r="I58" s="17"/>
      <c r="J58" s="17"/>
      <c r="K58" s="17" t="s">
        <v>50</v>
      </c>
      <c r="L58" s="14">
        <f t="shared" si="0"/>
        <v>54</v>
      </c>
      <c r="M58" s="15">
        <f t="shared" si="2"/>
        <v>7604.9242258344602</v>
      </c>
      <c r="N58" s="15"/>
    </row>
    <row r="59" spans="2:14" x14ac:dyDescent="0.25">
      <c r="B59" t="s">
        <v>48</v>
      </c>
      <c r="E59" s="18">
        <v>5</v>
      </c>
      <c r="F59">
        <v>5</v>
      </c>
      <c r="K59" t="s">
        <v>17</v>
      </c>
      <c r="L59" s="14">
        <f t="shared" si="0"/>
        <v>55</v>
      </c>
      <c r="M59" s="15">
        <f t="shared" si="2"/>
        <v>7509.8626730115293</v>
      </c>
      <c r="N59" s="15"/>
    </row>
    <row r="60" spans="2:14" x14ac:dyDescent="0.25">
      <c r="B60" t="s">
        <v>46</v>
      </c>
      <c r="C60" s="18">
        <v>5</v>
      </c>
      <c r="D60" s="18">
        <v>0</v>
      </c>
      <c r="F60">
        <v>5</v>
      </c>
      <c r="K60" t="s">
        <v>17</v>
      </c>
      <c r="L60" s="14">
        <f t="shared" si="0"/>
        <v>56</v>
      </c>
      <c r="M60" s="15">
        <f t="shared" si="2"/>
        <v>7415.9893895988853</v>
      </c>
      <c r="N60" s="15"/>
    </row>
    <row r="61" spans="2:14" x14ac:dyDescent="0.25">
      <c r="B61" t="s">
        <v>47</v>
      </c>
      <c r="C61" s="18">
        <v>5</v>
      </c>
      <c r="D61" s="18">
        <v>0</v>
      </c>
      <c r="F61">
        <v>5</v>
      </c>
      <c r="K61" t="s">
        <v>17</v>
      </c>
      <c r="L61" s="14">
        <f t="shared" si="0"/>
        <v>57</v>
      </c>
      <c r="M61" s="15">
        <f t="shared" si="2"/>
        <v>7323.2895222288989</v>
      </c>
      <c r="N61" s="15"/>
    </row>
    <row r="62" spans="2:14" x14ac:dyDescent="0.25">
      <c r="B62" t="s">
        <v>42</v>
      </c>
      <c r="C62">
        <v>72</v>
      </c>
      <c r="D62">
        <v>0</v>
      </c>
      <c r="E62">
        <v>0</v>
      </c>
      <c r="F62">
        <v>72</v>
      </c>
      <c r="K62" t="s">
        <v>17</v>
      </c>
      <c r="L62" s="14">
        <f t="shared" si="0"/>
        <v>58</v>
      </c>
      <c r="M62" s="15">
        <f t="shared" si="2"/>
        <v>7231.7484032010379</v>
      </c>
      <c r="N62" s="15"/>
    </row>
    <row r="63" spans="2:14" x14ac:dyDescent="0.25">
      <c r="B63" t="s">
        <v>38</v>
      </c>
      <c r="C63">
        <v>10</v>
      </c>
      <c r="D63">
        <v>0</v>
      </c>
      <c r="E63">
        <v>0</v>
      </c>
      <c r="F63">
        <v>10</v>
      </c>
      <c r="K63" t="s">
        <v>17</v>
      </c>
      <c r="L63" s="14">
        <f t="shared" si="0"/>
        <v>59</v>
      </c>
      <c r="M63" s="15">
        <f t="shared" si="2"/>
        <v>7141.3515481610248</v>
      </c>
      <c r="N63" s="15"/>
    </row>
    <row r="64" spans="2:14" x14ac:dyDescent="0.25">
      <c r="B64" t="s">
        <v>39</v>
      </c>
      <c r="C64">
        <v>10</v>
      </c>
      <c r="D64">
        <v>0</v>
      </c>
      <c r="E64">
        <v>0</v>
      </c>
      <c r="F64">
        <v>10</v>
      </c>
      <c r="K64" t="s">
        <v>17</v>
      </c>
      <c r="L64" s="14">
        <f t="shared" si="0"/>
        <v>60</v>
      </c>
      <c r="M64" s="15">
        <f t="shared" si="2"/>
        <v>7052.0846538090118</v>
      </c>
      <c r="N64" s="15"/>
    </row>
    <row r="65" spans="2:14" x14ac:dyDescent="0.25">
      <c r="B65" t="s">
        <v>49</v>
      </c>
      <c r="E65">
        <v>3</v>
      </c>
      <c r="F65">
        <v>3</v>
      </c>
      <c r="K65" t="s">
        <v>17</v>
      </c>
      <c r="L65" s="14">
        <f t="shared" si="0"/>
        <v>61</v>
      </c>
      <c r="M65" s="15">
        <f t="shared" si="2"/>
        <v>6963.9335956363993</v>
      </c>
      <c r="N65" s="15"/>
    </row>
    <row r="66" spans="2:14" x14ac:dyDescent="0.25">
      <c r="B66" t="s">
        <v>40</v>
      </c>
      <c r="C66">
        <v>95</v>
      </c>
      <c r="D66">
        <v>95</v>
      </c>
      <c r="E66">
        <v>90</v>
      </c>
      <c r="F66">
        <v>90</v>
      </c>
      <c r="K66" t="s">
        <v>17</v>
      </c>
      <c r="L66" s="14">
        <f t="shared" si="0"/>
        <v>62</v>
      </c>
      <c r="M66" s="15">
        <f t="shared" si="2"/>
        <v>6876.8844256909442</v>
      </c>
      <c r="N66" s="15"/>
    </row>
    <row r="67" spans="2:14" x14ac:dyDescent="0.25">
      <c r="B67" t="s">
        <v>55</v>
      </c>
      <c r="C67">
        <v>5</v>
      </c>
      <c r="D67">
        <v>5</v>
      </c>
      <c r="L67" s="14">
        <f t="shared" si="0"/>
        <v>63</v>
      </c>
      <c r="M67" s="15">
        <f t="shared" si="2"/>
        <v>6790.9233703698073</v>
      </c>
      <c r="N67" s="15"/>
    </row>
    <row r="68" spans="2:14" x14ac:dyDescent="0.25">
      <c r="B68" t="s">
        <v>54</v>
      </c>
      <c r="C68">
        <v>5</v>
      </c>
      <c r="D68">
        <v>5</v>
      </c>
      <c r="L68" s="14">
        <f t="shared" si="0"/>
        <v>64</v>
      </c>
      <c r="M68" s="15">
        <f t="shared" si="2"/>
        <v>6706.0368282401851</v>
      </c>
      <c r="N68" s="15"/>
    </row>
    <row r="69" spans="2:14" x14ac:dyDescent="0.25">
      <c r="C69">
        <f>SUM(C55:C68)</f>
        <v>243</v>
      </c>
      <c r="D69">
        <f>SUM(D55:D67)</f>
        <v>131</v>
      </c>
      <c r="E69">
        <f>SUM(E55:E68)</f>
        <v>134</v>
      </c>
      <c r="F69">
        <f>SUM(F55:F68)</f>
        <v>241</v>
      </c>
      <c r="L69" s="14">
        <f t="shared" ref="L69:L132" si="3">L68+1</f>
        <v>65</v>
      </c>
      <c r="M69" s="15">
        <f t="shared" ref="M69:M100" si="4">M68-M68*0.15/12</f>
        <v>6622.2113678871829</v>
      </c>
      <c r="N69" s="15"/>
    </row>
    <row r="70" spans="2:14" x14ac:dyDescent="0.25">
      <c r="L70" s="14">
        <f t="shared" si="3"/>
        <v>66</v>
      </c>
      <c r="M70" s="15">
        <f t="shared" si="4"/>
        <v>6539.4337257885927</v>
      </c>
      <c r="N70" s="15"/>
    </row>
    <row r="71" spans="2:14" x14ac:dyDescent="0.25">
      <c r="B71" t="s">
        <v>43</v>
      </c>
      <c r="C71" s="5">
        <v>10000000</v>
      </c>
      <c r="D71" s="5">
        <v>10000000</v>
      </c>
      <c r="E71" s="5">
        <v>2000000</v>
      </c>
      <c r="F71" s="5">
        <v>2000000</v>
      </c>
      <c r="G71" s="5"/>
      <c r="H71" s="5"/>
      <c r="I71" s="5"/>
      <c r="J71" s="5"/>
      <c r="L71" s="14">
        <f t="shared" si="3"/>
        <v>67</v>
      </c>
      <c r="M71" s="15">
        <f t="shared" si="4"/>
        <v>6457.6908042162349</v>
      </c>
      <c r="N71" s="15"/>
    </row>
    <row r="72" spans="2:14" x14ac:dyDescent="0.25">
      <c r="B72" t="s">
        <v>44</v>
      </c>
      <c r="C72" s="5">
        <v>20000000</v>
      </c>
      <c r="D72" s="5">
        <v>20000000</v>
      </c>
      <c r="E72" s="5">
        <v>20000000</v>
      </c>
      <c r="F72" s="5">
        <v>20000000</v>
      </c>
      <c r="G72" s="5"/>
      <c r="H72" s="5"/>
      <c r="I72" s="5"/>
      <c r="J72" s="5"/>
      <c r="L72" s="14">
        <f t="shared" si="3"/>
        <v>68</v>
      </c>
      <c r="M72" s="15">
        <f t="shared" si="4"/>
        <v>6376.9696691635318</v>
      </c>
      <c r="N72" s="15"/>
    </row>
    <row r="73" spans="2:14" x14ac:dyDescent="0.25">
      <c r="B73" t="s">
        <v>51</v>
      </c>
      <c r="C73" s="5">
        <f>C69*800000+SUM(C71:C72)</f>
        <v>224400000</v>
      </c>
      <c r="D73" s="5">
        <f>D69*800000+SUM(D71:D72)</f>
        <v>134800000</v>
      </c>
      <c r="E73" s="5">
        <f>+SUM(E55:E58)*800000+SUM(E59:E66)*400000+SUM(E71:E72)</f>
        <v>90000000</v>
      </c>
      <c r="F73" s="5">
        <f>SUM(F55:F58)*800000+SUM(F59:F66)*400000+SUM(F71:F72)</f>
        <v>134800000</v>
      </c>
      <c r="G73" s="5"/>
      <c r="H73" s="5"/>
      <c r="I73" s="5"/>
      <c r="J73" s="5"/>
      <c r="L73" s="14">
        <f t="shared" si="3"/>
        <v>69</v>
      </c>
      <c r="M73" s="15">
        <f t="shared" si="4"/>
        <v>6297.2575482989878</v>
      </c>
      <c r="N73" s="15"/>
    </row>
    <row r="74" spans="2:14" x14ac:dyDescent="0.25">
      <c r="B74" t="s">
        <v>52</v>
      </c>
      <c r="E74" s="6">
        <f>+SUM(E59:E66)*400000+SUM(E71:E72)</f>
        <v>61200000</v>
      </c>
      <c r="F74" s="6">
        <f>+SUM(F59:F66)*400000+SUM(F71:F72)</f>
        <v>102000000</v>
      </c>
      <c r="G74" s="6"/>
      <c r="H74" s="6"/>
      <c r="I74" s="6"/>
      <c r="J74" s="6"/>
      <c r="L74" s="14">
        <f t="shared" si="3"/>
        <v>70</v>
      </c>
      <c r="M74" s="15">
        <f t="shared" si="4"/>
        <v>6218.54182894525</v>
      </c>
      <c r="N74" s="15"/>
    </row>
    <row r="75" spans="2:14" x14ac:dyDescent="0.25">
      <c r="B75" t="s">
        <v>53</v>
      </c>
      <c r="C75" s="6">
        <f>SUM(C59:C68)*800000+SUM(C71:C72)</f>
        <v>195600000</v>
      </c>
      <c r="D75" s="6">
        <f>SUM(D59:D68)*800000+SUM(D71:D72)</f>
        <v>114000000</v>
      </c>
      <c r="L75" s="14">
        <f t="shared" si="3"/>
        <v>71</v>
      </c>
      <c r="M75" s="15">
        <f t="shared" si="4"/>
        <v>6140.8100560834346</v>
      </c>
      <c r="N75" s="15"/>
    </row>
    <row r="76" spans="2:14" x14ac:dyDescent="0.25">
      <c r="L76" s="14">
        <f t="shared" si="3"/>
        <v>72</v>
      </c>
      <c r="M76" s="15">
        <f t="shared" si="4"/>
        <v>6064.0499303823917</v>
      </c>
      <c r="N76" s="15"/>
    </row>
    <row r="77" spans="2:14" x14ac:dyDescent="0.25">
      <c r="L77" s="14">
        <f t="shared" si="3"/>
        <v>73</v>
      </c>
      <c r="M77" s="15">
        <f t="shared" si="4"/>
        <v>5988.2493062526119</v>
      </c>
      <c r="N77" s="15"/>
    </row>
    <row r="78" spans="2:14" x14ac:dyDescent="0.25">
      <c r="L78" s="14">
        <f t="shared" si="3"/>
        <v>74</v>
      </c>
      <c r="M78" s="15">
        <f t="shared" si="4"/>
        <v>5913.3961899244541</v>
      </c>
      <c r="N78" s="15"/>
    </row>
    <row r="79" spans="2:14" x14ac:dyDescent="0.25">
      <c r="L79" s="14">
        <f t="shared" si="3"/>
        <v>75</v>
      </c>
      <c r="M79" s="15">
        <f t="shared" si="4"/>
        <v>5839.4787375503984</v>
      </c>
      <c r="N79" s="15"/>
    </row>
    <row r="80" spans="2:14" x14ac:dyDescent="0.25">
      <c r="L80" s="14">
        <f t="shared" si="3"/>
        <v>76</v>
      </c>
      <c r="M80" s="15">
        <f t="shared" si="4"/>
        <v>5766.4852533310186</v>
      </c>
      <c r="N80" s="15"/>
    </row>
    <row r="81" spans="12:14" x14ac:dyDescent="0.25">
      <c r="L81" s="14">
        <f t="shared" si="3"/>
        <v>77</v>
      </c>
      <c r="M81" s="15">
        <f t="shared" si="4"/>
        <v>5694.4041876643805</v>
      </c>
      <c r="N81" s="15"/>
    </row>
    <row r="82" spans="12:14" x14ac:dyDescent="0.25">
      <c r="L82" s="14">
        <f t="shared" si="3"/>
        <v>78</v>
      </c>
      <c r="M82" s="15">
        <f t="shared" si="4"/>
        <v>5623.2241353185755</v>
      </c>
      <c r="N82" s="15"/>
    </row>
    <row r="83" spans="12:14" x14ac:dyDescent="0.25">
      <c r="L83" s="14">
        <f t="shared" si="3"/>
        <v>79</v>
      </c>
      <c r="M83" s="15">
        <f t="shared" si="4"/>
        <v>5552.933833627093</v>
      </c>
      <c r="N83" s="15"/>
    </row>
    <row r="84" spans="12:14" x14ac:dyDescent="0.25">
      <c r="L84" s="14">
        <f t="shared" si="3"/>
        <v>80</v>
      </c>
      <c r="M84" s="15">
        <f t="shared" si="4"/>
        <v>5483.5221607067542</v>
      </c>
      <c r="N84" s="15"/>
    </row>
    <row r="85" spans="12:14" x14ac:dyDescent="0.25">
      <c r="L85" s="14">
        <f t="shared" si="3"/>
        <v>81</v>
      </c>
      <c r="M85" s="15">
        <f t="shared" si="4"/>
        <v>5414.9781336979195</v>
      </c>
      <c r="N85" s="15"/>
    </row>
    <row r="86" spans="12:14" x14ac:dyDescent="0.25">
      <c r="L86" s="14">
        <f t="shared" si="3"/>
        <v>82</v>
      </c>
      <c r="M86" s="15">
        <f t="shared" si="4"/>
        <v>5347.2909070266951</v>
      </c>
      <c r="N86" s="15"/>
    </row>
    <row r="87" spans="12:14" x14ac:dyDescent="0.25">
      <c r="L87" s="14">
        <f t="shared" si="3"/>
        <v>83</v>
      </c>
      <c r="M87" s="15">
        <f t="shared" si="4"/>
        <v>5280.4497706888615</v>
      </c>
      <c r="N87" s="15"/>
    </row>
    <row r="88" spans="12:14" x14ac:dyDescent="0.25">
      <c r="L88" s="14">
        <f t="shared" si="3"/>
        <v>84</v>
      </c>
      <c r="M88" s="15">
        <f t="shared" si="4"/>
        <v>5214.4441485552506</v>
      </c>
      <c r="N88" s="15"/>
    </row>
    <row r="89" spans="12:14" x14ac:dyDescent="0.25">
      <c r="L89" s="14">
        <f t="shared" si="3"/>
        <v>85</v>
      </c>
      <c r="M89" s="15">
        <f t="shared" si="4"/>
        <v>5149.2635966983098</v>
      </c>
      <c r="N89" s="15"/>
    </row>
    <row r="90" spans="12:14" x14ac:dyDescent="0.25">
      <c r="L90" s="14">
        <f t="shared" si="3"/>
        <v>86</v>
      </c>
      <c r="M90" s="15">
        <f t="shared" si="4"/>
        <v>5084.8978017395812</v>
      </c>
      <c r="N90" s="15"/>
    </row>
    <row r="91" spans="12:14" x14ac:dyDescent="0.25">
      <c r="L91" s="14">
        <f t="shared" si="3"/>
        <v>87</v>
      </c>
      <c r="M91" s="15">
        <f t="shared" si="4"/>
        <v>5021.3365792178365</v>
      </c>
      <c r="N91" s="15"/>
    </row>
    <row r="92" spans="12:14" x14ac:dyDescent="0.25">
      <c r="L92" s="14">
        <f t="shared" si="3"/>
        <v>88</v>
      </c>
      <c r="M92" s="15">
        <f t="shared" si="4"/>
        <v>4958.5698719776137</v>
      </c>
      <c r="N92" s="15"/>
    </row>
    <row r="93" spans="12:14" x14ac:dyDescent="0.25">
      <c r="L93" s="14">
        <f t="shared" si="3"/>
        <v>89</v>
      </c>
      <c r="M93" s="15">
        <f t="shared" si="4"/>
        <v>4896.5877485778938</v>
      </c>
      <c r="N93" s="15"/>
    </row>
    <row r="94" spans="12:14" x14ac:dyDescent="0.25">
      <c r="L94" s="14">
        <f t="shared" si="3"/>
        <v>90</v>
      </c>
      <c r="M94" s="15">
        <f t="shared" si="4"/>
        <v>4835.3804017206703</v>
      </c>
      <c r="N94" s="15"/>
    </row>
    <row r="95" spans="12:14" x14ac:dyDescent="0.25">
      <c r="L95" s="14">
        <f t="shared" si="3"/>
        <v>91</v>
      </c>
      <c r="M95" s="15">
        <f t="shared" si="4"/>
        <v>4774.9381466991617</v>
      </c>
      <c r="N95" s="15"/>
    </row>
    <row r="96" spans="12:14" x14ac:dyDescent="0.25">
      <c r="L96" s="14">
        <f t="shared" si="3"/>
        <v>92</v>
      </c>
      <c r="M96" s="15">
        <f t="shared" si="4"/>
        <v>4715.2514198654226</v>
      </c>
      <c r="N96" s="15"/>
    </row>
    <row r="97" spans="12:14" x14ac:dyDescent="0.25">
      <c r="L97" s="14">
        <f t="shared" si="3"/>
        <v>93</v>
      </c>
      <c r="M97" s="15">
        <f t="shared" si="4"/>
        <v>4656.3107771171044</v>
      </c>
      <c r="N97" s="15"/>
    </row>
    <row r="98" spans="12:14" x14ac:dyDescent="0.25">
      <c r="L98" s="14">
        <f t="shared" si="3"/>
        <v>94</v>
      </c>
      <c r="M98" s="15">
        <f t="shared" si="4"/>
        <v>4598.1068924031406</v>
      </c>
      <c r="N98" s="15"/>
    </row>
    <row r="99" spans="12:14" x14ac:dyDescent="0.25">
      <c r="L99" s="14">
        <f t="shared" si="3"/>
        <v>95</v>
      </c>
      <c r="M99" s="15">
        <f t="shared" si="4"/>
        <v>4540.6305562481011</v>
      </c>
      <c r="N99" s="15"/>
    </row>
    <row r="100" spans="12:14" x14ac:dyDescent="0.25">
      <c r="L100" s="14">
        <f t="shared" si="3"/>
        <v>96</v>
      </c>
      <c r="M100" s="15">
        <f t="shared" si="4"/>
        <v>4483.8726742950003</v>
      </c>
      <c r="N100" s="15"/>
    </row>
    <row r="101" spans="12:14" x14ac:dyDescent="0.25">
      <c r="L101" s="14">
        <f t="shared" si="3"/>
        <v>97</v>
      </c>
      <c r="M101" s="15">
        <f t="shared" ref="M101:M131" si="5">M100-M100*0.15/12</f>
        <v>4427.824265866313</v>
      </c>
      <c r="N101" s="15"/>
    </row>
    <row r="102" spans="12:14" x14ac:dyDescent="0.25">
      <c r="L102" s="14">
        <f t="shared" si="3"/>
        <v>98</v>
      </c>
      <c r="M102" s="15">
        <f t="shared" si="5"/>
        <v>4372.4764625429843</v>
      </c>
      <c r="N102" s="15"/>
    </row>
    <row r="103" spans="12:14" x14ac:dyDescent="0.25">
      <c r="L103" s="14">
        <f t="shared" si="3"/>
        <v>99</v>
      </c>
      <c r="M103" s="15">
        <f t="shared" si="5"/>
        <v>4317.8205067611971</v>
      </c>
      <c r="N103" s="15"/>
    </row>
    <row r="104" spans="12:14" x14ac:dyDescent="0.25">
      <c r="L104" s="14">
        <f t="shared" si="3"/>
        <v>100</v>
      </c>
      <c r="M104" s="15">
        <f t="shared" si="5"/>
        <v>4263.8477504266821</v>
      </c>
      <c r="N104" s="15"/>
    </row>
    <row r="105" spans="12:14" x14ac:dyDescent="0.25">
      <c r="L105" s="14">
        <f t="shared" si="3"/>
        <v>101</v>
      </c>
      <c r="M105" s="15">
        <f t="shared" si="5"/>
        <v>4210.549653546349</v>
      </c>
      <c r="N105" s="15"/>
    </row>
    <row r="106" spans="12:14" x14ac:dyDescent="0.25">
      <c r="L106" s="14">
        <f t="shared" si="3"/>
        <v>102</v>
      </c>
      <c r="M106" s="15">
        <f t="shared" si="5"/>
        <v>4157.9177828770198</v>
      </c>
      <c r="N106" s="15"/>
    </row>
    <row r="107" spans="12:14" x14ac:dyDescent="0.25">
      <c r="L107" s="14">
        <f t="shared" si="3"/>
        <v>103</v>
      </c>
      <c r="M107" s="15">
        <f t="shared" si="5"/>
        <v>4105.9438105910567</v>
      </c>
      <c r="N107" s="15"/>
    </row>
    <row r="108" spans="12:14" x14ac:dyDescent="0.25">
      <c r="L108" s="14">
        <f t="shared" si="3"/>
        <v>104</v>
      </c>
      <c r="M108" s="15">
        <f t="shared" si="5"/>
        <v>4054.6195129586686</v>
      </c>
      <c r="N108" s="15"/>
    </row>
    <row r="109" spans="12:14" x14ac:dyDescent="0.25">
      <c r="L109" s="14">
        <f t="shared" si="3"/>
        <v>105</v>
      </c>
      <c r="M109" s="15">
        <f t="shared" si="5"/>
        <v>4003.9367690466852</v>
      </c>
      <c r="N109" s="15"/>
    </row>
    <row r="110" spans="12:14" x14ac:dyDescent="0.25">
      <c r="L110" s="14">
        <f t="shared" si="3"/>
        <v>106</v>
      </c>
      <c r="M110" s="15">
        <f t="shared" si="5"/>
        <v>3953.8875594336018</v>
      </c>
      <c r="N110" s="15"/>
    </row>
    <row r="111" spans="12:14" x14ac:dyDescent="0.25">
      <c r="L111" s="14">
        <f t="shared" si="3"/>
        <v>107</v>
      </c>
      <c r="M111" s="15">
        <f t="shared" si="5"/>
        <v>3904.4639649406818</v>
      </c>
      <c r="N111" s="15"/>
    </row>
    <row r="112" spans="12:14" x14ac:dyDescent="0.25">
      <c r="L112" s="14">
        <f t="shared" si="3"/>
        <v>108</v>
      </c>
      <c r="M112" s="15">
        <f t="shared" si="5"/>
        <v>3855.6581653789231</v>
      </c>
      <c r="N112" s="15"/>
    </row>
    <row r="113" spans="12:14" x14ac:dyDescent="0.25">
      <c r="L113" s="14">
        <f t="shared" si="3"/>
        <v>109</v>
      </c>
      <c r="M113" s="15">
        <f t="shared" si="5"/>
        <v>3807.4624383116866</v>
      </c>
      <c r="N113" s="15"/>
    </row>
    <row r="114" spans="12:14" x14ac:dyDescent="0.25">
      <c r="L114" s="14">
        <f t="shared" si="3"/>
        <v>110</v>
      </c>
      <c r="M114" s="15">
        <f t="shared" si="5"/>
        <v>3759.8691578327907</v>
      </c>
      <c r="N114" s="15"/>
    </row>
    <row r="115" spans="12:14" x14ac:dyDescent="0.25">
      <c r="L115" s="14">
        <f t="shared" si="3"/>
        <v>111</v>
      </c>
      <c r="M115" s="15">
        <f t="shared" si="5"/>
        <v>3712.8707933598807</v>
      </c>
      <c r="N115" s="15"/>
    </row>
    <row r="116" spans="12:14" x14ac:dyDescent="0.25">
      <c r="L116" s="14">
        <f t="shared" si="3"/>
        <v>112</v>
      </c>
      <c r="M116" s="15">
        <f t="shared" si="5"/>
        <v>3666.4599084428824</v>
      </c>
      <c r="N116" s="15"/>
    </row>
    <row r="117" spans="12:14" x14ac:dyDescent="0.25">
      <c r="L117" s="14">
        <f t="shared" si="3"/>
        <v>113</v>
      </c>
      <c r="M117" s="15">
        <f t="shared" si="5"/>
        <v>3620.6291595873463</v>
      </c>
      <c r="N117" s="15"/>
    </row>
    <row r="118" spans="12:14" x14ac:dyDescent="0.25">
      <c r="L118" s="14">
        <f t="shared" si="3"/>
        <v>114</v>
      </c>
      <c r="M118" s="15">
        <f t="shared" si="5"/>
        <v>3575.3712950925046</v>
      </c>
      <c r="N118" s="15"/>
    </row>
    <row r="119" spans="12:14" x14ac:dyDescent="0.25">
      <c r="L119" s="14">
        <f t="shared" si="3"/>
        <v>115</v>
      </c>
      <c r="M119" s="15">
        <f t="shared" si="5"/>
        <v>3530.6791539038481</v>
      </c>
      <c r="N119" s="15"/>
    </row>
    <row r="120" spans="12:14" x14ac:dyDescent="0.25">
      <c r="L120" s="14">
        <f t="shared" si="3"/>
        <v>116</v>
      </c>
      <c r="M120" s="15">
        <f t="shared" si="5"/>
        <v>3486.5456644800502</v>
      </c>
      <c r="N120" s="15"/>
    </row>
    <row r="121" spans="12:14" x14ac:dyDescent="0.25">
      <c r="L121" s="14">
        <f t="shared" si="3"/>
        <v>117</v>
      </c>
      <c r="M121" s="15">
        <f t="shared" si="5"/>
        <v>3442.9638436740497</v>
      </c>
      <c r="N121" s="15"/>
    </row>
    <row r="122" spans="12:14" x14ac:dyDescent="0.25">
      <c r="L122" s="14">
        <f t="shared" si="3"/>
        <v>118</v>
      </c>
      <c r="M122" s="15">
        <f t="shared" si="5"/>
        <v>3399.9267956281242</v>
      </c>
      <c r="N122" s="15"/>
    </row>
    <row r="123" spans="12:14" x14ac:dyDescent="0.25">
      <c r="L123" s="14">
        <f t="shared" si="3"/>
        <v>119</v>
      </c>
      <c r="M123" s="15">
        <f t="shared" si="5"/>
        <v>3357.4277106827726</v>
      </c>
      <c r="N123" s="15"/>
    </row>
    <row r="124" spans="12:14" x14ac:dyDescent="0.25">
      <c r="L124" s="14">
        <f t="shared" si="3"/>
        <v>120</v>
      </c>
      <c r="M124" s="15">
        <f t="shared" si="5"/>
        <v>3315.4598642992378</v>
      </c>
      <c r="N124" s="15"/>
    </row>
    <row r="125" spans="12:14" x14ac:dyDescent="0.25">
      <c r="L125" s="14">
        <f t="shared" si="3"/>
        <v>121</v>
      </c>
      <c r="M125" s="15">
        <f t="shared" si="5"/>
        <v>3274.0166159954974</v>
      </c>
      <c r="N125" s="15"/>
    </row>
    <row r="126" spans="12:14" x14ac:dyDescent="0.25">
      <c r="L126" s="14">
        <f t="shared" si="3"/>
        <v>122</v>
      </c>
      <c r="M126" s="15">
        <f t="shared" si="5"/>
        <v>3233.0914082955537</v>
      </c>
      <c r="N126" s="15"/>
    </row>
    <row r="127" spans="12:14" x14ac:dyDescent="0.25">
      <c r="L127" s="14">
        <f t="shared" si="3"/>
        <v>123</v>
      </c>
      <c r="M127" s="15">
        <f t="shared" si="5"/>
        <v>3192.6777656918593</v>
      </c>
      <c r="N127" s="15"/>
    </row>
    <row r="128" spans="12:14" x14ac:dyDescent="0.25">
      <c r="L128" s="14">
        <f t="shared" si="3"/>
        <v>124</v>
      </c>
      <c r="M128" s="15">
        <f t="shared" si="5"/>
        <v>3152.7692936207113</v>
      </c>
      <c r="N128" s="15"/>
    </row>
    <row r="129" spans="12:14" x14ac:dyDescent="0.25">
      <c r="L129" s="14">
        <f t="shared" si="3"/>
        <v>125</v>
      </c>
      <c r="M129" s="15">
        <f t="shared" si="5"/>
        <v>3113.3596774504526</v>
      </c>
      <c r="N129" s="15"/>
    </row>
    <row r="130" spans="12:14" x14ac:dyDescent="0.25">
      <c r="L130" s="14">
        <f t="shared" si="3"/>
        <v>126</v>
      </c>
      <c r="M130" s="15">
        <f t="shared" si="5"/>
        <v>3074.4426814823219</v>
      </c>
      <c r="N130" s="15"/>
    </row>
    <row r="131" spans="12:14" x14ac:dyDescent="0.25">
      <c r="L131" s="14">
        <f t="shared" si="3"/>
        <v>127</v>
      </c>
      <c r="M131" s="15">
        <f t="shared" si="5"/>
        <v>3036.0121479637928</v>
      </c>
      <c r="N131" s="15"/>
    </row>
    <row r="132" spans="12:14" x14ac:dyDescent="0.25">
      <c r="L132" s="14">
        <f t="shared" si="3"/>
        <v>128</v>
      </c>
      <c r="M132" s="15">
        <v>15000</v>
      </c>
      <c r="N132" s="15"/>
    </row>
    <row r="133" spans="12:14" x14ac:dyDescent="0.25">
      <c r="L133" s="14">
        <f t="shared" ref="L133:L196" si="6">L132+1</f>
        <v>129</v>
      </c>
      <c r="M133" s="15">
        <f t="shared" ref="M133:M164" si="7">M132-M132*0.15/12</f>
        <v>14812.5</v>
      </c>
      <c r="N133" s="15"/>
    </row>
    <row r="134" spans="12:14" x14ac:dyDescent="0.25">
      <c r="L134" s="14">
        <f t="shared" si="6"/>
        <v>130</v>
      </c>
      <c r="M134" s="15">
        <f t="shared" si="7"/>
        <v>14627.34375</v>
      </c>
      <c r="N134" s="15"/>
    </row>
    <row r="135" spans="12:14" x14ac:dyDescent="0.25">
      <c r="L135" s="14">
        <f t="shared" si="6"/>
        <v>131</v>
      </c>
      <c r="M135" s="15">
        <f t="shared" si="7"/>
        <v>14444.501953125</v>
      </c>
      <c r="N135" s="15"/>
    </row>
    <row r="136" spans="12:14" x14ac:dyDescent="0.25">
      <c r="L136" s="14">
        <f t="shared" si="6"/>
        <v>132</v>
      </c>
      <c r="M136" s="15">
        <f t="shared" si="7"/>
        <v>14263.945678710938</v>
      </c>
      <c r="N136" s="15"/>
    </row>
    <row r="137" spans="12:14" x14ac:dyDescent="0.25">
      <c r="L137" s="14">
        <f t="shared" si="6"/>
        <v>133</v>
      </c>
      <c r="M137" s="15">
        <f t="shared" si="7"/>
        <v>14085.646357727052</v>
      </c>
      <c r="N137" s="15"/>
    </row>
    <row r="138" spans="12:14" x14ac:dyDescent="0.25">
      <c r="L138" s="14">
        <f t="shared" si="6"/>
        <v>134</v>
      </c>
      <c r="M138" s="15">
        <f t="shared" si="7"/>
        <v>13909.575778255463</v>
      </c>
      <c r="N138" s="15"/>
    </row>
    <row r="139" spans="12:14" x14ac:dyDescent="0.25">
      <c r="L139" s="14">
        <f t="shared" si="6"/>
        <v>135</v>
      </c>
      <c r="M139" s="15">
        <f t="shared" si="7"/>
        <v>13735.706081027269</v>
      </c>
      <c r="N139" s="15"/>
    </row>
    <row r="140" spans="12:14" x14ac:dyDescent="0.25">
      <c r="L140" s="14">
        <f t="shared" si="6"/>
        <v>136</v>
      </c>
      <c r="M140" s="15">
        <f t="shared" si="7"/>
        <v>13564.009755014427</v>
      </c>
      <c r="N140" s="15"/>
    </row>
    <row r="141" spans="12:14" x14ac:dyDescent="0.25">
      <c r="L141" s="14">
        <f t="shared" si="6"/>
        <v>137</v>
      </c>
      <c r="M141" s="15">
        <f t="shared" si="7"/>
        <v>13394.459633076747</v>
      </c>
      <c r="N141" s="15"/>
    </row>
    <row r="142" spans="12:14" x14ac:dyDescent="0.25">
      <c r="L142" s="14">
        <f t="shared" si="6"/>
        <v>138</v>
      </c>
      <c r="M142" s="15">
        <f t="shared" si="7"/>
        <v>13227.028887663288</v>
      </c>
      <c r="N142" s="15"/>
    </row>
    <row r="143" spans="12:14" x14ac:dyDescent="0.25">
      <c r="L143" s="14">
        <f t="shared" si="6"/>
        <v>139</v>
      </c>
      <c r="M143" s="15">
        <f t="shared" si="7"/>
        <v>13061.691026567496</v>
      </c>
      <c r="N143" s="15"/>
    </row>
    <row r="144" spans="12:14" x14ac:dyDescent="0.25">
      <c r="L144" s="14">
        <f t="shared" si="6"/>
        <v>140</v>
      </c>
      <c r="M144" s="15">
        <f t="shared" si="7"/>
        <v>12898.419888735403</v>
      </c>
      <c r="N144" s="15"/>
    </row>
    <row r="145" spans="12:14" x14ac:dyDescent="0.25">
      <c r="L145" s="14">
        <f t="shared" si="6"/>
        <v>141</v>
      </c>
      <c r="M145" s="15">
        <f t="shared" si="7"/>
        <v>12737.189640126211</v>
      </c>
      <c r="N145" s="15"/>
    </row>
    <row r="146" spans="12:14" x14ac:dyDescent="0.25">
      <c r="L146" s="14">
        <f t="shared" si="6"/>
        <v>142</v>
      </c>
      <c r="M146" s="15">
        <f t="shared" si="7"/>
        <v>12577.974769624634</v>
      </c>
      <c r="N146" s="15"/>
    </row>
    <row r="147" spans="12:14" x14ac:dyDescent="0.25">
      <c r="L147" s="14">
        <f t="shared" si="6"/>
        <v>143</v>
      </c>
      <c r="M147" s="15">
        <f t="shared" si="7"/>
        <v>12420.750085004325</v>
      </c>
      <c r="N147" s="15"/>
    </row>
    <row r="148" spans="12:14" x14ac:dyDescent="0.25">
      <c r="L148" s="14">
        <f t="shared" si="6"/>
        <v>144</v>
      </c>
      <c r="M148" s="15">
        <f t="shared" si="7"/>
        <v>12265.490708941772</v>
      </c>
      <c r="N148" s="15"/>
    </row>
    <row r="149" spans="12:14" x14ac:dyDescent="0.25">
      <c r="L149" s="14">
        <f t="shared" si="6"/>
        <v>145</v>
      </c>
      <c r="M149" s="15">
        <f t="shared" si="7"/>
        <v>12112.17207508</v>
      </c>
      <c r="N149" s="15"/>
    </row>
    <row r="150" spans="12:14" x14ac:dyDescent="0.25">
      <c r="L150" s="14">
        <f t="shared" si="6"/>
        <v>146</v>
      </c>
      <c r="M150" s="15">
        <f t="shared" si="7"/>
        <v>11960.769924141499</v>
      </c>
      <c r="N150" s="15"/>
    </row>
    <row r="151" spans="12:14" x14ac:dyDescent="0.25">
      <c r="L151" s="14">
        <f t="shared" si="6"/>
        <v>147</v>
      </c>
      <c r="M151" s="15">
        <f t="shared" si="7"/>
        <v>11811.260300089731</v>
      </c>
      <c r="N151" s="15"/>
    </row>
    <row r="152" spans="12:14" x14ac:dyDescent="0.25">
      <c r="L152" s="14">
        <f t="shared" si="6"/>
        <v>148</v>
      </c>
      <c r="M152" s="15">
        <f t="shared" si="7"/>
        <v>11663.619546338608</v>
      </c>
      <c r="N152" s="15"/>
    </row>
    <row r="153" spans="12:14" x14ac:dyDescent="0.25">
      <c r="L153" s="14">
        <f t="shared" si="6"/>
        <v>149</v>
      </c>
      <c r="M153" s="15">
        <f t="shared" si="7"/>
        <v>11517.824302009376</v>
      </c>
      <c r="N153" s="15"/>
    </row>
    <row r="154" spans="12:14" x14ac:dyDescent="0.25">
      <c r="L154" s="14">
        <f t="shared" si="6"/>
        <v>150</v>
      </c>
      <c r="M154" s="15">
        <f t="shared" si="7"/>
        <v>11373.851498234259</v>
      </c>
      <c r="N154" s="15"/>
    </row>
    <row r="155" spans="12:14" x14ac:dyDescent="0.25">
      <c r="L155" s="14">
        <f t="shared" si="6"/>
        <v>151</v>
      </c>
      <c r="M155" s="15">
        <f t="shared" si="7"/>
        <v>11231.67835450633</v>
      </c>
      <c r="N155" s="15"/>
    </row>
    <row r="156" spans="12:14" x14ac:dyDescent="0.25">
      <c r="L156" s="14">
        <f t="shared" si="6"/>
        <v>152</v>
      </c>
      <c r="M156" s="15">
        <f t="shared" si="7"/>
        <v>11091.282375075001</v>
      </c>
      <c r="N156" s="15"/>
    </row>
    <row r="157" spans="12:14" x14ac:dyDescent="0.25">
      <c r="L157" s="14">
        <f t="shared" si="6"/>
        <v>153</v>
      </c>
      <c r="M157" s="15">
        <f t="shared" si="7"/>
        <v>10952.641345386564</v>
      </c>
      <c r="N157" s="15"/>
    </row>
    <row r="158" spans="12:14" x14ac:dyDescent="0.25">
      <c r="L158" s="14">
        <f t="shared" si="6"/>
        <v>154</v>
      </c>
      <c r="M158" s="15">
        <f t="shared" si="7"/>
        <v>10815.733328569233</v>
      </c>
      <c r="N158" s="15"/>
    </row>
    <row r="159" spans="12:14" x14ac:dyDescent="0.25">
      <c r="L159" s="14">
        <f t="shared" si="6"/>
        <v>155</v>
      </c>
      <c r="M159" s="15">
        <f t="shared" si="7"/>
        <v>10680.536661962118</v>
      </c>
      <c r="N159" s="15"/>
    </row>
    <row r="160" spans="12:14" x14ac:dyDescent="0.25">
      <c r="L160" s="14">
        <f t="shared" si="6"/>
        <v>156</v>
      </c>
      <c r="M160" s="15">
        <f t="shared" si="7"/>
        <v>10547.029953687592</v>
      </c>
      <c r="N160" s="15"/>
    </row>
    <row r="161" spans="12:14" x14ac:dyDescent="0.25">
      <c r="L161" s="14">
        <f t="shared" si="6"/>
        <v>157</v>
      </c>
      <c r="M161" s="15">
        <f t="shared" si="7"/>
        <v>10415.192079266497</v>
      </c>
      <c r="N161" s="15"/>
    </row>
    <row r="162" spans="12:14" x14ac:dyDescent="0.25">
      <c r="L162" s="14">
        <f t="shared" si="6"/>
        <v>158</v>
      </c>
      <c r="M162" s="15">
        <f t="shared" si="7"/>
        <v>10285.002178275665</v>
      </c>
      <c r="N162" s="15"/>
    </row>
    <row r="163" spans="12:14" x14ac:dyDescent="0.25">
      <c r="L163" s="14">
        <f t="shared" si="6"/>
        <v>159</v>
      </c>
      <c r="M163" s="15">
        <f t="shared" si="7"/>
        <v>10156.43965104722</v>
      </c>
      <c r="N163" s="15"/>
    </row>
    <row r="164" spans="12:14" x14ac:dyDescent="0.25">
      <c r="L164" s="14">
        <f t="shared" si="6"/>
        <v>160</v>
      </c>
      <c r="M164" s="15">
        <f t="shared" si="7"/>
        <v>10029.484155409129</v>
      </c>
      <c r="N164" s="15"/>
    </row>
    <row r="165" spans="12:14" x14ac:dyDescent="0.25">
      <c r="L165" s="14">
        <f t="shared" si="6"/>
        <v>161</v>
      </c>
      <c r="M165" s="15">
        <f t="shared" ref="M165:M196" si="8">M164-M164*0.15/12</f>
        <v>9904.1156034665146</v>
      </c>
      <c r="N165" s="15"/>
    </row>
    <row r="166" spans="12:14" x14ac:dyDescent="0.25">
      <c r="L166" s="14">
        <f t="shared" si="6"/>
        <v>162</v>
      </c>
      <c r="M166" s="15">
        <f t="shared" si="8"/>
        <v>9780.3141584231835</v>
      </c>
      <c r="N166" s="15"/>
    </row>
    <row r="167" spans="12:14" x14ac:dyDescent="0.25">
      <c r="L167" s="14">
        <f t="shared" si="6"/>
        <v>163</v>
      </c>
      <c r="M167" s="15">
        <f t="shared" si="8"/>
        <v>9658.0602314428943</v>
      </c>
      <c r="N167" s="15"/>
    </row>
    <row r="168" spans="12:14" x14ac:dyDescent="0.25">
      <c r="L168" s="14">
        <f t="shared" si="6"/>
        <v>164</v>
      </c>
      <c r="M168" s="15">
        <f t="shared" si="8"/>
        <v>9537.3344785498575</v>
      </c>
      <c r="N168" s="15"/>
    </row>
    <row r="169" spans="12:14" x14ac:dyDescent="0.25">
      <c r="L169" s="14">
        <f t="shared" si="6"/>
        <v>165</v>
      </c>
      <c r="M169" s="15">
        <f t="shared" si="8"/>
        <v>9418.1177975679839</v>
      </c>
      <c r="N169" s="15"/>
    </row>
    <row r="170" spans="12:14" x14ac:dyDescent="0.25">
      <c r="L170" s="14">
        <f t="shared" si="6"/>
        <v>166</v>
      </c>
      <c r="M170" s="15">
        <f t="shared" si="8"/>
        <v>9300.3913250983842</v>
      </c>
      <c r="N170" s="15"/>
    </row>
    <row r="171" spans="12:14" x14ac:dyDescent="0.25">
      <c r="L171" s="14">
        <f t="shared" si="6"/>
        <v>167</v>
      </c>
      <c r="M171" s="15">
        <f t="shared" si="8"/>
        <v>9184.1364335346552</v>
      </c>
      <c r="N171" s="15"/>
    </row>
    <row r="172" spans="12:14" x14ac:dyDescent="0.25">
      <c r="L172" s="14">
        <f t="shared" si="6"/>
        <v>168</v>
      </c>
      <c r="M172" s="15">
        <f t="shared" si="8"/>
        <v>9069.3347281154729</v>
      </c>
      <c r="N172" s="15"/>
    </row>
    <row r="173" spans="12:14" x14ac:dyDescent="0.25">
      <c r="L173" s="14">
        <f t="shared" si="6"/>
        <v>169</v>
      </c>
      <c r="M173" s="15">
        <f t="shared" si="8"/>
        <v>8955.9680440140291</v>
      </c>
      <c r="N173" s="15"/>
    </row>
    <row r="174" spans="12:14" x14ac:dyDescent="0.25">
      <c r="L174" s="14">
        <f t="shared" si="6"/>
        <v>170</v>
      </c>
      <c r="M174" s="15">
        <f t="shared" si="8"/>
        <v>8844.0184434638541</v>
      </c>
      <c r="N174" s="15"/>
    </row>
    <row r="175" spans="12:14" x14ac:dyDescent="0.25">
      <c r="L175" s="14">
        <f t="shared" si="6"/>
        <v>171</v>
      </c>
      <c r="M175" s="15">
        <f t="shared" si="8"/>
        <v>8733.4682129205557</v>
      </c>
      <c r="N175" s="15"/>
    </row>
    <row r="176" spans="12:14" x14ac:dyDescent="0.25">
      <c r="L176" s="14">
        <f t="shared" si="6"/>
        <v>172</v>
      </c>
      <c r="M176" s="15">
        <f t="shared" si="8"/>
        <v>8624.2998602590487</v>
      </c>
      <c r="N176" s="15"/>
    </row>
    <row r="177" spans="12:14" x14ac:dyDescent="0.25">
      <c r="L177" s="14">
        <f t="shared" si="6"/>
        <v>173</v>
      </c>
      <c r="M177" s="15">
        <f t="shared" si="8"/>
        <v>8516.4961120058106</v>
      </c>
      <c r="N177" s="15"/>
    </row>
    <row r="178" spans="12:14" x14ac:dyDescent="0.25">
      <c r="L178" s="14">
        <f t="shared" si="6"/>
        <v>174</v>
      </c>
      <c r="M178" s="15">
        <f t="shared" si="8"/>
        <v>8410.0399106057375</v>
      </c>
      <c r="N178" s="15"/>
    </row>
    <row r="179" spans="12:14" x14ac:dyDescent="0.25">
      <c r="L179" s="14">
        <f t="shared" si="6"/>
        <v>175</v>
      </c>
      <c r="M179" s="15">
        <f t="shared" si="8"/>
        <v>8304.9144117231663</v>
      </c>
      <c r="N179" s="15"/>
    </row>
    <row r="180" spans="12:14" x14ac:dyDescent="0.25">
      <c r="L180" s="14">
        <f t="shared" si="6"/>
        <v>176</v>
      </c>
      <c r="M180" s="15">
        <f t="shared" si="8"/>
        <v>8201.1029815766269</v>
      </c>
      <c r="N180" s="15"/>
    </row>
    <row r="181" spans="12:14" x14ac:dyDescent="0.25">
      <c r="L181" s="14">
        <f t="shared" si="6"/>
        <v>177</v>
      </c>
      <c r="M181" s="15">
        <f t="shared" si="8"/>
        <v>8098.5891943069191</v>
      </c>
      <c r="N181" s="15"/>
    </row>
    <row r="182" spans="12:14" x14ac:dyDescent="0.25">
      <c r="L182" s="14">
        <f t="shared" si="6"/>
        <v>178</v>
      </c>
      <c r="M182" s="15">
        <f t="shared" si="8"/>
        <v>7997.3568293780827</v>
      </c>
      <c r="N182" s="15"/>
    </row>
    <row r="183" spans="12:14" x14ac:dyDescent="0.25">
      <c r="L183" s="14">
        <f t="shared" si="6"/>
        <v>179</v>
      </c>
      <c r="M183" s="15">
        <f t="shared" si="8"/>
        <v>7897.3898690108563</v>
      </c>
      <c r="N183" s="15"/>
    </row>
    <row r="184" spans="12:14" x14ac:dyDescent="0.25">
      <c r="L184" s="14">
        <f t="shared" si="6"/>
        <v>180</v>
      </c>
      <c r="M184" s="15">
        <f t="shared" si="8"/>
        <v>7798.6724956482203</v>
      </c>
      <c r="N184" s="15"/>
    </row>
    <row r="185" spans="12:14" x14ac:dyDescent="0.25">
      <c r="L185" s="14">
        <f t="shared" si="6"/>
        <v>181</v>
      </c>
      <c r="M185" s="15">
        <f t="shared" si="8"/>
        <v>7701.1890894526177</v>
      </c>
      <c r="N185" s="15"/>
    </row>
    <row r="186" spans="12:14" x14ac:dyDescent="0.25">
      <c r="L186" s="14">
        <f t="shared" si="6"/>
        <v>182</v>
      </c>
      <c r="M186" s="15">
        <f t="shared" si="8"/>
        <v>7604.9242258344602</v>
      </c>
      <c r="N186" s="15"/>
    </row>
    <row r="187" spans="12:14" x14ac:dyDescent="0.25">
      <c r="L187" s="14">
        <f t="shared" si="6"/>
        <v>183</v>
      </c>
      <c r="M187" s="15">
        <f t="shared" si="8"/>
        <v>7509.8626730115293</v>
      </c>
      <c r="N187" s="15"/>
    </row>
    <row r="188" spans="12:14" x14ac:dyDescent="0.25">
      <c r="L188" s="14">
        <f t="shared" si="6"/>
        <v>184</v>
      </c>
      <c r="M188" s="15">
        <f t="shared" si="8"/>
        <v>7415.9893895988853</v>
      </c>
      <c r="N188" s="15"/>
    </row>
    <row r="189" spans="12:14" x14ac:dyDescent="0.25">
      <c r="L189" s="14">
        <f t="shared" si="6"/>
        <v>185</v>
      </c>
      <c r="M189" s="15">
        <f t="shared" si="8"/>
        <v>7323.2895222288989</v>
      </c>
      <c r="N189" s="15"/>
    </row>
    <row r="190" spans="12:14" x14ac:dyDescent="0.25">
      <c r="L190" s="14">
        <f t="shared" si="6"/>
        <v>186</v>
      </c>
      <c r="M190" s="15">
        <f t="shared" si="8"/>
        <v>7231.7484032010379</v>
      </c>
      <c r="N190" s="15"/>
    </row>
    <row r="191" spans="12:14" x14ac:dyDescent="0.25">
      <c r="L191" s="14">
        <f t="shared" si="6"/>
        <v>187</v>
      </c>
      <c r="M191" s="15">
        <f t="shared" si="8"/>
        <v>7141.3515481610248</v>
      </c>
      <c r="N191" s="15"/>
    </row>
    <row r="192" spans="12:14" x14ac:dyDescent="0.25">
      <c r="L192" s="14">
        <f t="shared" si="6"/>
        <v>188</v>
      </c>
      <c r="M192" s="15">
        <f t="shared" si="8"/>
        <v>7052.0846538090118</v>
      </c>
      <c r="N192" s="15"/>
    </row>
    <row r="193" spans="12:14" x14ac:dyDescent="0.25">
      <c r="L193" s="14">
        <f t="shared" si="6"/>
        <v>189</v>
      </c>
      <c r="M193" s="15">
        <f t="shared" si="8"/>
        <v>6963.9335956363993</v>
      </c>
      <c r="N193" s="15"/>
    </row>
    <row r="194" spans="12:14" x14ac:dyDescent="0.25">
      <c r="L194" s="14">
        <f t="shared" si="6"/>
        <v>190</v>
      </c>
      <c r="M194" s="15">
        <f t="shared" si="8"/>
        <v>6876.8844256909442</v>
      </c>
      <c r="N194" s="15"/>
    </row>
    <row r="195" spans="12:14" x14ac:dyDescent="0.25">
      <c r="L195" s="14">
        <f t="shared" si="6"/>
        <v>191</v>
      </c>
      <c r="M195" s="15">
        <f t="shared" si="8"/>
        <v>6790.9233703698073</v>
      </c>
      <c r="N195" s="15"/>
    </row>
    <row r="196" spans="12:14" x14ac:dyDescent="0.25">
      <c r="L196" s="14">
        <f t="shared" si="6"/>
        <v>192</v>
      </c>
      <c r="M196" s="15">
        <f t="shared" si="8"/>
        <v>6706.0368282401851</v>
      </c>
      <c r="N196" s="15"/>
    </row>
    <row r="197" spans="12:14" x14ac:dyDescent="0.25">
      <c r="L197" s="14">
        <f t="shared" ref="L197:L260" si="9">L196+1</f>
        <v>193</v>
      </c>
      <c r="M197" s="15">
        <f t="shared" ref="M197:M228" si="10">M196-M196*0.15/12</f>
        <v>6622.2113678871829</v>
      </c>
      <c r="N197" s="15"/>
    </row>
    <row r="198" spans="12:14" x14ac:dyDescent="0.25">
      <c r="L198" s="14">
        <f t="shared" si="9"/>
        <v>194</v>
      </c>
      <c r="M198" s="15">
        <f t="shared" si="10"/>
        <v>6539.4337257885927</v>
      </c>
      <c r="N198" s="15"/>
    </row>
    <row r="199" spans="12:14" x14ac:dyDescent="0.25">
      <c r="L199" s="14">
        <f t="shared" si="9"/>
        <v>195</v>
      </c>
      <c r="M199" s="15">
        <f t="shared" si="10"/>
        <v>6457.6908042162349</v>
      </c>
      <c r="N199" s="15"/>
    </row>
    <row r="200" spans="12:14" x14ac:dyDescent="0.25">
      <c r="L200" s="14">
        <f t="shared" si="9"/>
        <v>196</v>
      </c>
      <c r="M200" s="15">
        <f t="shared" si="10"/>
        <v>6376.9696691635318</v>
      </c>
      <c r="N200" s="15"/>
    </row>
    <row r="201" spans="12:14" x14ac:dyDescent="0.25">
      <c r="L201" s="14">
        <f t="shared" si="9"/>
        <v>197</v>
      </c>
      <c r="M201" s="15">
        <f t="shared" si="10"/>
        <v>6297.2575482989878</v>
      </c>
      <c r="N201" s="15"/>
    </row>
    <row r="202" spans="12:14" x14ac:dyDescent="0.25">
      <c r="L202" s="14">
        <f t="shared" si="9"/>
        <v>198</v>
      </c>
      <c r="M202" s="15">
        <f t="shared" si="10"/>
        <v>6218.54182894525</v>
      </c>
      <c r="N202" s="15"/>
    </row>
    <row r="203" spans="12:14" x14ac:dyDescent="0.25">
      <c r="L203" s="14">
        <f t="shared" si="9"/>
        <v>199</v>
      </c>
      <c r="M203" s="15">
        <f t="shared" si="10"/>
        <v>6140.8100560834346</v>
      </c>
      <c r="N203" s="15"/>
    </row>
    <row r="204" spans="12:14" x14ac:dyDescent="0.25">
      <c r="L204" s="14">
        <f t="shared" si="9"/>
        <v>200</v>
      </c>
      <c r="M204" s="15">
        <f t="shared" si="10"/>
        <v>6064.0499303823917</v>
      </c>
      <c r="N204" s="15"/>
    </row>
    <row r="205" spans="12:14" x14ac:dyDescent="0.25">
      <c r="L205" s="14">
        <f t="shared" si="9"/>
        <v>201</v>
      </c>
      <c r="M205" s="15">
        <f t="shared" si="10"/>
        <v>5988.2493062526119</v>
      </c>
      <c r="N205" s="15"/>
    </row>
    <row r="206" spans="12:14" x14ac:dyDescent="0.25">
      <c r="L206" s="14">
        <f t="shared" si="9"/>
        <v>202</v>
      </c>
      <c r="M206" s="15">
        <f t="shared" si="10"/>
        <v>5913.3961899244541</v>
      </c>
      <c r="N206" s="15"/>
    </row>
    <row r="207" spans="12:14" x14ac:dyDescent="0.25">
      <c r="L207" s="14">
        <f t="shared" si="9"/>
        <v>203</v>
      </c>
      <c r="M207" s="15">
        <f t="shared" si="10"/>
        <v>5839.4787375503984</v>
      </c>
      <c r="N207" s="15"/>
    </row>
    <row r="208" spans="12:14" x14ac:dyDescent="0.25">
      <c r="L208" s="14">
        <f t="shared" si="9"/>
        <v>204</v>
      </c>
      <c r="M208" s="15">
        <f t="shared" si="10"/>
        <v>5766.4852533310186</v>
      </c>
      <c r="N208" s="15"/>
    </row>
    <row r="209" spans="12:14" x14ac:dyDescent="0.25">
      <c r="L209" s="14">
        <f t="shared" si="9"/>
        <v>205</v>
      </c>
      <c r="M209" s="15">
        <f t="shared" si="10"/>
        <v>5694.4041876643805</v>
      </c>
      <c r="N209" s="15"/>
    </row>
    <row r="210" spans="12:14" x14ac:dyDescent="0.25">
      <c r="L210" s="14">
        <f t="shared" si="9"/>
        <v>206</v>
      </c>
      <c r="M210" s="15">
        <f t="shared" si="10"/>
        <v>5623.2241353185755</v>
      </c>
      <c r="N210" s="15"/>
    </row>
    <row r="211" spans="12:14" x14ac:dyDescent="0.25">
      <c r="L211" s="14">
        <f t="shared" si="9"/>
        <v>207</v>
      </c>
      <c r="M211" s="15">
        <f t="shared" si="10"/>
        <v>5552.933833627093</v>
      </c>
      <c r="N211" s="15"/>
    </row>
    <row r="212" spans="12:14" x14ac:dyDescent="0.25">
      <c r="L212" s="14">
        <f t="shared" si="9"/>
        <v>208</v>
      </c>
      <c r="M212" s="15">
        <f t="shared" si="10"/>
        <v>5483.5221607067542</v>
      </c>
      <c r="N212" s="15"/>
    </row>
    <row r="213" spans="12:14" x14ac:dyDescent="0.25">
      <c r="L213" s="14">
        <f t="shared" si="9"/>
        <v>209</v>
      </c>
      <c r="M213" s="15">
        <f t="shared" si="10"/>
        <v>5414.9781336979195</v>
      </c>
      <c r="N213" s="15"/>
    </row>
    <row r="214" spans="12:14" x14ac:dyDescent="0.25">
      <c r="L214" s="14">
        <f t="shared" si="9"/>
        <v>210</v>
      </c>
      <c r="M214" s="15">
        <f t="shared" si="10"/>
        <v>5347.2909070266951</v>
      </c>
      <c r="N214" s="15"/>
    </row>
    <row r="215" spans="12:14" x14ac:dyDescent="0.25">
      <c r="L215" s="14">
        <f t="shared" si="9"/>
        <v>211</v>
      </c>
      <c r="M215" s="15">
        <f t="shared" si="10"/>
        <v>5280.4497706888615</v>
      </c>
      <c r="N215" s="15"/>
    </row>
    <row r="216" spans="12:14" x14ac:dyDescent="0.25">
      <c r="L216" s="14">
        <f t="shared" si="9"/>
        <v>212</v>
      </c>
      <c r="M216" s="15">
        <f t="shared" si="10"/>
        <v>5214.4441485552506</v>
      </c>
      <c r="N216" s="15"/>
    </row>
    <row r="217" spans="12:14" x14ac:dyDescent="0.25">
      <c r="L217" s="14">
        <f t="shared" si="9"/>
        <v>213</v>
      </c>
      <c r="M217" s="15">
        <f t="shared" si="10"/>
        <v>5149.2635966983098</v>
      </c>
      <c r="N217" s="15"/>
    </row>
    <row r="218" spans="12:14" x14ac:dyDescent="0.25">
      <c r="L218" s="14">
        <f t="shared" si="9"/>
        <v>214</v>
      </c>
      <c r="M218" s="15">
        <f t="shared" si="10"/>
        <v>5084.8978017395812</v>
      </c>
      <c r="N218" s="15"/>
    </row>
    <row r="219" spans="12:14" x14ac:dyDescent="0.25">
      <c r="L219" s="14">
        <f t="shared" si="9"/>
        <v>215</v>
      </c>
      <c r="M219" s="15">
        <f t="shared" si="10"/>
        <v>5021.3365792178365</v>
      </c>
      <c r="N219" s="15"/>
    </row>
    <row r="220" spans="12:14" x14ac:dyDescent="0.25">
      <c r="L220" s="14">
        <f t="shared" si="9"/>
        <v>216</v>
      </c>
      <c r="M220" s="15">
        <f t="shared" si="10"/>
        <v>4958.5698719776137</v>
      </c>
      <c r="N220" s="15"/>
    </row>
    <row r="221" spans="12:14" x14ac:dyDescent="0.25">
      <c r="L221" s="14">
        <f t="shared" si="9"/>
        <v>217</v>
      </c>
      <c r="M221" s="15">
        <f t="shared" si="10"/>
        <v>4896.5877485778938</v>
      </c>
      <c r="N221" s="15"/>
    </row>
    <row r="222" spans="12:14" x14ac:dyDescent="0.25">
      <c r="L222" s="14">
        <f t="shared" si="9"/>
        <v>218</v>
      </c>
      <c r="M222" s="15">
        <f t="shared" si="10"/>
        <v>4835.3804017206703</v>
      </c>
      <c r="N222" s="15"/>
    </row>
    <row r="223" spans="12:14" x14ac:dyDescent="0.25">
      <c r="L223" s="14">
        <f t="shared" si="9"/>
        <v>219</v>
      </c>
      <c r="M223" s="15">
        <f t="shared" si="10"/>
        <v>4774.9381466991617</v>
      </c>
      <c r="N223" s="15"/>
    </row>
    <row r="224" spans="12:14" x14ac:dyDescent="0.25">
      <c r="L224" s="14">
        <f t="shared" si="9"/>
        <v>220</v>
      </c>
      <c r="M224" s="15">
        <f t="shared" si="10"/>
        <v>4715.2514198654226</v>
      </c>
      <c r="N224" s="15"/>
    </row>
    <row r="225" spans="12:14" x14ac:dyDescent="0.25">
      <c r="L225" s="14">
        <f t="shared" si="9"/>
        <v>221</v>
      </c>
      <c r="M225" s="15">
        <f t="shared" si="10"/>
        <v>4656.3107771171044</v>
      </c>
      <c r="N225" s="15"/>
    </row>
    <row r="226" spans="12:14" x14ac:dyDescent="0.25">
      <c r="L226" s="14">
        <f t="shared" si="9"/>
        <v>222</v>
      </c>
      <c r="M226" s="15">
        <f t="shared" si="10"/>
        <v>4598.1068924031406</v>
      </c>
      <c r="N226" s="15"/>
    </row>
    <row r="227" spans="12:14" x14ac:dyDescent="0.25">
      <c r="L227" s="14">
        <f t="shared" si="9"/>
        <v>223</v>
      </c>
      <c r="M227" s="15">
        <f t="shared" si="10"/>
        <v>4540.6305562481011</v>
      </c>
      <c r="N227" s="15"/>
    </row>
    <row r="228" spans="12:14" x14ac:dyDescent="0.25">
      <c r="L228" s="14">
        <f t="shared" si="9"/>
        <v>224</v>
      </c>
      <c r="M228" s="15">
        <f t="shared" si="10"/>
        <v>4483.8726742950003</v>
      </c>
      <c r="N228" s="15"/>
    </row>
    <row r="229" spans="12:14" x14ac:dyDescent="0.25">
      <c r="L229" s="14">
        <f t="shared" si="9"/>
        <v>225</v>
      </c>
      <c r="M229" s="15">
        <f t="shared" ref="M229:M260" si="11">M228-M228*0.15/12</f>
        <v>4427.824265866313</v>
      </c>
      <c r="N229" s="15"/>
    </row>
    <row r="230" spans="12:14" x14ac:dyDescent="0.25">
      <c r="L230" s="14">
        <f t="shared" si="9"/>
        <v>226</v>
      </c>
      <c r="M230" s="15">
        <f t="shared" si="11"/>
        <v>4372.4764625429843</v>
      </c>
      <c r="N230" s="15"/>
    </row>
    <row r="231" spans="12:14" x14ac:dyDescent="0.25">
      <c r="L231" s="14">
        <f t="shared" si="9"/>
        <v>227</v>
      </c>
      <c r="M231" s="15">
        <f t="shared" si="11"/>
        <v>4317.8205067611971</v>
      </c>
      <c r="N231" s="15"/>
    </row>
    <row r="232" spans="12:14" x14ac:dyDescent="0.25">
      <c r="L232" s="14">
        <f t="shared" si="9"/>
        <v>228</v>
      </c>
      <c r="M232" s="15">
        <f t="shared" si="11"/>
        <v>4263.8477504266821</v>
      </c>
      <c r="N232" s="15"/>
    </row>
    <row r="233" spans="12:14" x14ac:dyDescent="0.25">
      <c r="L233" s="14">
        <f t="shared" si="9"/>
        <v>229</v>
      </c>
      <c r="M233" s="15">
        <f t="shared" si="11"/>
        <v>4210.549653546349</v>
      </c>
      <c r="N233" s="15"/>
    </row>
    <row r="234" spans="12:14" x14ac:dyDescent="0.25">
      <c r="L234" s="14">
        <f t="shared" si="9"/>
        <v>230</v>
      </c>
      <c r="M234" s="15">
        <f t="shared" si="11"/>
        <v>4157.9177828770198</v>
      </c>
      <c r="N234" s="15"/>
    </row>
    <row r="235" spans="12:14" x14ac:dyDescent="0.25">
      <c r="L235" s="14">
        <f t="shared" si="9"/>
        <v>231</v>
      </c>
      <c r="M235" s="15">
        <f t="shared" si="11"/>
        <v>4105.9438105910567</v>
      </c>
      <c r="N235" s="15"/>
    </row>
    <row r="236" spans="12:14" x14ac:dyDescent="0.25">
      <c r="L236" s="14">
        <f t="shared" si="9"/>
        <v>232</v>
      </c>
      <c r="M236" s="15">
        <f t="shared" si="11"/>
        <v>4054.6195129586686</v>
      </c>
      <c r="N236" s="15"/>
    </row>
    <row r="237" spans="12:14" x14ac:dyDescent="0.25">
      <c r="L237" s="14">
        <f t="shared" si="9"/>
        <v>233</v>
      </c>
      <c r="M237" s="15">
        <f t="shared" si="11"/>
        <v>4003.9367690466852</v>
      </c>
      <c r="N237" s="15"/>
    </row>
    <row r="238" spans="12:14" x14ac:dyDescent="0.25">
      <c r="L238" s="14">
        <f t="shared" si="9"/>
        <v>234</v>
      </c>
      <c r="M238" s="15">
        <f t="shared" si="11"/>
        <v>3953.8875594336018</v>
      </c>
      <c r="N238" s="15"/>
    </row>
    <row r="239" spans="12:14" x14ac:dyDescent="0.25">
      <c r="L239" s="14">
        <f t="shared" si="9"/>
        <v>235</v>
      </c>
      <c r="M239" s="15">
        <f t="shared" si="11"/>
        <v>3904.4639649406818</v>
      </c>
      <c r="N239" s="15"/>
    </row>
    <row r="240" spans="12:14" x14ac:dyDescent="0.25">
      <c r="L240" s="14">
        <f t="shared" si="9"/>
        <v>236</v>
      </c>
      <c r="M240" s="15">
        <f t="shared" si="11"/>
        <v>3855.6581653789231</v>
      </c>
      <c r="N240" s="15"/>
    </row>
    <row r="241" spans="12:14" x14ac:dyDescent="0.25">
      <c r="L241" s="14">
        <f t="shared" si="9"/>
        <v>237</v>
      </c>
      <c r="M241" s="15">
        <f t="shared" si="11"/>
        <v>3807.4624383116866</v>
      </c>
      <c r="N241" s="15"/>
    </row>
    <row r="242" spans="12:14" x14ac:dyDescent="0.25">
      <c r="L242" s="14">
        <f t="shared" si="9"/>
        <v>238</v>
      </c>
      <c r="M242" s="15">
        <f t="shared" si="11"/>
        <v>3759.8691578327907</v>
      </c>
      <c r="N242" s="15"/>
    </row>
    <row r="243" spans="12:14" x14ac:dyDescent="0.25">
      <c r="L243" s="14">
        <f t="shared" si="9"/>
        <v>239</v>
      </c>
      <c r="M243" s="15">
        <f t="shared" si="11"/>
        <v>3712.8707933598807</v>
      </c>
      <c r="N243" s="15"/>
    </row>
    <row r="244" spans="12:14" x14ac:dyDescent="0.25">
      <c r="L244" s="14">
        <f t="shared" si="9"/>
        <v>240</v>
      </c>
      <c r="M244" s="15">
        <f t="shared" si="11"/>
        <v>3666.4599084428824</v>
      </c>
      <c r="N244" s="15"/>
    </row>
    <row r="245" spans="12:14" x14ac:dyDescent="0.25">
      <c r="L245" s="14">
        <f t="shared" si="9"/>
        <v>241</v>
      </c>
      <c r="M245" s="15">
        <f t="shared" si="11"/>
        <v>3620.6291595873463</v>
      </c>
      <c r="N245" s="15"/>
    </row>
    <row r="246" spans="12:14" x14ac:dyDescent="0.25">
      <c r="L246" s="14">
        <f t="shared" si="9"/>
        <v>242</v>
      </c>
      <c r="M246" s="15">
        <f t="shared" si="11"/>
        <v>3575.3712950925046</v>
      </c>
      <c r="N246" s="15"/>
    </row>
    <row r="247" spans="12:14" x14ac:dyDescent="0.25">
      <c r="L247" s="14">
        <f t="shared" si="9"/>
        <v>243</v>
      </c>
      <c r="M247" s="15">
        <f t="shared" si="11"/>
        <v>3530.6791539038481</v>
      </c>
      <c r="N247" s="15"/>
    </row>
    <row r="248" spans="12:14" x14ac:dyDescent="0.25">
      <c r="L248" s="14">
        <f t="shared" si="9"/>
        <v>244</v>
      </c>
      <c r="M248" s="15">
        <f t="shared" si="11"/>
        <v>3486.5456644800502</v>
      </c>
      <c r="N248" s="15"/>
    </row>
    <row r="249" spans="12:14" x14ac:dyDescent="0.25">
      <c r="L249" s="14">
        <f t="shared" si="9"/>
        <v>245</v>
      </c>
      <c r="M249" s="15">
        <f t="shared" si="11"/>
        <v>3442.9638436740497</v>
      </c>
      <c r="N249" s="15"/>
    </row>
    <row r="250" spans="12:14" x14ac:dyDescent="0.25">
      <c r="L250" s="14">
        <f t="shared" si="9"/>
        <v>246</v>
      </c>
      <c r="M250" s="15">
        <f t="shared" si="11"/>
        <v>3399.9267956281242</v>
      </c>
      <c r="N250" s="15"/>
    </row>
    <row r="251" spans="12:14" x14ac:dyDescent="0.25">
      <c r="L251" s="14">
        <f t="shared" si="9"/>
        <v>247</v>
      </c>
      <c r="M251" s="15">
        <f t="shared" si="11"/>
        <v>3357.4277106827726</v>
      </c>
      <c r="N251" s="15"/>
    </row>
    <row r="252" spans="12:14" x14ac:dyDescent="0.25">
      <c r="L252" s="14">
        <f t="shared" si="9"/>
        <v>248</v>
      </c>
      <c r="M252" s="15">
        <f t="shared" si="11"/>
        <v>3315.4598642992378</v>
      </c>
      <c r="N252" s="15"/>
    </row>
    <row r="253" spans="12:14" x14ac:dyDescent="0.25">
      <c r="L253" s="14">
        <f t="shared" si="9"/>
        <v>249</v>
      </c>
      <c r="M253" s="15">
        <f t="shared" si="11"/>
        <v>3274.0166159954974</v>
      </c>
      <c r="N253" s="15"/>
    </row>
    <row r="254" spans="12:14" x14ac:dyDescent="0.25">
      <c r="L254" s="14">
        <f t="shared" si="9"/>
        <v>250</v>
      </c>
      <c r="M254" s="15">
        <f t="shared" si="11"/>
        <v>3233.0914082955537</v>
      </c>
      <c r="N254" s="15"/>
    </row>
    <row r="255" spans="12:14" x14ac:dyDescent="0.25">
      <c r="L255" s="14">
        <f t="shared" si="9"/>
        <v>251</v>
      </c>
      <c r="M255" s="15">
        <f t="shared" si="11"/>
        <v>3192.6777656918593</v>
      </c>
      <c r="N255" s="15"/>
    </row>
    <row r="256" spans="12:14" x14ac:dyDescent="0.25">
      <c r="L256" s="14">
        <f t="shared" si="9"/>
        <v>252</v>
      </c>
      <c r="M256" s="15">
        <f t="shared" si="11"/>
        <v>3152.7692936207113</v>
      </c>
      <c r="N256" s="15"/>
    </row>
    <row r="257" spans="12:14" x14ac:dyDescent="0.25">
      <c r="L257" s="14">
        <f t="shared" si="9"/>
        <v>253</v>
      </c>
      <c r="M257" s="15">
        <f t="shared" si="11"/>
        <v>3113.3596774504526</v>
      </c>
      <c r="N257" s="15"/>
    </row>
    <row r="258" spans="12:14" x14ac:dyDescent="0.25">
      <c r="L258" s="14">
        <f t="shared" si="9"/>
        <v>254</v>
      </c>
      <c r="M258" s="15">
        <f t="shared" si="11"/>
        <v>3074.4426814823219</v>
      </c>
      <c r="N258" s="15"/>
    </row>
    <row r="259" spans="12:14" x14ac:dyDescent="0.25">
      <c r="L259" s="14">
        <f t="shared" si="9"/>
        <v>255</v>
      </c>
      <c r="M259" s="15">
        <f t="shared" si="11"/>
        <v>3036.0121479637928</v>
      </c>
      <c r="N259" s="15"/>
    </row>
    <row r="260" spans="12:14" x14ac:dyDescent="0.25">
      <c r="L260" s="14">
        <f t="shared" si="9"/>
        <v>256</v>
      </c>
      <c r="M260" s="15">
        <f t="shared" si="11"/>
        <v>2998.0619961142456</v>
      </c>
      <c r="N260" s="15"/>
    </row>
    <row r="261" spans="12:14" x14ac:dyDescent="0.25">
      <c r="L261" s="14">
        <f t="shared" ref="L261:L327" si="12">L260+1</f>
        <v>257</v>
      </c>
      <c r="M261" s="15">
        <f t="shared" ref="M261:M292" si="13">M260-M260*0.15/12</f>
        <v>2960.5862211628178</v>
      </c>
      <c r="N261" s="15"/>
    </row>
    <row r="262" spans="12:14" x14ac:dyDescent="0.25">
      <c r="L262" s="14">
        <f t="shared" si="12"/>
        <v>258</v>
      </c>
      <c r="M262" s="15">
        <f t="shared" si="13"/>
        <v>2923.5788933982826</v>
      </c>
      <c r="N262" s="15"/>
    </row>
    <row r="263" spans="12:14" x14ac:dyDescent="0.25">
      <c r="L263" s="14">
        <f t="shared" si="12"/>
        <v>259</v>
      </c>
      <c r="M263" s="15">
        <f t="shared" si="13"/>
        <v>2887.0341572308039</v>
      </c>
      <c r="N263" s="15"/>
    </row>
    <row r="264" spans="12:14" x14ac:dyDescent="0.25">
      <c r="L264" s="14">
        <f t="shared" si="12"/>
        <v>260</v>
      </c>
      <c r="M264" s="15">
        <f t="shared" si="13"/>
        <v>2850.9462302654188</v>
      </c>
      <c r="N264" s="15"/>
    </row>
    <row r="265" spans="12:14" x14ac:dyDescent="0.25">
      <c r="L265" s="14">
        <f t="shared" si="12"/>
        <v>261</v>
      </c>
      <c r="M265" s="15">
        <f t="shared" si="13"/>
        <v>2815.3094023871008</v>
      </c>
      <c r="N265" s="15"/>
    </row>
    <row r="266" spans="12:14" x14ac:dyDescent="0.25">
      <c r="L266" s="14">
        <f t="shared" si="12"/>
        <v>262</v>
      </c>
      <c r="M266" s="15">
        <f t="shared" si="13"/>
        <v>2780.118034857262</v>
      </c>
      <c r="N266" s="15"/>
    </row>
    <row r="267" spans="12:14" x14ac:dyDescent="0.25">
      <c r="L267" s="14">
        <f t="shared" si="12"/>
        <v>263</v>
      </c>
      <c r="M267" s="15">
        <f t="shared" si="13"/>
        <v>2745.3665594215463</v>
      </c>
      <c r="N267" s="15"/>
    </row>
    <row r="268" spans="12:14" x14ac:dyDescent="0.25">
      <c r="L268" s="14">
        <f t="shared" si="12"/>
        <v>264</v>
      </c>
      <c r="M268" s="15">
        <f t="shared" si="13"/>
        <v>2711.0494774287768</v>
      </c>
      <c r="N268" s="15"/>
    </row>
    <row r="269" spans="12:14" x14ac:dyDescent="0.25">
      <c r="L269" s="14">
        <f t="shared" si="12"/>
        <v>265</v>
      </c>
      <c r="M269" s="15">
        <f t="shared" si="13"/>
        <v>2677.1613589609169</v>
      </c>
      <c r="N269" s="15"/>
    </row>
    <row r="270" spans="12:14" x14ac:dyDescent="0.25">
      <c r="L270" s="14">
        <f t="shared" si="12"/>
        <v>266</v>
      </c>
      <c r="M270" s="15">
        <f t="shared" si="13"/>
        <v>2643.6968419739055</v>
      </c>
      <c r="N270" s="15"/>
    </row>
    <row r="271" spans="12:14" x14ac:dyDescent="0.25">
      <c r="L271" s="14">
        <f t="shared" si="12"/>
        <v>267</v>
      </c>
      <c r="M271" s="15">
        <f t="shared" si="13"/>
        <v>2610.6506314492317</v>
      </c>
      <c r="N271" s="15"/>
    </row>
    <row r="272" spans="12:14" x14ac:dyDescent="0.25">
      <c r="L272" s="14">
        <f t="shared" si="12"/>
        <v>268</v>
      </c>
      <c r="M272" s="15">
        <f t="shared" si="13"/>
        <v>2578.0174985561162</v>
      </c>
      <c r="N272" s="15"/>
    </row>
    <row r="273" spans="12:14" x14ac:dyDescent="0.25">
      <c r="L273" s="14">
        <f t="shared" si="12"/>
        <v>269</v>
      </c>
      <c r="M273" s="15">
        <f t="shared" si="13"/>
        <v>2545.7922798241648</v>
      </c>
      <c r="N273" s="15"/>
    </row>
    <row r="274" spans="12:14" x14ac:dyDescent="0.25">
      <c r="L274" s="14">
        <f t="shared" si="12"/>
        <v>270</v>
      </c>
      <c r="M274" s="15">
        <f t="shared" si="13"/>
        <v>2513.9698763263627</v>
      </c>
      <c r="N274" s="15"/>
    </row>
    <row r="275" spans="12:14" x14ac:dyDescent="0.25">
      <c r="L275" s="14">
        <f t="shared" si="12"/>
        <v>271</v>
      </c>
      <c r="M275" s="15">
        <f t="shared" si="13"/>
        <v>2482.5452528722831</v>
      </c>
      <c r="N275" s="15"/>
    </row>
    <row r="276" spans="12:14" x14ac:dyDescent="0.25">
      <c r="L276" s="14">
        <f t="shared" si="12"/>
        <v>272</v>
      </c>
      <c r="M276" s="15">
        <f t="shared" si="13"/>
        <v>2451.5134372113794</v>
      </c>
      <c r="N276" s="15"/>
    </row>
    <row r="277" spans="12:14" x14ac:dyDescent="0.25">
      <c r="L277" s="14">
        <f t="shared" si="12"/>
        <v>273</v>
      </c>
      <c r="M277" s="15">
        <f t="shared" si="13"/>
        <v>2420.8695192462369</v>
      </c>
      <c r="N277" s="15"/>
    </row>
    <row r="278" spans="12:14" x14ac:dyDescent="0.25">
      <c r="L278" s="14">
        <f t="shared" si="12"/>
        <v>274</v>
      </c>
      <c r="M278" s="15">
        <f t="shared" si="13"/>
        <v>2390.6086502556591</v>
      </c>
      <c r="N278" s="15"/>
    </row>
    <row r="279" spans="12:14" x14ac:dyDescent="0.25">
      <c r="L279" s="14">
        <f t="shared" si="12"/>
        <v>275</v>
      </c>
      <c r="M279" s="15">
        <f t="shared" si="13"/>
        <v>2360.7260421274632</v>
      </c>
      <c r="N279" s="15"/>
    </row>
    <row r="280" spans="12:14" x14ac:dyDescent="0.25">
      <c r="L280" s="14">
        <f t="shared" si="12"/>
        <v>276</v>
      </c>
      <c r="M280" s="15">
        <f t="shared" si="13"/>
        <v>2331.2169666008699</v>
      </c>
      <c r="N280" s="15"/>
    </row>
    <row r="281" spans="12:14" x14ac:dyDescent="0.25">
      <c r="L281" s="14">
        <f t="shared" si="12"/>
        <v>277</v>
      </c>
      <c r="M281" s="15">
        <f t="shared" si="13"/>
        <v>2302.0767545183589</v>
      </c>
      <c r="N281" s="15"/>
    </row>
    <row r="282" spans="12:14" x14ac:dyDescent="0.25">
      <c r="L282" s="14">
        <f t="shared" si="12"/>
        <v>278</v>
      </c>
      <c r="M282" s="15">
        <f t="shared" si="13"/>
        <v>2273.3007950868796</v>
      </c>
      <c r="N282" s="15"/>
    </row>
    <row r="283" spans="12:14" x14ac:dyDescent="0.25">
      <c r="L283" s="14">
        <f t="shared" si="12"/>
        <v>279</v>
      </c>
      <c r="M283" s="15">
        <f t="shared" si="13"/>
        <v>2244.8845351482937</v>
      </c>
      <c r="N283" s="15"/>
    </row>
    <row r="284" spans="12:14" x14ac:dyDescent="0.25">
      <c r="L284" s="14">
        <f t="shared" si="12"/>
        <v>280</v>
      </c>
      <c r="M284" s="15">
        <f t="shared" si="13"/>
        <v>2216.8234784589399</v>
      </c>
      <c r="N284" s="15"/>
    </row>
    <row r="285" spans="12:14" x14ac:dyDescent="0.25">
      <c r="L285" s="14">
        <f t="shared" si="12"/>
        <v>281</v>
      </c>
      <c r="M285" s="15">
        <f t="shared" si="13"/>
        <v>2189.1131849782032</v>
      </c>
      <c r="N285" s="15"/>
    </row>
    <row r="286" spans="12:14" x14ac:dyDescent="0.25">
      <c r="L286" s="14">
        <f t="shared" si="12"/>
        <v>282</v>
      </c>
      <c r="M286" s="15">
        <f t="shared" si="13"/>
        <v>2161.7492701659758</v>
      </c>
      <c r="N286" s="15"/>
    </row>
    <row r="287" spans="12:14" x14ac:dyDescent="0.25">
      <c r="L287" s="14">
        <f t="shared" si="12"/>
        <v>283</v>
      </c>
      <c r="M287" s="15">
        <f t="shared" si="13"/>
        <v>2134.7274042889012</v>
      </c>
      <c r="N287" s="15"/>
    </row>
    <row r="288" spans="12:14" x14ac:dyDescent="0.25">
      <c r="L288" s="14">
        <f t="shared" si="12"/>
        <v>284</v>
      </c>
      <c r="M288" s="15">
        <f t="shared" si="13"/>
        <v>2108.04331173529</v>
      </c>
      <c r="N288" s="15"/>
    </row>
    <row r="289" spans="12:14" x14ac:dyDescent="0.25">
      <c r="L289" s="14">
        <f t="shared" si="12"/>
        <v>285</v>
      </c>
      <c r="M289" s="15">
        <f t="shared" si="13"/>
        <v>2081.6927703385991</v>
      </c>
      <c r="N289" s="15"/>
    </row>
    <row r="290" spans="12:14" x14ac:dyDescent="0.25">
      <c r="L290" s="14">
        <f t="shared" si="12"/>
        <v>286</v>
      </c>
      <c r="M290" s="15">
        <f t="shared" si="13"/>
        <v>2055.6716107093666</v>
      </c>
      <c r="N290" s="15"/>
    </row>
    <row r="291" spans="12:14" x14ac:dyDescent="0.25">
      <c r="L291" s="14">
        <f t="shared" si="12"/>
        <v>287</v>
      </c>
      <c r="M291" s="15">
        <f t="shared" si="13"/>
        <v>2029.9757155754996</v>
      </c>
      <c r="N291" s="15"/>
    </row>
    <row r="292" spans="12:14" x14ac:dyDescent="0.25">
      <c r="L292" s="14">
        <f t="shared" si="12"/>
        <v>288</v>
      </c>
      <c r="M292" s="15">
        <f t="shared" si="13"/>
        <v>2004.601019130806</v>
      </c>
      <c r="N292" s="15"/>
    </row>
    <row r="293" spans="12:14" x14ac:dyDescent="0.25">
      <c r="L293" s="14">
        <f t="shared" si="12"/>
        <v>289</v>
      </c>
      <c r="M293" s="15">
        <f t="shared" ref="M293:M327" si="14">M292-M292*0.15/12</f>
        <v>1979.5435063916709</v>
      </c>
      <c r="N293" s="15"/>
    </row>
    <row r="294" spans="12:14" x14ac:dyDescent="0.25">
      <c r="L294" s="14">
        <f t="shared" si="12"/>
        <v>290</v>
      </c>
      <c r="M294" s="15">
        <f t="shared" si="14"/>
        <v>1954.799212561775</v>
      </c>
      <c r="N294" s="15"/>
    </row>
    <row r="295" spans="12:14" x14ac:dyDescent="0.25">
      <c r="L295" s="14">
        <f t="shared" si="12"/>
        <v>291</v>
      </c>
      <c r="M295" s="15">
        <f t="shared" si="14"/>
        <v>1930.3642224047528</v>
      </c>
      <c r="N295" s="15"/>
    </row>
    <row r="296" spans="12:14" x14ac:dyDescent="0.25">
      <c r="L296" s="14">
        <f t="shared" si="12"/>
        <v>292</v>
      </c>
      <c r="M296" s="15">
        <f t="shared" si="14"/>
        <v>1906.2346696246934</v>
      </c>
      <c r="N296" s="15"/>
    </row>
    <row r="297" spans="12:14" x14ac:dyDescent="0.25">
      <c r="L297" s="14">
        <f t="shared" si="12"/>
        <v>293</v>
      </c>
      <c r="M297" s="15">
        <f t="shared" si="14"/>
        <v>1882.4067362543847</v>
      </c>
      <c r="N297" s="15"/>
    </row>
    <row r="298" spans="12:14" x14ac:dyDescent="0.25">
      <c r="L298" s="14">
        <f t="shared" si="12"/>
        <v>294</v>
      </c>
      <c r="M298" s="15">
        <f t="shared" si="14"/>
        <v>1858.8766520512049</v>
      </c>
      <c r="N298" s="15"/>
    </row>
    <row r="299" spans="12:14" x14ac:dyDescent="0.25">
      <c r="L299" s="14">
        <f t="shared" si="12"/>
        <v>295</v>
      </c>
      <c r="M299" s="15">
        <f t="shared" si="14"/>
        <v>1835.6406939005649</v>
      </c>
      <c r="N299" s="15"/>
    </row>
    <row r="300" spans="12:14" x14ac:dyDescent="0.25">
      <c r="L300" s="14">
        <f t="shared" si="12"/>
        <v>296</v>
      </c>
      <c r="M300" s="15">
        <f t="shared" si="14"/>
        <v>1812.6951852268078</v>
      </c>
      <c r="N300" s="15"/>
    </row>
    <row r="301" spans="12:14" x14ac:dyDescent="0.25">
      <c r="L301" s="14">
        <f t="shared" si="12"/>
        <v>297</v>
      </c>
      <c r="M301" s="15">
        <f t="shared" si="14"/>
        <v>1790.0364954114727</v>
      </c>
      <c r="N301" s="15"/>
    </row>
    <row r="302" spans="12:14" x14ac:dyDescent="0.25">
      <c r="L302" s="14">
        <f t="shared" si="12"/>
        <v>298</v>
      </c>
      <c r="M302" s="15">
        <f t="shared" si="14"/>
        <v>1767.6610392188293</v>
      </c>
      <c r="N302" s="15"/>
    </row>
    <row r="303" spans="12:14" x14ac:dyDescent="0.25">
      <c r="L303" s="14">
        <f t="shared" si="12"/>
        <v>299</v>
      </c>
      <c r="M303" s="15">
        <f t="shared" si="14"/>
        <v>1745.5652762285938</v>
      </c>
      <c r="N303" s="15"/>
    </row>
    <row r="304" spans="12:14" x14ac:dyDescent="0.25">
      <c r="L304" s="14">
        <f t="shared" si="12"/>
        <v>300</v>
      </c>
      <c r="M304" s="15">
        <f t="shared" si="14"/>
        <v>1723.7457102757364</v>
      </c>
      <c r="N304" s="15"/>
    </row>
    <row r="305" spans="12:14" x14ac:dyDescent="0.25">
      <c r="L305" s="14">
        <f t="shared" si="12"/>
        <v>301</v>
      </c>
      <c r="M305" s="15">
        <f t="shared" si="14"/>
        <v>1702.1988888972896</v>
      </c>
      <c r="N305" s="15"/>
    </row>
    <row r="306" spans="12:14" x14ac:dyDescent="0.25">
      <c r="L306" s="14">
        <f t="shared" si="12"/>
        <v>302</v>
      </c>
      <c r="M306" s="15">
        <f t="shared" si="14"/>
        <v>1680.9214027860735</v>
      </c>
      <c r="N306" s="15"/>
    </row>
    <row r="307" spans="12:14" x14ac:dyDescent="0.25">
      <c r="L307" s="14">
        <f t="shared" si="12"/>
        <v>303</v>
      </c>
      <c r="M307" s="15">
        <f t="shared" si="14"/>
        <v>1659.9098852512475</v>
      </c>
      <c r="N307" s="15"/>
    </row>
    <row r="308" spans="12:14" x14ac:dyDescent="0.25">
      <c r="L308" s="14">
        <f t="shared" si="12"/>
        <v>304</v>
      </c>
      <c r="M308" s="15">
        <f t="shared" si="14"/>
        <v>1639.1610116856068</v>
      </c>
      <c r="N308" s="15"/>
    </row>
    <row r="309" spans="12:14" x14ac:dyDescent="0.25">
      <c r="L309" s="14">
        <f t="shared" si="12"/>
        <v>305</v>
      </c>
      <c r="M309" s="15">
        <f t="shared" si="14"/>
        <v>1618.6714990395367</v>
      </c>
      <c r="N309" s="15"/>
    </row>
    <row r="310" spans="12:14" x14ac:dyDescent="0.25">
      <c r="L310" s="14">
        <f t="shared" si="12"/>
        <v>306</v>
      </c>
      <c r="M310" s="15">
        <f t="shared" si="14"/>
        <v>1598.4381053015425</v>
      </c>
      <c r="N310" s="15"/>
    </row>
    <row r="311" spans="12:14" x14ac:dyDescent="0.25">
      <c r="L311" s="14">
        <f t="shared" si="12"/>
        <v>307</v>
      </c>
      <c r="M311" s="15">
        <f t="shared" si="14"/>
        <v>1578.4576289852732</v>
      </c>
      <c r="N311" s="15"/>
    </row>
    <row r="312" spans="12:14" x14ac:dyDescent="0.25">
      <c r="L312" s="14">
        <f t="shared" si="12"/>
        <v>308</v>
      </c>
      <c r="M312" s="15">
        <f t="shared" si="14"/>
        <v>1558.7269086229574</v>
      </c>
      <c r="N312" s="15"/>
    </row>
    <row r="313" spans="12:14" x14ac:dyDescent="0.25">
      <c r="L313" s="14">
        <f t="shared" si="12"/>
        <v>309</v>
      </c>
      <c r="M313" s="15">
        <f t="shared" si="14"/>
        <v>1539.2428222651704</v>
      </c>
      <c r="N313" s="15"/>
    </row>
    <row r="314" spans="12:14" x14ac:dyDescent="0.25">
      <c r="L314" s="14">
        <f t="shared" si="12"/>
        <v>310</v>
      </c>
      <c r="M314" s="15">
        <f t="shared" si="14"/>
        <v>1520.0022869868558</v>
      </c>
      <c r="N314" s="15"/>
    </row>
    <row r="315" spans="12:14" x14ac:dyDescent="0.25">
      <c r="L315" s="14">
        <f t="shared" si="12"/>
        <v>311</v>
      </c>
      <c r="M315" s="15">
        <f t="shared" si="14"/>
        <v>1501.0022583995201</v>
      </c>
      <c r="N315" s="15"/>
    </row>
    <row r="316" spans="12:14" x14ac:dyDescent="0.25">
      <c r="L316" s="14">
        <f t="shared" si="12"/>
        <v>312</v>
      </c>
      <c r="M316" s="15">
        <f t="shared" si="14"/>
        <v>1482.2397301695262</v>
      </c>
      <c r="N316" s="15"/>
    </row>
    <row r="317" spans="12:14" x14ac:dyDescent="0.25">
      <c r="L317" s="14">
        <f t="shared" si="12"/>
        <v>313</v>
      </c>
      <c r="M317" s="15">
        <f t="shared" si="14"/>
        <v>1463.711733542407</v>
      </c>
      <c r="N317" s="15"/>
    </row>
    <row r="318" spans="12:14" x14ac:dyDescent="0.25">
      <c r="L318" s="14">
        <f t="shared" si="12"/>
        <v>314</v>
      </c>
      <c r="M318" s="15">
        <f t="shared" si="14"/>
        <v>1445.415336873127</v>
      </c>
      <c r="N318" s="15"/>
    </row>
    <row r="319" spans="12:14" x14ac:dyDescent="0.25">
      <c r="L319" s="14">
        <f t="shared" si="12"/>
        <v>315</v>
      </c>
      <c r="M319" s="15">
        <f t="shared" si="14"/>
        <v>1427.347645162213</v>
      </c>
      <c r="N319" s="15"/>
    </row>
    <row r="320" spans="12:14" x14ac:dyDescent="0.25">
      <c r="L320" s="14">
        <f t="shared" si="12"/>
        <v>316</v>
      </c>
      <c r="M320" s="15">
        <f t="shared" si="14"/>
        <v>1409.5057995976854</v>
      </c>
      <c r="N320" s="15"/>
    </row>
    <row r="321" spans="12:14" x14ac:dyDescent="0.25">
      <c r="L321" s="14">
        <f t="shared" si="12"/>
        <v>317</v>
      </c>
      <c r="M321" s="15">
        <f t="shared" si="14"/>
        <v>1391.8869771027144</v>
      </c>
      <c r="N321" s="15"/>
    </row>
    <row r="322" spans="12:14" x14ac:dyDescent="0.25">
      <c r="L322" s="14">
        <f t="shared" si="12"/>
        <v>318</v>
      </c>
      <c r="M322" s="15">
        <f t="shared" si="14"/>
        <v>1374.4883898889304</v>
      </c>
      <c r="N322" s="15"/>
    </row>
    <row r="323" spans="12:14" x14ac:dyDescent="0.25">
      <c r="L323" s="14">
        <f t="shared" si="12"/>
        <v>319</v>
      </c>
      <c r="M323" s="15">
        <f t="shared" si="14"/>
        <v>1357.3072850153187</v>
      </c>
      <c r="N323" s="15"/>
    </row>
    <row r="324" spans="12:14" x14ac:dyDescent="0.25">
      <c r="L324" s="14">
        <f t="shared" si="12"/>
        <v>320</v>
      </c>
      <c r="M324" s="15">
        <f t="shared" si="14"/>
        <v>1340.3409439526272</v>
      </c>
      <c r="N324" s="15"/>
    </row>
    <row r="325" spans="12:14" x14ac:dyDescent="0.25">
      <c r="L325" s="14">
        <f t="shared" si="12"/>
        <v>321</v>
      </c>
      <c r="M325" s="15">
        <f t="shared" si="14"/>
        <v>1323.5866821532193</v>
      </c>
      <c r="N325" s="15"/>
    </row>
    <row r="326" spans="12:14" x14ac:dyDescent="0.25">
      <c r="L326" s="14">
        <f t="shared" si="12"/>
        <v>322</v>
      </c>
      <c r="M326" s="15">
        <f t="shared" si="14"/>
        <v>1307.041848626304</v>
      </c>
      <c r="N326" s="15"/>
    </row>
    <row r="327" spans="12:14" x14ac:dyDescent="0.25">
      <c r="L327" s="14">
        <f t="shared" si="12"/>
        <v>323</v>
      </c>
      <c r="M327" s="15">
        <f t="shared" si="14"/>
        <v>1290.7038255184752</v>
      </c>
      <c r="N3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Achanta, Vamsee S</cp:lastModifiedBy>
  <dcterms:created xsi:type="dcterms:W3CDTF">2020-09-05T20:39:57Z</dcterms:created>
  <dcterms:modified xsi:type="dcterms:W3CDTF">2021-07-06T00:18:30Z</dcterms:modified>
</cp:coreProperties>
</file>