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400" documentId="8_{EC22E8B1-8D62-4DDD-877C-CAEC5AC30AFD}" xr6:coauthVersionLast="45" xr6:coauthVersionMax="45" xr10:uidLastSave="{78239ED2-5DBC-4DEC-8C45-A84C8C29D25A}"/>
  <bookViews>
    <workbookView xWindow="7185" yWindow="390" windowWidth="17430" windowHeight="14910" xr2:uid="{6758A21C-C893-4EB4-B3C3-85064632CC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0" i="1"/>
  <c r="O19" i="1"/>
  <c r="O18" i="1"/>
  <c r="O17" i="1"/>
  <c r="K30" i="1" l="1"/>
  <c r="K32" i="1" s="1"/>
  <c r="Q32" i="1" l="1"/>
  <c r="Q30" i="1"/>
  <c r="P30" i="1" l="1"/>
  <c r="P29" i="1"/>
  <c r="P28" i="1"/>
  <c r="P27" i="1"/>
  <c r="M32" i="1"/>
  <c r="I32" i="1"/>
  <c r="G32" i="1"/>
  <c r="F32" i="1"/>
  <c r="E32" i="1"/>
  <c r="D32" i="1"/>
  <c r="C32" i="1"/>
  <c r="P32" i="1" l="1"/>
  <c r="O32" i="1"/>
  <c r="N30" i="1"/>
  <c r="N32" i="1" s="1"/>
  <c r="Q29" i="1" l="1"/>
  <c r="J22" i="1" l="1"/>
  <c r="J32" i="1" l="1"/>
  <c r="N29" i="1"/>
  <c r="N28" i="1"/>
  <c r="N27" i="1"/>
  <c r="N19" i="1"/>
  <c r="P19" i="1"/>
  <c r="N20" i="1"/>
  <c r="P20" i="1" s="1"/>
  <c r="N18" i="1"/>
  <c r="P18" i="1" s="1"/>
  <c r="N17" i="1"/>
  <c r="P17" i="1" s="1"/>
  <c r="E101" i="1" l="1"/>
  <c r="D101" i="1"/>
  <c r="B107" i="1"/>
  <c r="C107" i="1"/>
  <c r="B101" i="1"/>
  <c r="B105" i="1" s="1"/>
  <c r="C101" i="1"/>
  <c r="C105" i="1" s="1"/>
  <c r="D106" i="1"/>
  <c r="D105" i="1"/>
  <c r="E106" i="1"/>
  <c r="E105" i="1"/>
  <c r="AA341" i="1" l="1"/>
  <c r="AA342" i="1" s="1"/>
  <c r="Z341" i="1"/>
  <c r="Z342" i="1" s="1"/>
  <c r="X37" i="1" l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H37" i="1"/>
  <c r="T37" i="1" s="1"/>
  <c r="W37" i="1" s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T36" i="1"/>
  <c r="W36" i="1" l="1"/>
  <c r="H38" i="1"/>
  <c r="T38" i="1" l="1"/>
  <c r="H39" i="1"/>
  <c r="W38" i="1" l="1"/>
  <c r="T39" i="1"/>
  <c r="W39" i="1" s="1"/>
  <c r="H40" i="1"/>
  <c r="T40" i="1" l="1"/>
  <c r="H41" i="1"/>
  <c r="W40" i="1" l="1"/>
  <c r="T41" i="1"/>
  <c r="H42" i="1"/>
  <c r="W41" i="1" l="1"/>
  <c r="T42" i="1"/>
  <c r="H43" i="1"/>
  <c r="W42" i="1" l="1"/>
  <c r="T43" i="1"/>
  <c r="W43" i="1" s="1"/>
  <c r="H44" i="1"/>
  <c r="T44" i="1" l="1"/>
  <c r="H45" i="1"/>
  <c r="W44" i="1" l="1"/>
  <c r="T45" i="1"/>
  <c r="W45" i="1" s="1"/>
  <c r="H46" i="1"/>
  <c r="T46" i="1" l="1"/>
  <c r="W46" i="1" s="1"/>
  <c r="H47" i="1"/>
  <c r="T47" i="1" l="1"/>
  <c r="W47" i="1" s="1"/>
  <c r="H48" i="1"/>
  <c r="T48" i="1" l="1"/>
  <c r="W48" i="1" s="1"/>
  <c r="H49" i="1"/>
  <c r="T49" i="1" l="1"/>
  <c r="W49" i="1" s="1"/>
  <c r="H50" i="1"/>
  <c r="T50" i="1" l="1"/>
  <c r="W50" i="1" s="1"/>
  <c r="H51" i="1"/>
  <c r="H52" i="1" l="1"/>
  <c r="T51" i="1"/>
  <c r="W51" i="1" s="1"/>
  <c r="T52" i="1" l="1"/>
  <c r="W52" i="1" s="1"/>
  <c r="H53" i="1"/>
  <c r="T53" i="1" l="1"/>
  <c r="W53" i="1" s="1"/>
  <c r="H54" i="1"/>
  <c r="T54" i="1" l="1"/>
  <c r="W54" i="1" s="1"/>
  <c r="H55" i="1"/>
  <c r="T55" i="1" l="1"/>
  <c r="W55" i="1" s="1"/>
  <c r="H56" i="1"/>
  <c r="T56" i="1" l="1"/>
  <c r="W56" i="1" s="1"/>
  <c r="H57" i="1"/>
  <c r="T57" i="1" l="1"/>
  <c r="W57" i="1" s="1"/>
  <c r="H58" i="1"/>
  <c r="T58" i="1" l="1"/>
  <c r="W58" i="1" s="1"/>
  <c r="H59" i="1"/>
  <c r="T59" i="1" l="1"/>
  <c r="W59" i="1" s="1"/>
  <c r="H60" i="1"/>
  <c r="T60" i="1" l="1"/>
  <c r="W60" i="1" s="1"/>
  <c r="H61" i="1"/>
  <c r="T61" i="1" l="1"/>
  <c r="W61" i="1" s="1"/>
  <c r="H62" i="1"/>
  <c r="T62" i="1" l="1"/>
  <c r="W62" i="1" s="1"/>
  <c r="H63" i="1"/>
  <c r="T63" i="1" l="1"/>
  <c r="W63" i="1" s="1"/>
  <c r="H64" i="1"/>
  <c r="T64" i="1" l="1"/>
  <c r="W64" i="1" s="1"/>
  <c r="H65" i="1"/>
  <c r="T65" i="1" l="1"/>
  <c r="W65" i="1" s="1"/>
  <c r="H66" i="1"/>
  <c r="T66" i="1" l="1"/>
  <c r="W66" i="1" s="1"/>
  <c r="H67" i="1"/>
  <c r="T67" i="1" l="1"/>
  <c r="W67" i="1" s="1"/>
  <c r="H68" i="1"/>
  <c r="T68" i="1" l="1"/>
  <c r="W68" i="1" s="1"/>
  <c r="H69" i="1"/>
  <c r="T69" i="1" l="1"/>
  <c r="W69" i="1" s="1"/>
  <c r="H70" i="1"/>
  <c r="T70" i="1" l="1"/>
  <c r="W70" i="1" s="1"/>
  <c r="H71" i="1"/>
  <c r="T71" i="1" l="1"/>
  <c r="W71" i="1" s="1"/>
  <c r="H72" i="1"/>
  <c r="T72" i="1" l="1"/>
  <c r="W72" i="1" s="1"/>
  <c r="H73" i="1"/>
  <c r="T73" i="1" l="1"/>
  <c r="W73" i="1" s="1"/>
  <c r="H74" i="1"/>
  <c r="T74" i="1" l="1"/>
  <c r="W74" i="1" s="1"/>
  <c r="H75" i="1"/>
  <c r="T75" i="1" l="1"/>
  <c r="W75" i="1" s="1"/>
  <c r="H76" i="1"/>
  <c r="T76" i="1" l="1"/>
  <c r="W76" i="1" s="1"/>
  <c r="H77" i="1"/>
  <c r="T77" i="1" l="1"/>
  <c r="W77" i="1" s="1"/>
  <c r="H78" i="1"/>
  <c r="T78" i="1" l="1"/>
  <c r="W78" i="1" s="1"/>
  <c r="H79" i="1"/>
  <c r="T79" i="1" l="1"/>
  <c r="W79" i="1" s="1"/>
  <c r="H80" i="1"/>
  <c r="T80" i="1" l="1"/>
  <c r="W80" i="1" s="1"/>
  <c r="H81" i="1"/>
  <c r="T81" i="1" l="1"/>
  <c r="W81" i="1" s="1"/>
  <c r="H82" i="1"/>
  <c r="T82" i="1" l="1"/>
  <c r="W82" i="1" s="1"/>
  <c r="H83" i="1"/>
  <c r="T83" i="1" l="1"/>
  <c r="W83" i="1" s="1"/>
  <c r="H84" i="1"/>
  <c r="T84" i="1" l="1"/>
  <c r="W84" i="1" s="1"/>
  <c r="H85" i="1"/>
  <c r="T85" i="1" l="1"/>
  <c r="W85" i="1" s="1"/>
  <c r="H86" i="1"/>
  <c r="T86" i="1" l="1"/>
  <c r="W86" i="1" s="1"/>
  <c r="H87" i="1"/>
  <c r="T87" i="1" l="1"/>
  <c r="W87" i="1" s="1"/>
  <c r="H88" i="1"/>
  <c r="T88" i="1" l="1"/>
  <c r="W88" i="1" s="1"/>
  <c r="H89" i="1"/>
  <c r="T89" i="1" l="1"/>
  <c r="W89" i="1" s="1"/>
  <c r="H90" i="1"/>
  <c r="T90" i="1" l="1"/>
  <c r="W90" i="1" s="1"/>
  <c r="H91" i="1"/>
  <c r="T91" i="1" l="1"/>
  <c r="W91" i="1" s="1"/>
  <c r="H92" i="1"/>
  <c r="T92" i="1" l="1"/>
  <c r="W92" i="1" s="1"/>
  <c r="H93" i="1"/>
  <c r="T93" i="1" l="1"/>
  <c r="W93" i="1" s="1"/>
  <c r="H94" i="1"/>
  <c r="T94" i="1" l="1"/>
  <c r="W94" i="1" s="1"/>
  <c r="H95" i="1"/>
  <c r="T95" i="1" l="1"/>
  <c r="W95" i="1" s="1"/>
  <c r="H96" i="1"/>
  <c r="T96" i="1" l="1"/>
  <c r="W96" i="1" s="1"/>
  <c r="H97" i="1"/>
  <c r="T97" i="1" l="1"/>
  <c r="W97" i="1" s="1"/>
  <c r="H98" i="1"/>
  <c r="T98" i="1" l="1"/>
  <c r="W98" i="1" s="1"/>
  <c r="H99" i="1"/>
  <c r="T99" i="1" l="1"/>
  <c r="W99" i="1" s="1"/>
  <c r="H100" i="1"/>
  <c r="T100" i="1" l="1"/>
  <c r="W100" i="1" s="1"/>
  <c r="H101" i="1"/>
  <c r="T101" i="1" l="1"/>
  <c r="W101" i="1" s="1"/>
  <c r="H102" i="1"/>
  <c r="T102" i="1" l="1"/>
  <c r="W102" i="1" s="1"/>
  <c r="H103" i="1"/>
  <c r="T103" i="1" l="1"/>
  <c r="W103" i="1" s="1"/>
  <c r="H104" i="1"/>
  <c r="T104" i="1" l="1"/>
  <c r="W104" i="1" s="1"/>
  <c r="H105" i="1"/>
  <c r="T105" i="1" l="1"/>
  <c r="W105" i="1" s="1"/>
  <c r="H106" i="1"/>
  <c r="T106" i="1" l="1"/>
  <c r="W106" i="1" s="1"/>
  <c r="H107" i="1"/>
  <c r="T107" i="1" l="1"/>
  <c r="W107" i="1" s="1"/>
  <c r="H108" i="1"/>
  <c r="T108" i="1" l="1"/>
  <c r="W108" i="1" s="1"/>
  <c r="H109" i="1"/>
  <c r="T109" i="1" l="1"/>
  <c r="W109" i="1" s="1"/>
  <c r="H110" i="1"/>
  <c r="B50" i="1"/>
  <c r="B40" i="1"/>
  <c r="T110" i="1" l="1"/>
  <c r="W110" i="1" s="1"/>
  <c r="H111" i="1"/>
  <c r="L32" i="1"/>
  <c r="H32" i="1"/>
  <c r="B32" i="1"/>
  <c r="M22" i="1"/>
  <c r="U32" i="1" l="1"/>
  <c r="V32" i="1" s="1"/>
  <c r="T111" i="1"/>
  <c r="W111" i="1" s="1"/>
  <c r="H112" i="1"/>
  <c r="Q28" i="1"/>
  <c r="H113" i="1" l="1"/>
  <c r="T112" i="1"/>
  <c r="W112" i="1" s="1"/>
  <c r="Q27" i="1"/>
  <c r="K27" i="1"/>
  <c r="K29" i="1"/>
  <c r="T113" i="1" l="1"/>
  <c r="W113" i="1" s="1"/>
  <c r="H114" i="1"/>
  <c r="K28" i="1"/>
  <c r="X32" i="1" s="1"/>
  <c r="G29" i="1"/>
  <c r="G27" i="1"/>
  <c r="G28" i="1"/>
  <c r="G20" i="1"/>
  <c r="B22" i="1"/>
  <c r="H22" i="1"/>
  <c r="F22" i="1"/>
  <c r="E22" i="1"/>
  <c r="D22" i="1"/>
  <c r="N22" i="1" s="1"/>
  <c r="G19" i="1"/>
  <c r="O22" i="1" l="1"/>
  <c r="B37" i="1"/>
  <c r="B39" i="1" s="1"/>
  <c r="B42" i="1" s="1"/>
  <c r="B44" i="1" s="1"/>
  <c r="T114" i="1"/>
  <c r="W114" i="1" s="1"/>
  <c r="H115" i="1"/>
  <c r="G18" i="1"/>
  <c r="B45" i="1" l="1"/>
  <c r="B46" i="1" s="1"/>
  <c r="B51" i="1" s="1"/>
  <c r="B52" i="1" s="1"/>
  <c r="T115" i="1"/>
  <c r="W115" i="1" s="1"/>
  <c r="H116" i="1"/>
  <c r="G17" i="1"/>
  <c r="G22" i="1" s="1"/>
  <c r="T116" i="1" l="1"/>
  <c r="W116" i="1" s="1"/>
  <c r="H117" i="1"/>
  <c r="Q20" i="1"/>
  <c r="V19" i="1" s="1"/>
  <c r="S20" i="1" s="1"/>
  <c r="L20" i="1"/>
  <c r="K20" i="1"/>
  <c r="I19" i="1"/>
  <c r="Q19" i="1" s="1"/>
  <c r="R19" i="1" s="1"/>
  <c r="U18" i="1" s="1"/>
  <c r="W18" i="1" s="1"/>
  <c r="K19" i="1"/>
  <c r="I18" i="1"/>
  <c r="J18" i="1"/>
  <c r="Q17" i="1"/>
  <c r="I17" i="1"/>
  <c r="C17" i="1"/>
  <c r="C22" i="1" s="1"/>
  <c r="T117" i="1" l="1"/>
  <c r="W117" i="1" s="1"/>
  <c r="H118" i="1"/>
  <c r="V15" i="1"/>
  <c r="S17" i="1" s="1"/>
  <c r="I22" i="1"/>
  <c r="K18" i="1"/>
  <c r="L19" i="1"/>
  <c r="L17" i="1"/>
  <c r="Q18" i="1"/>
  <c r="K17" i="1"/>
  <c r="R17" i="1"/>
  <c r="L18" i="1"/>
  <c r="V18" i="1"/>
  <c r="S19" i="1" s="1"/>
  <c r="R20" i="1"/>
  <c r="U19" i="1" s="1"/>
  <c r="W19" i="1" s="1"/>
  <c r="L22" i="1" l="1"/>
  <c r="R18" i="1"/>
  <c r="U17" i="1" s="1"/>
  <c r="W17" i="1" s="1"/>
  <c r="V17" i="1"/>
  <c r="S18" i="1" s="1"/>
  <c r="S22" i="1" s="1"/>
  <c r="T118" i="1"/>
  <c r="W118" i="1" s="1"/>
  <c r="H119" i="1"/>
  <c r="Q22" i="1"/>
  <c r="K22" i="1"/>
  <c r="U15" i="1"/>
  <c r="R22" i="1" l="1"/>
  <c r="V21" i="1"/>
  <c r="T119" i="1"/>
  <c r="W119" i="1" s="1"/>
  <c r="H120" i="1"/>
  <c r="U21" i="1"/>
  <c r="W15" i="1"/>
  <c r="W21" i="1" s="1"/>
  <c r="T120" i="1" l="1"/>
  <c r="W120" i="1" s="1"/>
  <c r="H121" i="1"/>
  <c r="T121" i="1" l="1"/>
  <c r="W121" i="1" s="1"/>
  <c r="H122" i="1"/>
  <c r="T122" i="1" l="1"/>
  <c r="W122" i="1" s="1"/>
  <c r="H123" i="1"/>
  <c r="T123" i="1" l="1"/>
  <c r="W123" i="1" s="1"/>
  <c r="H124" i="1"/>
  <c r="T124" i="1" l="1"/>
  <c r="W124" i="1" s="1"/>
  <c r="H125" i="1"/>
  <c r="T125" i="1" l="1"/>
  <c r="W125" i="1" s="1"/>
  <c r="H126" i="1"/>
  <c r="T126" i="1" l="1"/>
  <c r="W126" i="1" s="1"/>
  <c r="H127" i="1"/>
  <c r="T127" i="1" l="1"/>
  <c r="W127" i="1" s="1"/>
  <c r="H128" i="1"/>
  <c r="T128" i="1" l="1"/>
  <c r="W128" i="1" s="1"/>
  <c r="H129" i="1"/>
  <c r="T129" i="1" l="1"/>
  <c r="W129" i="1" s="1"/>
  <c r="H130" i="1"/>
  <c r="T130" i="1" l="1"/>
  <c r="W130" i="1" s="1"/>
  <c r="H131" i="1"/>
  <c r="T131" i="1" l="1"/>
  <c r="W131" i="1" s="1"/>
  <c r="H132" i="1"/>
  <c r="T132" i="1" l="1"/>
  <c r="W132" i="1" s="1"/>
  <c r="H133" i="1"/>
  <c r="T133" i="1" l="1"/>
  <c r="W133" i="1" s="1"/>
  <c r="H134" i="1"/>
  <c r="T134" i="1" l="1"/>
  <c r="W134" i="1" s="1"/>
  <c r="H135" i="1"/>
  <c r="T135" i="1" l="1"/>
  <c r="W135" i="1" s="1"/>
  <c r="H136" i="1"/>
  <c r="T136" i="1" l="1"/>
  <c r="W136" i="1" s="1"/>
  <c r="H137" i="1"/>
  <c r="T137" i="1" l="1"/>
  <c r="W137" i="1" s="1"/>
  <c r="H138" i="1"/>
  <c r="T138" i="1" l="1"/>
  <c r="W138" i="1" s="1"/>
  <c r="H139" i="1"/>
  <c r="T139" i="1" l="1"/>
  <c r="W139" i="1" s="1"/>
  <c r="H140" i="1"/>
  <c r="T140" i="1" l="1"/>
  <c r="W140" i="1" s="1"/>
  <c r="H141" i="1"/>
  <c r="T141" i="1" l="1"/>
  <c r="W141" i="1" s="1"/>
  <c r="H142" i="1"/>
  <c r="T142" i="1" l="1"/>
  <c r="W142" i="1" s="1"/>
  <c r="H143" i="1"/>
  <c r="T143" i="1" l="1"/>
  <c r="W143" i="1" s="1"/>
  <c r="H144" i="1"/>
  <c r="T144" i="1" l="1"/>
  <c r="W144" i="1" s="1"/>
  <c r="H145" i="1"/>
  <c r="T145" i="1" l="1"/>
  <c r="W145" i="1" s="1"/>
  <c r="H146" i="1"/>
  <c r="T146" i="1" l="1"/>
  <c r="W146" i="1" s="1"/>
  <c r="H147" i="1"/>
  <c r="T147" i="1" l="1"/>
  <c r="W147" i="1" s="1"/>
  <c r="H148" i="1"/>
  <c r="T148" i="1" l="1"/>
  <c r="W148" i="1" s="1"/>
  <c r="H149" i="1"/>
  <c r="T149" i="1" l="1"/>
  <c r="W149" i="1" s="1"/>
  <c r="H150" i="1"/>
  <c r="T150" i="1" l="1"/>
  <c r="W150" i="1" s="1"/>
  <c r="H151" i="1"/>
  <c r="T151" i="1" l="1"/>
  <c r="W151" i="1" s="1"/>
  <c r="H152" i="1"/>
  <c r="T152" i="1" l="1"/>
  <c r="W152" i="1" s="1"/>
  <c r="H153" i="1"/>
  <c r="T153" i="1" l="1"/>
  <c r="W153" i="1" s="1"/>
  <c r="H154" i="1"/>
  <c r="T154" i="1" l="1"/>
  <c r="W154" i="1" s="1"/>
  <c r="H155" i="1"/>
  <c r="T155" i="1" l="1"/>
  <c r="W155" i="1" s="1"/>
  <c r="H156" i="1"/>
  <c r="T156" i="1" l="1"/>
  <c r="W156" i="1" s="1"/>
  <c r="H157" i="1"/>
  <c r="T157" i="1" l="1"/>
  <c r="W157" i="1" s="1"/>
  <c r="H158" i="1"/>
  <c r="T158" i="1" l="1"/>
  <c r="W158" i="1" s="1"/>
  <c r="H159" i="1"/>
  <c r="T159" i="1" l="1"/>
  <c r="W159" i="1" s="1"/>
  <c r="H160" i="1"/>
  <c r="T160" i="1" l="1"/>
  <c r="W160" i="1" s="1"/>
  <c r="H161" i="1"/>
  <c r="T161" i="1" l="1"/>
  <c r="W161" i="1" s="1"/>
  <c r="H162" i="1"/>
  <c r="T162" i="1" l="1"/>
  <c r="W162" i="1" s="1"/>
  <c r="H163" i="1"/>
  <c r="T163" i="1" l="1"/>
  <c r="W163" i="1" l="1"/>
  <c r="Y163" i="1"/>
  <c r="T164" i="1"/>
  <c r="W164" i="1" s="1"/>
  <c r="H165" i="1"/>
  <c r="T165" i="1" l="1"/>
  <c r="W165" i="1" s="1"/>
  <c r="H166" i="1"/>
  <c r="T166" i="1" l="1"/>
  <c r="W166" i="1" s="1"/>
  <c r="H167" i="1"/>
  <c r="T167" i="1" l="1"/>
  <c r="W167" i="1" s="1"/>
  <c r="H168" i="1"/>
  <c r="T168" i="1" l="1"/>
  <c r="W168" i="1" s="1"/>
  <c r="H169" i="1"/>
  <c r="T169" i="1" l="1"/>
  <c r="W169" i="1" s="1"/>
  <c r="H170" i="1"/>
  <c r="T170" i="1" l="1"/>
  <c r="W170" i="1" s="1"/>
  <c r="H171" i="1"/>
  <c r="T171" i="1" l="1"/>
  <c r="W171" i="1" s="1"/>
  <c r="H172" i="1"/>
  <c r="T172" i="1" l="1"/>
  <c r="W172" i="1" s="1"/>
  <c r="H173" i="1"/>
  <c r="T173" i="1" l="1"/>
  <c r="W173" i="1" s="1"/>
  <c r="H174" i="1"/>
  <c r="T174" i="1" l="1"/>
  <c r="W174" i="1" s="1"/>
  <c r="H175" i="1"/>
  <c r="T175" i="1" l="1"/>
  <c r="W175" i="1" s="1"/>
  <c r="H176" i="1"/>
  <c r="T176" i="1" l="1"/>
  <c r="W176" i="1" s="1"/>
  <c r="H177" i="1"/>
  <c r="T177" i="1" l="1"/>
  <c r="W177" i="1" s="1"/>
  <c r="H178" i="1"/>
  <c r="T178" i="1" l="1"/>
  <c r="W178" i="1" s="1"/>
  <c r="H179" i="1"/>
  <c r="T179" i="1" l="1"/>
  <c r="W179" i="1" s="1"/>
  <c r="H180" i="1"/>
  <c r="T180" i="1" l="1"/>
  <c r="W180" i="1" s="1"/>
  <c r="H181" i="1"/>
  <c r="T181" i="1" l="1"/>
  <c r="W181" i="1" s="1"/>
  <c r="H182" i="1"/>
  <c r="T182" i="1" l="1"/>
  <c r="W182" i="1" s="1"/>
  <c r="H183" i="1"/>
  <c r="T183" i="1" l="1"/>
  <c r="W183" i="1" s="1"/>
  <c r="H184" i="1"/>
  <c r="T184" i="1" l="1"/>
  <c r="W184" i="1" s="1"/>
  <c r="H185" i="1"/>
  <c r="T185" i="1" l="1"/>
  <c r="W185" i="1" s="1"/>
  <c r="H186" i="1"/>
  <c r="T186" i="1" l="1"/>
  <c r="W186" i="1" s="1"/>
  <c r="H187" i="1"/>
  <c r="T187" i="1" l="1"/>
  <c r="W187" i="1" s="1"/>
  <c r="H188" i="1"/>
  <c r="T188" i="1" l="1"/>
  <c r="W188" i="1" s="1"/>
  <c r="H189" i="1"/>
  <c r="T189" i="1" l="1"/>
  <c r="W189" i="1" s="1"/>
  <c r="H190" i="1"/>
  <c r="T190" i="1" l="1"/>
  <c r="W190" i="1" s="1"/>
  <c r="H191" i="1"/>
  <c r="T191" i="1" l="1"/>
  <c r="W191" i="1" s="1"/>
  <c r="H192" i="1"/>
  <c r="T192" i="1" l="1"/>
  <c r="W192" i="1" s="1"/>
  <c r="H193" i="1"/>
  <c r="T193" i="1" l="1"/>
  <c r="W193" i="1" s="1"/>
  <c r="H194" i="1"/>
  <c r="T194" i="1" l="1"/>
  <c r="W194" i="1" s="1"/>
  <c r="H195" i="1"/>
  <c r="T195" i="1" l="1"/>
  <c r="W195" i="1" s="1"/>
  <c r="H196" i="1"/>
  <c r="T196" i="1" l="1"/>
  <c r="W196" i="1" s="1"/>
  <c r="H197" i="1"/>
  <c r="T197" i="1" l="1"/>
  <c r="W197" i="1" s="1"/>
  <c r="H198" i="1"/>
  <c r="H199" i="1" l="1"/>
  <c r="T198" i="1"/>
  <c r="W198" i="1" s="1"/>
  <c r="H200" i="1" l="1"/>
  <c r="T199" i="1"/>
  <c r="W199" i="1" s="1"/>
  <c r="H201" i="1" l="1"/>
  <c r="T200" i="1"/>
  <c r="W200" i="1" s="1"/>
  <c r="H202" i="1" l="1"/>
  <c r="T201" i="1"/>
  <c r="W201" i="1" s="1"/>
  <c r="H203" i="1" l="1"/>
  <c r="T202" i="1"/>
  <c r="W202" i="1" s="1"/>
  <c r="H204" i="1" l="1"/>
  <c r="T203" i="1"/>
  <c r="W203" i="1" s="1"/>
  <c r="T204" i="1" l="1"/>
  <c r="W204" i="1" s="1"/>
  <c r="H205" i="1"/>
  <c r="T205" i="1" l="1"/>
  <c r="W205" i="1" s="1"/>
  <c r="H206" i="1"/>
  <c r="H207" i="1" l="1"/>
  <c r="T206" i="1"/>
  <c r="W206" i="1" s="1"/>
  <c r="T207" i="1" l="1"/>
  <c r="W207" i="1" s="1"/>
  <c r="H208" i="1"/>
  <c r="H209" i="1" l="1"/>
  <c r="T208" i="1"/>
  <c r="W208" i="1" s="1"/>
  <c r="H210" i="1" l="1"/>
  <c r="T209" i="1"/>
  <c r="W209" i="1" s="1"/>
  <c r="T210" i="1" l="1"/>
  <c r="W210" i="1" s="1"/>
  <c r="H211" i="1"/>
  <c r="T211" i="1" l="1"/>
  <c r="W211" i="1" s="1"/>
  <c r="H212" i="1"/>
  <c r="T212" i="1" l="1"/>
  <c r="W212" i="1" s="1"/>
  <c r="H213" i="1"/>
  <c r="H214" i="1" l="1"/>
  <c r="T213" i="1"/>
  <c r="W213" i="1" s="1"/>
  <c r="T214" i="1" l="1"/>
  <c r="W214" i="1" s="1"/>
  <c r="H215" i="1"/>
  <c r="H216" i="1" l="1"/>
  <c r="T215" i="1"/>
  <c r="W215" i="1" s="1"/>
  <c r="T216" i="1" l="1"/>
  <c r="W216" i="1" s="1"/>
  <c r="H217" i="1"/>
  <c r="H218" i="1" l="1"/>
  <c r="T217" i="1"/>
  <c r="W217" i="1" s="1"/>
  <c r="H219" i="1" l="1"/>
  <c r="T218" i="1"/>
  <c r="W218" i="1" s="1"/>
  <c r="H220" i="1" l="1"/>
  <c r="T219" i="1"/>
  <c r="W219" i="1" s="1"/>
  <c r="H221" i="1" l="1"/>
  <c r="T220" i="1"/>
  <c r="W220" i="1" s="1"/>
  <c r="T221" i="1" l="1"/>
  <c r="W221" i="1" s="1"/>
  <c r="H222" i="1"/>
  <c r="T222" i="1" l="1"/>
  <c r="W222" i="1" s="1"/>
  <c r="H223" i="1"/>
  <c r="H224" i="1" l="1"/>
  <c r="T223" i="1"/>
  <c r="W223" i="1" s="1"/>
  <c r="T224" i="1" l="1"/>
  <c r="W224" i="1" s="1"/>
  <c r="H225" i="1"/>
  <c r="H226" i="1" l="1"/>
  <c r="T225" i="1"/>
  <c r="W225" i="1" s="1"/>
  <c r="T226" i="1" l="1"/>
  <c r="W226" i="1" s="1"/>
  <c r="H227" i="1"/>
  <c r="H228" i="1" l="1"/>
  <c r="T227" i="1"/>
  <c r="W227" i="1" s="1"/>
  <c r="H229" i="1" l="1"/>
  <c r="T228" i="1"/>
  <c r="W228" i="1" s="1"/>
  <c r="H230" i="1" l="1"/>
  <c r="T229" i="1"/>
  <c r="W229" i="1" s="1"/>
  <c r="H231" i="1" l="1"/>
  <c r="T230" i="1"/>
  <c r="W230" i="1" s="1"/>
  <c r="T231" i="1" l="1"/>
  <c r="W231" i="1" s="1"/>
  <c r="H232" i="1"/>
  <c r="H233" i="1" l="1"/>
  <c r="T232" i="1"/>
  <c r="W232" i="1" s="1"/>
  <c r="H234" i="1" l="1"/>
  <c r="T233" i="1"/>
  <c r="W233" i="1" s="1"/>
  <c r="H235" i="1" l="1"/>
  <c r="T234" i="1"/>
  <c r="W234" i="1" s="1"/>
  <c r="H236" i="1" l="1"/>
  <c r="T235" i="1"/>
  <c r="W235" i="1" s="1"/>
  <c r="H237" i="1" l="1"/>
  <c r="T236" i="1"/>
  <c r="W236" i="1" s="1"/>
  <c r="H238" i="1" l="1"/>
  <c r="T237" i="1"/>
  <c r="W237" i="1" s="1"/>
  <c r="H239" i="1" l="1"/>
  <c r="T238" i="1"/>
  <c r="W238" i="1" s="1"/>
  <c r="H240" i="1" l="1"/>
  <c r="T239" i="1"/>
  <c r="W239" i="1" s="1"/>
  <c r="T240" i="1" l="1"/>
  <c r="W240" i="1" s="1"/>
  <c r="H241" i="1"/>
  <c r="H242" i="1" l="1"/>
  <c r="T241" i="1"/>
  <c r="W241" i="1" s="1"/>
  <c r="T242" i="1" l="1"/>
  <c r="W242" i="1" s="1"/>
  <c r="H243" i="1"/>
  <c r="T243" i="1" l="1"/>
  <c r="W243" i="1" s="1"/>
  <c r="H244" i="1"/>
  <c r="T244" i="1" l="1"/>
  <c r="W244" i="1" s="1"/>
  <c r="H245" i="1"/>
  <c r="H246" i="1" l="1"/>
  <c r="T245" i="1"/>
  <c r="W245" i="1" s="1"/>
  <c r="T246" i="1" l="1"/>
  <c r="W246" i="1" s="1"/>
  <c r="H247" i="1"/>
  <c r="T247" i="1" l="1"/>
  <c r="W247" i="1" s="1"/>
  <c r="H248" i="1"/>
  <c r="H249" i="1" l="1"/>
  <c r="T248" i="1"/>
  <c r="W248" i="1" s="1"/>
  <c r="T249" i="1" l="1"/>
  <c r="W249" i="1" s="1"/>
  <c r="H250" i="1"/>
  <c r="T250" i="1" l="1"/>
  <c r="W250" i="1" s="1"/>
  <c r="H251" i="1"/>
  <c r="H252" i="1" l="1"/>
  <c r="T251" i="1"/>
  <c r="W251" i="1" s="1"/>
  <c r="T252" i="1" l="1"/>
  <c r="W252" i="1" s="1"/>
  <c r="H253" i="1"/>
  <c r="H254" i="1" l="1"/>
  <c r="T253" i="1"/>
  <c r="W253" i="1" s="1"/>
  <c r="T254" i="1" l="1"/>
  <c r="W254" i="1" s="1"/>
  <c r="H255" i="1"/>
  <c r="H256" i="1" l="1"/>
  <c r="T255" i="1"/>
  <c r="W255" i="1" s="1"/>
  <c r="H257" i="1" l="1"/>
  <c r="T256" i="1"/>
  <c r="W256" i="1" s="1"/>
  <c r="H258" i="1" l="1"/>
  <c r="T257" i="1"/>
  <c r="W257" i="1" s="1"/>
  <c r="H259" i="1" l="1"/>
  <c r="T258" i="1"/>
  <c r="W258" i="1" s="1"/>
  <c r="H260" i="1" l="1"/>
  <c r="T259" i="1"/>
  <c r="W259" i="1" s="1"/>
  <c r="T260" i="1" l="1"/>
  <c r="W260" i="1" s="1"/>
  <c r="H261" i="1"/>
  <c r="H262" i="1" l="1"/>
  <c r="T261" i="1"/>
  <c r="W261" i="1" s="1"/>
  <c r="T262" i="1" l="1"/>
  <c r="W262" i="1" s="1"/>
  <c r="H263" i="1"/>
  <c r="H264" i="1" l="1"/>
  <c r="T263" i="1"/>
  <c r="W263" i="1" s="1"/>
  <c r="H265" i="1" l="1"/>
  <c r="T264" i="1"/>
  <c r="W264" i="1" s="1"/>
  <c r="H266" i="1" l="1"/>
  <c r="T265" i="1"/>
  <c r="W265" i="1" s="1"/>
  <c r="H267" i="1" l="1"/>
  <c r="T266" i="1"/>
  <c r="W266" i="1" s="1"/>
  <c r="H268" i="1" l="1"/>
  <c r="T267" i="1"/>
  <c r="W267" i="1" s="1"/>
  <c r="T268" i="1" l="1"/>
  <c r="W268" i="1" s="1"/>
  <c r="H269" i="1"/>
  <c r="H270" i="1" l="1"/>
  <c r="T269" i="1"/>
  <c r="W269" i="1" s="1"/>
  <c r="T270" i="1" l="1"/>
  <c r="W270" i="1" s="1"/>
  <c r="H271" i="1"/>
  <c r="H272" i="1" l="1"/>
  <c r="T271" i="1"/>
  <c r="W271" i="1" s="1"/>
  <c r="H273" i="1" l="1"/>
  <c r="T272" i="1"/>
  <c r="W272" i="1" s="1"/>
  <c r="H274" i="1" l="1"/>
  <c r="T273" i="1"/>
  <c r="W273" i="1" s="1"/>
  <c r="H275" i="1" l="1"/>
  <c r="T274" i="1"/>
  <c r="W274" i="1" s="1"/>
  <c r="H276" i="1" l="1"/>
  <c r="T275" i="1"/>
  <c r="W275" i="1" s="1"/>
  <c r="T276" i="1" l="1"/>
  <c r="H277" i="1"/>
  <c r="T277" i="1" l="1"/>
  <c r="W277" i="1" s="1"/>
  <c r="H278" i="1"/>
  <c r="W276" i="1"/>
  <c r="Y276" i="1"/>
  <c r="T278" i="1" l="1"/>
  <c r="W278" i="1" s="1"/>
  <c r="H279" i="1"/>
  <c r="H280" i="1" l="1"/>
  <c r="T279" i="1"/>
  <c r="W279" i="1" s="1"/>
  <c r="H281" i="1" l="1"/>
  <c r="T280" i="1"/>
  <c r="W280" i="1" s="1"/>
  <c r="T281" i="1" l="1"/>
  <c r="W281" i="1" s="1"/>
  <c r="H282" i="1"/>
  <c r="T282" i="1" l="1"/>
  <c r="W282" i="1" s="1"/>
  <c r="H283" i="1"/>
  <c r="H284" i="1" l="1"/>
  <c r="T283" i="1"/>
  <c r="W283" i="1" s="1"/>
  <c r="T284" i="1" l="1"/>
  <c r="W284" i="1" s="1"/>
  <c r="H285" i="1"/>
  <c r="H286" i="1" l="1"/>
  <c r="T285" i="1"/>
  <c r="W285" i="1" s="1"/>
  <c r="T286" i="1" l="1"/>
  <c r="W286" i="1" s="1"/>
  <c r="H287" i="1"/>
  <c r="H288" i="1" l="1"/>
  <c r="T287" i="1"/>
  <c r="W287" i="1" s="1"/>
  <c r="H289" i="1" l="1"/>
  <c r="T288" i="1"/>
  <c r="W288" i="1" s="1"/>
  <c r="H290" i="1" l="1"/>
  <c r="T289" i="1"/>
  <c r="W289" i="1" s="1"/>
  <c r="H291" i="1" l="1"/>
  <c r="T290" i="1"/>
  <c r="W290" i="1" s="1"/>
  <c r="H292" i="1" l="1"/>
  <c r="T291" i="1"/>
  <c r="W291" i="1" s="1"/>
  <c r="T292" i="1" l="1"/>
  <c r="W292" i="1" s="1"/>
  <c r="H293" i="1"/>
  <c r="T293" i="1" l="1"/>
  <c r="W293" i="1" s="1"/>
  <c r="H294" i="1"/>
  <c r="H295" i="1" l="1"/>
  <c r="T294" i="1"/>
  <c r="W294" i="1" s="1"/>
  <c r="H296" i="1" l="1"/>
  <c r="T295" i="1"/>
  <c r="W295" i="1" s="1"/>
  <c r="T296" i="1" l="1"/>
  <c r="W296" i="1" s="1"/>
  <c r="H297" i="1"/>
  <c r="T297" i="1" l="1"/>
  <c r="W297" i="1" s="1"/>
  <c r="H298" i="1"/>
  <c r="H299" i="1" l="1"/>
  <c r="T298" i="1"/>
  <c r="W298" i="1" s="1"/>
  <c r="H300" i="1" l="1"/>
  <c r="T299" i="1"/>
  <c r="W299" i="1" s="1"/>
  <c r="T300" i="1" l="1"/>
  <c r="W300" i="1" s="1"/>
  <c r="H301" i="1"/>
  <c r="T301" i="1" l="1"/>
  <c r="W301" i="1" s="1"/>
  <c r="H302" i="1"/>
  <c r="H303" i="1" l="1"/>
  <c r="T302" i="1"/>
  <c r="W302" i="1" s="1"/>
  <c r="H304" i="1" l="1"/>
  <c r="T303" i="1"/>
  <c r="W303" i="1" s="1"/>
  <c r="H305" i="1" l="1"/>
  <c r="T304" i="1"/>
  <c r="W304" i="1" s="1"/>
  <c r="T305" i="1" l="1"/>
  <c r="W305" i="1" s="1"/>
  <c r="H306" i="1"/>
  <c r="T306" i="1" l="1"/>
  <c r="W306" i="1" s="1"/>
  <c r="H307" i="1"/>
  <c r="H308" i="1" l="1"/>
  <c r="T307" i="1"/>
  <c r="W307" i="1" s="1"/>
  <c r="H309" i="1" l="1"/>
  <c r="T308" i="1"/>
  <c r="W308" i="1" s="1"/>
  <c r="H310" i="1" l="1"/>
  <c r="T309" i="1"/>
  <c r="W309" i="1" s="1"/>
  <c r="H311" i="1" l="1"/>
  <c r="T310" i="1"/>
  <c r="W310" i="1" s="1"/>
  <c r="H312" i="1" l="1"/>
  <c r="T311" i="1"/>
  <c r="W311" i="1" s="1"/>
  <c r="H313" i="1" l="1"/>
  <c r="T312" i="1"/>
  <c r="W312" i="1" s="1"/>
  <c r="T313" i="1" l="1"/>
  <c r="W313" i="1" s="1"/>
  <c r="H314" i="1"/>
  <c r="H315" i="1" l="1"/>
  <c r="T314" i="1"/>
  <c r="W314" i="1" s="1"/>
  <c r="H316" i="1" l="1"/>
  <c r="T315" i="1"/>
  <c r="W315" i="1" s="1"/>
  <c r="H317" i="1" l="1"/>
  <c r="T316" i="1"/>
  <c r="W316" i="1" s="1"/>
  <c r="H318" i="1" l="1"/>
  <c r="T317" i="1"/>
  <c r="W317" i="1" s="1"/>
  <c r="H319" i="1" l="1"/>
  <c r="T318" i="1"/>
  <c r="W318" i="1" s="1"/>
  <c r="H320" i="1" l="1"/>
  <c r="T319" i="1"/>
  <c r="W319" i="1" s="1"/>
  <c r="H321" i="1" l="1"/>
  <c r="T320" i="1"/>
  <c r="W320" i="1" s="1"/>
  <c r="T321" i="1" l="1"/>
  <c r="W321" i="1" s="1"/>
  <c r="H322" i="1"/>
  <c r="T322" i="1" l="1"/>
  <c r="W322" i="1" s="1"/>
  <c r="H323" i="1"/>
  <c r="H324" i="1" l="1"/>
  <c r="T323" i="1"/>
  <c r="W323" i="1" s="1"/>
  <c r="H325" i="1" l="1"/>
  <c r="T324" i="1"/>
  <c r="W324" i="1" l="1"/>
  <c r="Y324" i="1"/>
  <c r="H326" i="1"/>
  <c r="T325" i="1"/>
  <c r="W325" i="1" s="1"/>
  <c r="H327" i="1" l="1"/>
  <c r="T326" i="1"/>
  <c r="W326" i="1" s="1"/>
  <c r="H328" i="1" l="1"/>
  <c r="T327" i="1"/>
  <c r="W327" i="1" s="1"/>
  <c r="H329" i="1" l="1"/>
  <c r="T328" i="1"/>
  <c r="W328" i="1" s="1"/>
  <c r="T329" i="1" l="1"/>
  <c r="W329" i="1" s="1"/>
  <c r="H330" i="1"/>
  <c r="H331" i="1" l="1"/>
  <c r="T330" i="1"/>
  <c r="W330" i="1" s="1"/>
  <c r="H332" i="1" l="1"/>
  <c r="T331" i="1"/>
  <c r="W331" i="1" s="1"/>
  <c r="H333" i="1" l="1"/>
  <c r="T332" i="1"/>
  <c r="W332" i="1" s="1"/>
  <c r="H334" i="1" l="1"/>
  <c r="T333" i="1"/>
  <c r="W333" i="1" s="1"/>
  <c r="H335" i="1" l="1"/>
  <c r="T334" i="1"/>
  <c r="W334" i="1" s="1"/>
  <c r="H336" i="1" l="1"/>
  <c r="T335" i="1"/>
  <c r="W335" i="1" s="1"/>
  <c r="H337" i="1" l="1"/>
  <c r="T336" i="1"/>
  <c r="W336" i="1" s="1"/>
  <c r="H338" i="1" l="1"/>
  <c r="T337" i="1"/>
  <c r="W337" i="1" s="1"/>
  <c r="T338" i="1" l="1"/>
  <c r="W338" i="1" s="1"/>
  <c r="H339" i="1"/>
  <c r="H340" i="1" l="1"/>
  <c r="T339" i="1"/>
  <c r="W339" i="1" s="1"/>
  <c r="H341" i="1" l="1"/>
  <c r="T340" i="1"/>
  <c r="W340" i="1" s="1"/>
  <c r="H342" i="1" l="1"/>
  <c r="T341" i="1"/>
  <c r="W341" i="1" s="1"/>
  <c r="H343" i="1" l="1"/>
  <c r="T342" i="1"/>
  <c r="W342" i="1" s="1"/>
  <c r="H344" i="1" l="1"/>
  <c r="T343" i="1"/>
  <c r="W343" i="1" s="1"/>
  <c r="H345" i="1" l="1"/>
  <c r="T344" i="1"/>
  <c r="W344" i="1" s="1"/>
  <c r="H346" i="1" l="1"/>
  <c r="T345" i="1"/>
  <c r="W345" i="1" s="1"/>
  <c r="T346" i="1" l="1"/>
  <c r="W346" i="1" s="1"/>
  <c r="H347" i="1"/>
  <c r="H348" i="1" l="1"/>
  <c r="T347" i="1"/>
  <c r="W347" i="1" s="1"/>
  <c r="H349" i="1" l="1"/>
  <c r="T348" i="1"/>
  <c r="W348" i="1" s="1"/>
  <c r="H350" i="1" l="1"/>
  <c r="T349" i="1"/>
  <c r="W349" i="1" s="1"/>
  <c r="H351" i="1" l="1"/>
  <c r="T350" i="1"/>
  <c r="W350" i="1" s="1"/>
  <c r="H352" i="1" l="1"/>
  <c r="T351" i="1"/>
  <c r="W351" i="1" s="1"/>
  <c r="H353" i="1" l="1"/>
  <c r="T352" i="1"/>
  <c r="W352" i="1" s="1"/>
  <c r="H354" i="1" l="1"/>
  <c r="T353" i="1"/>
  <c r="W353" i="1" s="1"/>
  <c r="T354" i="1" l="1"/>
  <c r="W354" i="1" s="1"/>
  <c r="H355" i="1"/>
  <c r="H356" i="1" l="1"/>
  <c r="T355" i="1"/>
  <c r="W355" i="1" s="1"/>
  <c r="H357" i="1" l="1"/>
  <c r="T356" i="1"/>
  <c r="W356" i="1" s="1"/>
  <c r="H358" i="1" l="1"/>
  <c r="T357" i="1"/>
  <c r="W357" i="1" s="1"/>
  <c r="H359" i="1" l="1"/>
  <c r="T359" i="1" s="1"/>
  <c r="W359" i="1" s="1"/>
  <c r="T358" i="1"/>
  <c r="W358" i="1" s="1"/>
</calcChain>
</file>

<file path=xl/sharedStrings.xml><?xml version="1.0" encoding="utf-8"?>
<sst xmlns="http://schemas.openxmlformats.org/spreadsheetml/2006/main" count="116" uniqueCount="97">
  <si>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</si>
  <si>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</si>
  <si>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</si>
  <si>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</si>
  <si>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</si>
  <si>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</si>
  <si>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</si>
  <si>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</si>
  <si>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</si>
  <si>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</si>
  <si>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</si>
  <si>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</si>
  <si>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</si>
  <si>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</si>
  <si>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</si>
  <si>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</si>
  <si>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</si>
  <si>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</si>
  <si>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</si>
  <si>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</si>
  <si>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</si>
  <si>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</si>
  <si>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</si>
  <si>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</si>
  <si>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</si>
  <si>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</si>
  <si>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</si>
  <si>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</si>
  <si>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</si>
  <si>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</si>
  <si>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</si>
  <si>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</si>
  <si>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</si>
  <si>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</si>
  <si>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</si>
  <si>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</si>
  <si>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</si>
  <si>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</si>
  <si>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</si>
  <si>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</si>
  <si>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</si>
  <si>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</si>
  <si>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</si>
  <si>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</si>
  <si>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</si>
  <si>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</si>
  <si>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</si>
  <si>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</si>
  <si>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</si>
  <si>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</si>
  <si>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</si>
  <si>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</si>
  <si>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</si>
  <si>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</si>
  <si>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</si>
  <si>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</si>
  <si>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</si>
  <si>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</si>
  <si>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</si>
  <si>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</si>
  <si>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</si>
  <si>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</si>
  <si>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</si>
  <si>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</si>
  <si>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</si>
  <si>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</si>
  <si>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</si>
  <si>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</si>
  <si>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</si>
  <si>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</si>
  <si>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</si>
  <si>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</si>
  <si>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Avg Cost per Completion</t>
  </si>
  <si>
    <t>Total Develop Cost to 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</si>
  <si>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</si>
  <si>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</si>
  <si>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</si>
  <si>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</si>
  <si>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</si>
  <si>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</si>
  <si>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</si>
  <si>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</si>
  <si>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</si>
  <si>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</si>
  <si>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</si>
  <si>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</si>
  <si>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</si>
  <si>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r>
      <t>Wellbores</t>
    </r>
    <r>
      <rPr>
        <sz val="11"/>
        <color rgb="FFFF0000"/>
        <rFont val="Calibri"/>
        <family val="2"/>
        <scheme val="minor"/>
      </rPr>
      <t>*</t>
    </r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</si>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</sst>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6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S33" totalsRowShown="0" headerRowDxfId="15">
  <autoFilter ref="A14:S33" xr:uid="{A4DF5749-9F80-4B5E-B79A-2BA76013B0EF}"/>
  <tableColumns count="19">
    <tableColumn id="1" xr3:uid="{01468C82-D8A8-4082-A56A-D6302447983A}" name="Column1"/>
    <tableColumn id="2" xr3:uid="{D704D6F7-E247-40D6-8F61-56B70C91EDE2}" name="Column2" dataDxfId="14" dataCellStyle="Comma"/>
    <tableColumn id="3" xr3:uid="{2DF8F03C-6882-40B6-927A-5320323F0D75}" name="Column3"/>
    <tableColumn id="4" xr3:uid="{6A556F91-3520-4205-A00D-A937FB15BBE7}" name="Column4" dataDxfId="13" dataCellStyle="Comma"/>
    <tableColumn id="5" xr3:uid="{2330B05A-027D-4850-8D98-1AD5157C2690}" name="Column5" dataDxfId="12" dataCellStyle="Comma"/>
    <tableColumn id="6" xr3:uid="{D8067FED-4864-4CC6-8BCA-8EC0F24DBBD6}" name="Column6"/>
    <tableColumn id="7" xr3:uid="{D1DB278C-841B-44AB-A9C2-A0CBA38C43F1}" name="Column7" dataDxfId="11"/>
    <tableColumn id="8" xr3:uid="{041FA63E-83D9-4A43-9BE4-CA29DF8C5E08}" name="Column8" dataDxfId="10"/>
    <tableColumn id="9" xr3:uid="{64326278-E130-467D-A5E4-B1028BF20109}" name="Column9" dataDxfId="9" dataCellStyle="Comma"/>
    <tableColumn id="14" xr3:uid="{EBAC97BF-226A-4115-A20A-69FE779077A5}" name="Column92" dataDxfId="8" dataCellStyle="Comma"/>
    <tableColumn id="19" xr3:uid="{FF09D60E-8DC8-4A0D-876D-E8682E9A81BC}" name="Column93" dataDxfId="7"/>
    <tableColumn id="10" xr3:uid="{19C5B602-334F-4D81-A52A-5E5FDE62B538}" name="Column10" dataDxfId="6"/>
    <tableColumn id="15" xr3:uid="{6B44879C-DC9B-4087-8ED4-F87BB8A33304}" name="Column14" dataDxfId="5"/>
    <tableColumn id="17" xr3:uid="{5E4B245A-F54B-4CA2-82A4-785E1C285B1B}" name="Column15" dataDxfId="4"/>
    <tableColumn id="16" xr3:uid="{331AED18-5850-461B-AB7E-EB3AC9D3E0A6}" name="Column16" dataDxfId="3"/>
    <tableColumn id="18" xr3:uid="{4FEEDE07-80E5-43EF-9DDA-68C0575B1368}" name="Column17" dataDxfId="2" dataCellStyle="Comma"/>
    <tableColumn id="11" xr3:uid="{E9D04080-118D-42C6-8BCA-F026C3914FC5}" name="Column11" dataDxfId="1" dataCellStyle="Currency"/>
    <tableColumn id="12" xr3:uid="{A0E0742A-95F2-424D-926C-9FD78EF0A2C1}" name="Column12" dataDxfId="0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13:AB359"/>
  <sheetViews>
    <sheetView tabSelected="1" topLeftCell="A12" workbookViewId="0">
      <selection activeCell="P28" sqref="P28"/>
    </sheetView>
  </sheetViews>
  <sheetFormatPr defaultRowHeight="15" x14ac:dyDescent="0.25"/>
  <cols>
    <col min="1" max="1" width="20" customWidth="1"/>
    <col min="2" max="2" width="15.28515625" customWidth="1"/>
    <col min="3" max="3" width="11.5703125" customWidth="1"/>
    <col min="4" max="4" width="9.42578125" customWidth="1"/>
    <col min="5" max="5" width="10.85546875" customWidth="1"/>
    <col min="6" max="6" width="8.7109375" customWidth="1"/>
    <col min="7" max="7" width="10.28515625" customWidth="1"/>
    <col min="8" max="8" width="9.5703125" customWidth="1"/>
    <col min="9" max="9" width="8.42578125" customWidth="1"/>
    <col min="10" max="10" width="12.28515625" customWidth="1"/>
    <col min="11" max="11" width="12" customWidth="1"/>
    <col min="12" max="15" width="9.85546875" customWidth="1"/>
    <col min="16" max="16" width="12.85546875" customWidth="1"/>
    <col min="17" max="17" width="17.42578125" customWidth="1"/>
    <col min="18" max="18" width="15.42578125" customWidth="1"/>
    <col min="19" max="19" width="16.28515625" customWidth="1"/>
    <col min="20" max="20" width="9.28515625" customWidth="1"/>
    <col min="21" max="21" width="15.85546875" customWidth="1"/>
    <col min="22" max="22" width="17" customWidth="1"/>
    <col min="23" max="23" width="19" customWidth="1"/>
    <col min="24" max="24" width="12" customWidth="1"/>
    <col min="25" max="25" width="15.7109375" customWidth="1"/>
    <col min="26" max="26" width="16.140625" customWidth="1"/>
    <col min="27" max="27" width="15.5703125" customWidth="1"/>
    <col min="28" max="28" width="16.7109375" customWidth="1"/>
    <col min="29" max="29" width="15.140625" customWidth="1"/>
    <col min="30" max="30" width="15.42578125" customWidth="1"/>
    <col min="31" max="31" width="15.28515625" customWidth="1"/>
    <col min="32" max="32" width="16.5703125" customWidth="1"/>
  </cols>
  <sheetData>
    <row r="13" spans="1:23" ht="21" customHeight="1" x14ac:dyDescent="0.3">
      <c r="D13" s="20"/>
    </row>
    <row r="14" spans="1:23" ht="55.5" customHeight="1" x14ac:dyDescent="0.25">
      <c r="A14" s="2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 t="s">
        <v>79</v>
      </c>
      <c r="G14" s="1" t="s">
        <v>80</v>
      </c>
      <c r="H14" s="1" t="s">
        <v>81</v>
      </c>
      <c r="I14" s="1" t="s">
        <v>82</v>
      </c>
      <c r="J14" s="1" t="s">
        <v>88</v>
      </c>
      <c r="K14" s="1" t="s">
        <v>96</v>
      </c>
      <c r="L14" s="1" t="s">
        <v>83</v>
      </c>
      <c r="M14" s="1" t="s">
        <v>90</v>
      </c>
      <c r="N14" s="1" t="s">
        <v>91</v>
      </c>
      <c r="O14" s="1" t="s">
        <v>92</v>
      </c>
      <c r="P14" s="1" t="s">
        <v>94</v>
      </c>
      <c r="Q14" s="1" t="s">
        <v>84</v>
      </c>
      <c r="R14" s="1" t="s">
        <v>85</v>
      </c>
      <c r="S14" s="1" t="s">
        <v>86</v>
      </c>
      <c r="U14" s="1" t="s">
        <v>8</v>
      </c>
      <c r="V14" s="1" t="s">
        <v>2</v>
      </c>
      <c r="W14" s="1" t="s">
        <v>7</v>
      </c>
    </row>
    <row r="15" spans="1:23" ht="67.5" customHeight="1" x14ac:dyDescent="0.25">
      <c r="A15" s="21"/>
      <c r="B15" s="1" t="s">
        <v>13</v>
      </c>
      <c r="C15" s="1" t="s">
        <v>87</v>
      </c>
      <c r="D15" s="1" t="s">
        <v>71</v>
      </c>
      <c r="E15" s="1" t="s">
        <v>70</v>
      </c>
      <c r="F15" s="1" t="s">
        <v>69</v>
      </c>
      <c r="G15" s="1" t="s">
        <v>68</v>
      </c>
      <c r="H15" s="1" t="s">
        <v>67</v>
      </c>
      <c r="I15" s="1" t="s">
        <v>0</v>
      </c>
      <c r="J15" s="1" t="s">
        <v>11</v>
      </c>
      <c r="K15" s="1" t="s">
        <v>12</v>
      </c>
      <c r="L15" s="1" t="s">
        <v>66</v>
      </c>
      <c r="M15" s="25" t="s">
        <v>17</v>
      </c>
      <c r="N15" s="25" t="s">
        <v>64</v>
      </c>
      <c r="O15" s="25" t="s">
        <v>65</v>
      </c>
      <c r="P15" s="25" t="s">
        <v>95</v>
      </c>
      <c r="Q15" s="1" t="s">
        <v>1</v>
      </c>
      <c r="R15" s="1" t="s">
        <v>72</v>
      </c>
      <c r="S15" s="1" t="s">
        <v>73</v>
      </c>
      <c r="U15" s="6">
        <f>R17+200000000</f>
        <v>665150000</v>
      </c>
      <c r="V15" s="6">
        <f>(3000000000+Q17)/J17</f>
        <v>965150000</v>
      </c>
      <c r="W15" s="6">
        <f>U15*J17</f>
        <v>3990900000</v>
      </c>
    </row>
    <row r="16" spans="1:23" ht="18.75" x14ac:dyDescent="0.3">
      <c r="A16" s="22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6"/>
      <c r="L16" s="1"/>
      <c r="M16" s="25"/>
      <c r="N16" s="25"/>
      <c r="O16" s="25"/>
      <c r="P16" s="25"/>
      <c r="Q16" s="1"/>
      <c r="R16" s="1"/>
      <c r="S16" s="1"/>
      <c r="U16" s="6"/>
      <c r="V16" s="6"/>
      <c r="W16" s="6"/>
    </row>
    <row r="17" spans="1:28" x14ac:dyDescent="0.25">
      <c r="A17" t="s">
        <v>3</v>
      </c>
      <c r="B17" s="3">
        <v>8468</v>
      </c>
      <c r="C17" s="16">
        <f>10+9</f>
        <v>19</v>
      </c>
      <c r="D17" s="3">
        <v>26616</v>
      </c>
      <c r="E17" s="3">
        <v>27104</v>
      </c>
      <c r="F17" s="9">
        <v>76.5</v>
      </c>
      <c r="G17" s="8">
        <f>(E17/10000)*F17</f>
        <v>207.34559999999999</v>
      </c>
      <c r="H17">
        <v>144.1</v>
      </c>
      <c r="I17" s="3">
        <f>1198+1121</f>
        <v>2319</v>
      </c>
      <c r="J17" s="16">
        <v>6</v>
      </c>
      <c r="K17" s="26">
        <f>J17/C17</f>
        <v>0.31578947368421051</v>
      </c>
      <c r="L17" s="8">
        <f>I17/J17</f>
        <v>386.5</v>
      </c>
      <c r="M17" s="8">
        <v>14.3</v>
      </c>
      <c r="N17" s="3">
        <f>+(M17-0.5)*D17*0.052</f>
        <v>19099.641600000003</v>
      </c>
      <c r="O17" s="3">
        <f>N17-0.35*(D17-B17)</f>
        <v>12747.841600000003</v>
      </c>
      <c r="P17" s="3">
        <f>Table4[[#This Row],[Column16]]-0.35*Table4[[#This Row],[Column2]]</f>
        <v>9784.0416000000041</v>
      </c>
      <c r="Q17" s="5">
        <f>I17*1100000+J17*40000000</f>
        <v>2790900000</v>
      </c>
      <c r="R17" s="6">
        <f>Q17/J17</f>
        <v>465150000</v>
      </c>
      <c r="S17" s="6">
        <f>J17*V15</f>
        <v>5790900000</v>
      </c>
      <c r="U17" s="6">
        <f>R18+200000000</f>
        <v>621040000</v>
      </c>
      <c r="V17" s="6">
        <f>(6000000000+Q18)/J18</f>
        <v>821040000</v>
      </c>
      <c r="W17" s="6">
        <f>U17*J18</f>
        <v>9315600000</v>
      </c>
    </row>
    <row r="18" spans="1:28" x14ac:dyDescent="0.25">
      <c r="A18" t="s">
        <v>4</v>
      </c>
      <c r="B18" s="3">
        <v>6952</v>
      </c>
      <c r="C18" s="16">
        <v>37</v>
      </c>
      <c r="D18" s="3">
        <v>28352</v>
      </c>
      <c r="E18" s="3">
        <v>29176</v>
      </c>
      <c r="F18" s="10">
        <v>73.2</v>
      </c>
      <c r="G18" s="8">
        <f>(E18/10000)*F18</f>
        <v>213.56832000000003</v>
      </c>
      <c r="H18">
        <v>96.3</v>
      </c>
      <c r="I18" s="3">
        <f>2530+2666</f>
        <v>5196</v>
      </c>
      <c r="J18" s="16">
        <f>6+9</f>
        <v>15</v>
      </c>
      <c r="K18" s="26">
        <f>J18/C18</f>
        <v>0.40540540540540543</v>
      </c>
      <c r="L18" s="8">
        <f>I18/J18</f>
        <v>346.4</v>
      </c>
      <c r="M18" s="8">
        <v>14.1</v>
      </c>
      <c r="N18" s="3">
        <f>+(M18-0.5)*D18*0.052</f>
        <v>20050.5344</v>
      </c>
      <c r="O18" s="3">
        <f t="shared" ref="O18:O20" si="0">N18-0.35*(D18-B18)</f>
        <v>12560.5344</v>
      </c>
      <c r="P18" s="3">
        <f>Table4[[#This Row],[Column16]]-0.35*Table4[[#This Row],[Column2]]</f>
        <v>10127.3344</v>
      </c>
      <c r="Q18" s="5">
        <f>I18*1100000+J18*40000000</f>
        <v>6315600000</v>
      </c>
      <c r="R18" s="6">
        <f>Q18/J18</f>
        <v>421040000</v>
      </c>
      <c r="S18" s="6">
        <f>J18*V17</f>
        <v>12315600000</v>
      </c>
      <c r="U18" s="6">
        <f>R19+200000000</f>
        <v>636550000</v>
      </c>
      <c r="V18" s="6">
        <f>(3300000000+Q19)/J19</f>
        <v>1261550000</v>
      </c>
      <c r="W18" s="6">
        <f>U18*J19</f>
        <v>2546200000</v>
      </c>
    </row>
    <row r="19" spans="1:28" x14ac:dyDescent="0.25">
      <c r="A19" t="s">
        <v>5</v>
      </c>
      <c r="B19" s="3">
        <v>7134</v>
      </c>
      <c r="C19" s="16">
        <v>8</v>
      </c>
      <c r="D19" s="3">
        <v>30502</v>
      </c>
      <c r="E19" s="3">
        <v>31236</v>
      </c>
      <c r="F19" s="10">
        <v>67.7</v>
      </c>
      <c r="G19" s="8">
        <f>(E19/10000)*F19</f>
        <v>211.46772000000001</v>
      </c>
      <c r="H19">
        <v>89.2</v>
      </c>
      <c r="I19" s="3">
        <f>1442</f>
        <v>1442</v>
      </c>
      <c r="J19" s="16">
        <v>4</v>
      </c>
      <c r="K19" s="26">
        <f>J19/C19</f>
        <v>0.5</v>
      </c>
      <c r="L19" s="8">
        <f>I19/J19</f>
        <v>360.5</v>
      </c>
      <c r="M19" s="8">
        <v>15.1</v>
      </c>
      <c r="N19" s="3">
        <f>+(M19-0.5)*D19*0.052</f>
        <v>23157.118399999999</v>
      </c>
      <c r="O19" s="3">
        <f t="shared" si="0"/>
        <v>14978.3184</v>
      </c>
      <c r="P19" s="3">
        <f>Table4[[#This Row],[Column16]]-0.35*Table4[[#This Row],[Column2]]</f>
        <v>12481.4184</v>
      </c>
      <c r="Q19" s="5">
        <f>I19*1100000+J19*40000000</f>
        <v>1746200000</v>
      </c>
      <c r="R19" s="6">
        <f>Q19/J19</f>
        <v>436550000</v>
      </c>
      <c r="S19" s="6">
        <f>J19*V18</f>
        <v>5046200000</v>
      </c>
      <c r="U19" s="6">
        <f>R20+200000000</f>
        <v>572985714.28571427</v>
      </c>
      <c r="V19" s="6">
        <f>(1000000000+Q20+(J20+2)*200000000)/J20</f>
        <v>772985714.28571427</v>
      </c>
      <c r="W19" s="6">
        <f>U19*J20</f>
        <v>4010900000</v>
      </c>
    </row>
    <row r="20" spans="1:28" x14ac:dyDescent="0.25">
      <c r="A20" t="s">
        <v>6</v>
      </c>
      <c r="B20" s="3">
        <v>9438</v>
      </c>
      <c r="C20" s="16">
        <v>20</v>
      </c>
      <c r="D20" s="3">
        <v>23597</v>
      </c>
      <c r="E20" s="3">
        <v>25049</v>
      </c>
      <c r="F20" s="10">
        <v>69.599999999999994</v>
      </c>
      <c r="G20" s="8">
        <f>(E20/10000)*F20</f>
        <v>174.34103999999999</v>
      </c>
      <c r="H20">
        <v>88.9</v>
      </c>
      <c r="I20" s="3">
        <v>2119</v>
      </c>
      <c r="J20" s="16">
        <v>7</v>
      </c>
      <c r="K20" s="26">
        <f>J20/C20</f>
        <v>0.35</v>
      </c>
      <c r="L20" s="8">
        <f>I20/J20</f>
        <v>302.71428571428572</v>
      </c>
      <c r="M20" s="8">
        <v>14</v>
      </c>
      <c r="N20" s="3">
        <f>+(M20-0.5)*D20*0.052</f>
        <v>16565.094000000001</v>
      </c>
      <c r="O20" s="3">
        <f t="shared" si="0"/>
        <v>11609.444000000001</v>
      </c>
      <c r="P20" s="3">
        <f>Table4[[#This Row],[Column16]]-0.35*Table4[[#This Row],[Column2]]</f>
        <v>8306.1440000000021</v>
      </c>
      <c r="Q20" s="5">
        <f>I20*1100000+J20*40000000</f>
        <v>2610900000</v>
      </c>
      <c r="R20" s="6">
        <f>Q20/J20</f>
        <v>372985714.28571427</v>
      </c>
      <c r="S20" s="6">
        <f>J20*V19</f>
        <v>5410900000</v>
      </c>
    </row>
    <row r="21" spans="1:28" x14ac:dyDescent="0.25">
      <c r="B21" s="3"/>
      <c r="C21" s="16"/>
      <c r="D21" s="3"/>
      <c r="E21" s="3"/>
      <c r="F21" s="10"/>
      <c r="G21" s="8"/>
      <c r="J21" s="16"/>
      <c r="K21" s="16"/>
      <c r="L21" s="8"/>
      <c r="M21" s="8"/>
      <c r="N21" s="4"/>
      <c r="O21" s="4"/>
      <c r="P21" s="4"/>
      <c r="U21" s="5">
        <f>SUM(U15:U20)/4</f>
        <v>623931428.57142854</v>
      </c>
      <c r="V21" s="5">
        <f>SUM(V15:V20)/4</f>
        <v>955181428.57142854</v>
      </c>
      <c r="W21" s="5">
        <f>SUM(W15:W20)/4</f>
        <v>4965900000</v>
      </c>
      <c r="AB21" s="5"/>
    </row>
    <row r="22" spans="1:28" x14ac:dyDescent="0.25">
      <c r="A22" t="s">
        <v>9</v>
      </c>
      <c r="B22" s="3">
        <f t="shared" ref="B22:L22" si="1">SUM(B17:B21)/4</f>
        <v>7998</v>
      </c>
      <c r="C22" s="16">
        <f t="shared" si="1"/>
        <v>21</v>
      </c>
      <c r="D22" s="3">
        <f t="shared" si="1"/>
        <v>27266.75</v>
      </c>
      <c r="E22" s="3">
        <f t="shared" si="1"/>
        <v>28141.25</v>
      </c>
      <c r="F22" s="12">
        <f t="shared" si="1"/>
        <v>71.75</v>
      </c>
      <c r="G22" s="8">
        <f t="shared" si="1"/>
        <v>201.68067000000002</v>
      </c>
      <c r="H22" s="11">
        <f t="shared" si="1"/>
        <v>104.625</v>
      </c>
      <c r="I22" s="4">
        <f t="shared" si="1"/>
        <v>2769</v>
      </c>
      <c r="J22" s="16">
        <f t="shared" si="1"/>
        <v>8</v>
      </c>
      <c r="K22" s="26">
        <f>SUM(K17:K21)/4</f>
        <v>0.39279871977240399</v>
      </c>
      <c r="L22" s="8">
        <f t="shared" si="1"/>
        <v>349.02857142857147</v>
      </c>
      <c r="M22" s="11">
        <f t="shared" ref="M22" si="2">SUM(M17:M21)/4</f>
        <v>14.375</v>
      </c>
      <c r="N22" s="3">
        <f>+(M22-0.5)*D22*0.052</f>
        <v>19672.960124999998</v>
      </c>
      <c r="O22" s="3">
        <f>N22-0.34*(D22-B22)</f>
        <v>13121.585124999998</v>
      </c>
      <c r="P22" s="3"/>
      <c r="Q22" s="5">
        <f t="shared" ref="Q22" si="3">SUM(Q17:Q21)/4</f>
        <v>3365900000</v>
      </c>
      <c r="R22" s="5">
        <f>SUM(R17:R21)/4</f>
        <v>423931428.57142854</v>
      </c>
      <c r="S22" s="5">
        <f>SUM(S17:S21)/4</f>
        <v>7140900000</v>
      </c>
      <c r="U22" s="5"/>
      <c r="V22" s="5"/>
      <c r="W22" s="5"/>
      <c r="AB22" s="5"/>
    </row>
    <row r="23" spans="1:28" x14ac:dyDescent="0.25">
      <c r="B23" s="3"/>
      <c r="D23" s="3"/>
      <c r="E23" s="3"/>
      <c r="G23" s="8"/>
      <c r="J23" s="16"/>
      <c r="K23" s="16"/>
    </row>
    <row r="24" spans="1:28" x14ac:dyDescent="0.25">
      <c r="A24" s="19" t="s">
        <v>10</v>
      </c>
      <c r="B24" s="3"/>
      <c r="D24" s="3"/>
      <c r="E24" s="3"/>
      <c r="G24" s="8"/>
      <c r="J24" s="16"/>
      <c r="K24" s="16"/>
    </row>
    <row r="25" spans="1:28" x14ac:dyDescent="0.25">
      <c r="B25" s="3"/>
      <c r="D25" s="3"/>
      <c r="E25" s="3"/>
      <c r="G25" s="8"/>
      <c r="J25" s="16"/>
      <c r="K25" s="16"/>
    </row>
    <row r="26" spans="1:28" ht="18.75" x14ac:dyDescent="0.3">
      <c r="A26" s="22" t="s">
        <v>19</v>
      </c>
      <c r="J26" s="16"/>
      <c r="K26" s="16"/>
    </row>
    <row r="27" spans="1:28" x14ac:dyDescent="0.25">
      <c r="A27" t="s">
        <v>14</v>
      </c>
      <c r="B27" s="3">
        <v>5885</v>
      </c>
      <c r="C27">
        <v>12</v>
      </c>
      <c r="D27" s="3">
        <v>32531</v>
      </c>
      <c r="E27" s="3">
        <v>33418</v>
      </c>
      <c r="F27">
        <v>134.4</v>
      </c>
      <c r="G27" s="8">
        <f>(E27/10000)*F27</f>
        <v>449.13792000000001</v>
      </c>
      <c r="H27" s="4">
        <v>0</v>
      </c>
      <c r="I27" s="3">
        <v>1179</v>
      </c>
      <c r="J27" s="23">
        <v>0</v>
      </c>
      <c r="K27" s="26">
        <f>J27/C27</f>
        <v>0</v>
      </c>
      <c r="L27" s="4">
        <v>0</v>
      </c>
      <c r="M27">
        <v>15.1</v>
      </c>
      <c r="N27" s="3">
        <f>+(M27-0.5)*D27*0.052</f>
        <v>24697.535199999998</v>
      </c>
      <c r="O27" s="3">
        <f t="shared" ref="O27:O30" si="4">N27-0.35*(D27-B27)</f>
        <v>15371.4352</v>
      </c>
      <c r="P27" s="3">
        <f>Table4[[#This Row],[Column16]]-0.35*Table4[[#This Row],[Column2]]</f>
        <v>13311.6852</v>
      </c>
      <c r="Q27" s="5">
        <f>I27*1100000+4*40000000</f>
        <v>1456900000</v>
      </c>
      <c r="R27" s="4">
        <v>0</v>
      </c>
      <c r="U27" s="4">
        <v>0</v>
      </c>
      <c r="V27" s="4">
        <v>0</v>
      </c>
      <c r="W27" s="4">
        <v>0</v>
      </c>
    </row>
    <row r="28" spans="1:28" x14ac:dyDescent="0.25">
      <c r="A28" t="s">
        <v>15</v>
      </c>
      <c r="B28" s="3">
        <v>5853</v>
      </c>
      <c r="C28">
        <v>15</v>
      </c>
      <c r="D28" s="3">
        <v>28033</v>
      </c>
      <c r="E28" s="3">
        <v>28270</v>
      </c>
      <c r="F28" s="10">
        <v>84.9</v>
      </c>
      <c r="G28" s="8">
        <f>(E28/10000)*F28</f>
        <v>240.01230000000001</v>
      </c>
      <c r="H28" s="4">
        <v>0</v>
      </c>
      <c r="I28" s="3">
        <v>1289</v>
      </c>
      <c r="J28" s="23">
        <v>0</v>
      </c>
      <c r="K28" s="26">
        <f>J28/C28</f>
        <v>0</v>
      </c>
      <c r="L28" s="4">
        <v>0</v>
      </c>
      <c r="M28">
        <v>15.3</v>
      </c>
      <c r="N28" s="3">
        <f>+(M28-0.5)*D28*0.052</f>
        <v>21574.196800000002</v>
      </c>
      <c r="O28" s="3">
        <f t="shared" si="4"/>
        <v>13811.196800000002</v>
      </c>
      <c r="P28" s="3">
        <f>Table4[[#This Row],[Column16]]-0.35*Table4[[#This Row],[Column2]]</f>
        <v>11762.646800000002</v>
      </c>
      <c r="Q28" s="5">
        <f>I28*1100000+5*40000000</f>
        <v>1617900000</v>
      </c>
      <c r="R28" s="4">
        <v>0</v>
      </c>
      <c r="U28" s="4">
        <v>0</v>
      </c>
      <c r="V28" s="4">
        <v>0</v>
      </c>
      <c r="W28" s="4">
        <v>0</v>
      </c>
    </row>
    <row r="29" spans="1:28" x14ac:dyDescent="0.25">
      <c r="A29" t="s">
        <v>16</v>
      </c>
      <c r="B29" s="3">
        <v>5016</v>
      </c>
      <c r="C29">
        <v>10</v>
      </c>
      <c r="D29" s="3">
        <v>31712</v>
      </c>
      <c r="E29" s="3">
        <v>32173</v>
      </c>
      <c r="F29" s="10">
        <v>67.3</v>
      </c>
      <c r="G29" s="8">
        <f>(E29/10000)*F29</f>
        <v>216.52428999999998</v>
      </c>
      <c r="H29" s="4">
        <v>0</v>
      </c>
      <c r="I29" s="3">
        <v>736</v>
      </c>
      <c r="J29" s="23">
        <v>0</v>
      </c>
      <c r="K29" s="26">
        <f>J29/C29</f>
        <v>0</v>
      </c>
      <c r="L29" s="4">
        <v>0</v>
      </c>
      <c r="M29">
        <v>15.7</v>
      </c>
      <c r="N29" s="3">
        <f>+(M29-0.5)*D29*0.052</f>
        <v>25065.164799999999</v>
      </c>
      <c r="O29" s="3">
        <f t="shared" si="4"/>
        <v>15721.5648</v>
      </c>
      <c r="P29" s="3">
        <f>Table4[[#This Row],[Column16]]-0.35*Table4[[#This Row],[Column2]]</f>
        <v>13965.9648</v>
      </c>
      <c r="Q29" s="5">
        <f>I29*1100000+5*40000000</f>
        <v>1009600000</v>
      </c>
      <c r="R29" s="4">
        <v>0</v>
      </c>
      <c r="U29" s="4">
        <v>0</v>
      </c>
      <c r="V29" s="4">
        <v>0</v>
      </c>
      <c r="W29" s="4">
        <v>0</v>
      </c>
    </row>
    <row r="30" spans="1:28" x14ac:dyDescent="0.25">
      <c r="A30" t="s">
        <v>93</v>
      </c>
      <c r="B30" s="3">
        <v>4639</v>
      </c>
      <c r="C30">
        <v>11</v>
      </c>
      <c r="D30" s="3">
        <v>29550</v>
      </c>
      <c r="E30" s="3">
        <v>30401</v>
      </c>
      <c r="F30">
        <v>74.8</v>
      </c>
      <c r="G30" s="8">
        <v>204</v>
      </c>
      <c r="H30" s="4"/>
      <c r="I30" s="3">
        <v>816</v>
      </c>
      <c r="J30" s="16"/>
      <c r="K30" s="26">
        <f>J30/C30</f>
        <v>0</v>
      </c>
      <c r="M30" s="11">
        <v>16</v>
      </c>
      <c r="N30" s="3">
        <f>+(M30-0.5)*D30*0.052</f>
        <v>23817.3</v>
      </c>
      <c r="O30" s="3">
        <f t="shared" si="4"/>
        <v>15098.45</v>
      </c>
      <c r="P30" s="3">
        <f>Table4[[#This Row],[Column16]]-0.35*Table4[[#This Row],[Column2]]</f>
        <v>13474.800000000001</v>
      </c>
      <c r="Q30" s="5">
        <f>I30*1100000+5*40000000</f>
        <v>1097600000</v>
      </c>
    </row>
    <row r="31" spans="1:28" x14ac:dyDescent="0.25">
      <c r="J31" s="16"/>
      <c r="K31" s="16"/>
      <c r="M31" s="11"/>
      <c r="N31" s="3"/>
      <c r="O31" s="3"/>
      <c r="P31" s="3"/>
    </row>
    <row r="32" spans="1:28" x14ac:dyDescent="0.25">
      <c r="A32" t="s">
        <v>9</v>
      </c>
      <c r="B32" s="3">
        <f t="shared" ref="B32:L32" si="5">SUM(B26:B30)/3</f>
        <v>7131</v>
      </c>
      <c r="C32" s="3">
        <f>SUM(C27:C30)/4</f>
        <v>12</v>
      </c>
      <c r="D32" s="3">
        <f t="shared" ref="D32:G32" si="6">SUM(D27:D30)/4</f>
        <v>30456.5</v>
      </c>
      <c r="E32" s="3">
        <f t="shared" si="6"/>
        <v>31065.5</v>
      </c>
      <c r="F32" s="3">
        <f t="shared" si="6"/>
        <v>90.350000000000009</v>
      </c>
      <c r="G32" s="3">
        <f t="shared" si="6"/>
        <v>277.41862749999996</v>
      </c>
      <c r="H32" s="3">
        <f t="shared" si="5"/>
        <v>0</v>
      </c>
      <c r="I32" s="3">
        <f>SUM(I27:I30)/4</f>
        <v>1005</v>
      </c>
      <c r="J32" s="24">
        <f>SUM(J26:J30)/3</f>
        <v>0</v>
      </c>
      <c r="K32" s="24">
        <f>SUM(K27:K30)/4</f>
        <v>0</v>
      </c>
      <c r="L32" s="3">
        <f t="shared" si="5"/>
        <v>0</v>
      </c>
      <c r="M32" s="7">
        <f>SUM(M27:M30)/4</f>
        <v>15.524999999999999</v>
      </c>
      <c r="N32" s="3">
        <f t="shared" ref="N32:Q32" si="7">SUM(N27:N30)/4</f>
        <v>23788.549200000001</v>
      </c>
      <c r="O32" s="3">
        <f t="shared" si="7"/>
        <v>15000.661700000001</v>
      </c>
      <c r="P32" s="3">
        <f t="shared" si="7"/>
        <v>13128.774200000002</v>
      </c>
      <c r="Q32" s="3">
        <f t="shared" si="7"/>
        <v>1295500000</v>
      </c>
      <c r="U32" s="3">
        <f>+(K32-0.5)*D32*0.052</f>
        <v>-791.86899999999991</v>
      </c>
      <c r="V32" s="3">
        <f>U32-0.34*(D32-B32)</f>
        <v>-8722.5390000000007</v>
      </c>
      <c r="X32" s="3">
        <f>SUM(X25:X30)/3</f>
        <v>0</v>
      </c>
    </row>
    <row r="33" spans="1:25" x14ac:dyDescent="0.25">
      <c r="A33" s="19" t="s">
        <v>89</v>
      </c>
      <c r="B33" s="3"/>
      <c r="D33" s="3"/>
      <c r="E33" s="3"/>
      <c r="G33" s="8"/>
      <c r="H33" s="4"/>
      <c r="I33" s="3"/>
      <c r="J33" s="16"/>
      <c r="K33" s="16"/>
      <c r="L33" s="4"/>
      <c r="M33" s="4"/>
      <c r="N33" s="4"/>
      <c r="O33" s="4"/>
      <c r="P33" s="4"/>
      <c r="Q33" s="5"/>
      <c r="R33" s="4"/>
    </row>
    <row r="35" spans="1:25" ht="23.25" x14ac:dyDescent="0.35">
      <c r="A35" s="13" t="s">
        <v>20</v>
      </c>
      <c r="Y35">
        <v>50</v>
      </c>
    </row>
    <row r="36" spans="1:25" x14ac:dyDescent="0.25">
      <c r="A36" t="s">
        <v>22</v>
      </c>
      <c r="B36" s="3">
        <v>31500</v>
      </c>
      <c r="G36" s="14">
        <v>0</v>
      </c>
      <c r="H36" s="15">
        <v>15000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>
        <f>H36*30</f>
        <v>450000</v>
      </c>
      <c r="U36" s="15"/>
      <c r="V36" s="15"/>
      <c r="W36" s="15">
        <f>T36*Y$35</f>
        <v>22500000</v>
      </c>
      <c r="X36" s="14">
        <v>1</v>
      </c>
    </row>
    <row r="37" spans="1:25" x14ac:dyDescent="0.25">
      <c r="A37" t="s">
        <v>21</v>
      </c>
      <c r="B37" s="5">
        <f>F22*400000</f>
        <v>28700000</v>
      </c>
      <c r="G37" s="14">
        <f>G36+1</f>
        <v>1</v>
      </c>
      <c r="H37" s="15">
        <f>H36-H36*0.15/12</f>
        <v>14812.5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:T100" si="8">H37*30</f>
        <v>444375</v>
      </c>
      <c r="U37" s="15"/>
      <c r="V37" s="15"/>
      <c r="W37" s="15">
        <f t="shared" ref="W37:W100" si="9">T37*Y$35</f>
        <v>22218750</v>
      </c>
      <c r="X37" s="14">
        <f>X36+1</f>
        <v>2</v>
      </c>
    </row>
    <row r="38" spans="1:25" x14ac:dyDescent="0.25">
      <c r="G38" s="14">
        <f t="shared" ref="G38:G101" si="10">G37+1</f>
        <v>2</v>
      </c>
      <c r="H38" s="15">
        <f t="shared" ref="H38:H101" si="11">H37-H37*0.15/12</f>
        <v>14627.34375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si="8"/>
        <v>438820.3125</v>
      </c>
      <c r="U38" s="15"/>
      <c r="V38" s="15"/>
      <c r="W38" s="15">
        <f t="shared" si="9"/>
        <v>21941015.625</v>
      </c>
      <c r="X38" s="14">
        <f t="shared" ref="X38:X101" si="12">X37+1</f>
        <v>3</v>
      </c>
    </row>
    <row r="39" spans="1:25" x14ac:dyDescent="0.25">
      <c r="A39" t="s">
        <v>31</v>
      </c>
      <c r="B39" s="5">
        <f>B36/10000*F22*600000+1*B37+20000000</f>
        <v>184307500</v>
      </c>
      <c r="G39" s="14">
        <f t="shared" si="10"/>
        <v>3</v>
      </c>
      <c r="H39" s="15">
        <f t="shared" si="11"/>
        <v>14444.501953125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>
        <f t="shared" si="8"/>
        <v>433335.05859375</v>
      </c>
      <c r="U39" s="15"/>
      <c r="V39" s="15"/>
      <c r="W39" s="15">
        <f t="shared" si="9"/>
        <v>21666752.9296875</v>
      </c>
      <c r="X39" s="14">
        <f t="shared" si="12"/>
        <v>4</v>
      </c>
    </row>
    <row r="40" spans="1:25" x14ac:dyDescent="0.25">
      <c r="A40" t="s">
        <v>23</v>
      </c>
      <c r="B40" s="5">
        <f>95*400000+20000000</f>
        <v>58000000</v>
      </c>
      <c r="G40" s="14">
        <f t="shared" si="10"/>
        <v>4</v>
      </c>
      <c r="H40" s="15">
        <f t="shared" si="11"/>
        <v>14263.945678710938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>
        <f t="shared" si="8"/>
        <v>427918.37036132813</v>
      </c>
      <c r="U40" s="15"/>
      <c r="V40" s="15"/>
      <c r="W40" s="15">
        <f t="shared" si="9"/>
        <v>21395918.518066406</v>
      </c>
      <c r="X40" s="14">
        <f t="shared" si="12"/>
        <v>5</v>
      </c>
    </row>
    <row r="41" spans="1:25" x14ac:dyDescent="0.25">
      <c r="G41" s="14">
        <f t="shared" si="10"/>
        <v>5</v>
      </c>
      <c r="H41" s="15">
        <f t="shared" si="11"/>
        <v>14085.646357727052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>
        <f t="shared" si="8"/>
        <v>422569.39073181152</v>
      </c>
      <c r="U41" s="15"/>
      <c r="V41" s="15"/>
      <c r="W41" s="15">
        <f t="shared" si="9"/>
        <v>21128469.536590576</v>
      </c>
      <c r="X41" s="14">
        <f t="shared" si="12"/>
        <v>6</v>
      </c>
    </row>
    <row r="42" spans="1:25" x14ac:dyDescent="0.25">
      <c r="A42" t="s">
        <v>24</v>
      </c>
      <c r="B42" s="6">
        <f>SUM(B39:B41)</f>
        <v>242307500</v>
      </c>
      <c r="G42" s="14">
        <f t="shared" si="10"/>
        <v>6</v>
      </c>
      <c r="H42" s="15">
        <f t="shared" si="11"/>
        <v>13909.575778255463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>
        <f t="shared" si="8"/>
        <v>417287.27334766387</v>
      </c>
      <c r="U42" s="15"/>
      <c r="V42" s="15"/>
      <c r="W42" s="15">
        <f t="shared" si="9"/>
        <v>20864363.667383194</v>
      </c>
      <c r="X42" s="14">
        <f t="shared" si="12"/>
        <v>7</v>
      </c>
    </row>
    <row r="43" spans="1:25" x14ac:dyDescent="0.25">
      <c r="G43" s="14">
        <f t="shared" si="10"/>
        <v>7</v>
      </c>
      <c r="H43" s="15">
        <f t="shared" si="11"/>
        <v>13735.706081027269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>
        <f t="shared" si="8"/>
        <v>412071.18243081804</v>
      </c>
      <c r="U43" s="15"/>
      <c r="V43" s="15"/>
      <c r="W43" s="15">
        <f t="shared" si="9"/>
        <v>20603559.1215409</v>
      </c>
      <c r="X43" s="14">
        <f t="shared" si="12"/>
        <v>8</v>
      </c>
    </row>
    <row r="44" spans="1:25" x14ac:dyDescent="0.25">
      <c r="A44" t="s">
        <v>25</v>
      </c>
      <c r="B44" s="6">
        <f>5*B42</f>
        <v>1211537500</v>
      </c>
      <c r="G44" s="14">
        <f t="shared" si="10"/>
        <v>8</v>
      </c>
      <c r="H44" s="15">
        <f t="shared" si="11"/>
        <v>13564.009755014427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>
        <f t="shared" si="8"/>
        <v>406920.29265043279</v>
      </c>
      <c r="U44" s="15"/>
      <c r="V44" s="15"/>
      <c r="W44" s="15">
        <f t="shared" si="9"/>
        <v>20346014.632521641</v>
      </c>
      <c r="X44" s="14">
        <f t="shared" si="12"/>
        <v>9</v>
      </c>
    </row>
    <row r="45" spans="1:25" x14ac:dyDescent="0.25">
      <c r="A45" t="s">
        <v>26</v>
      </c>
      <c r="B45" s="4">
        <f>B36/10000*F22*1000000+B37*2+2*20000000</f>
        <v>323412500</v>
      </c>
      <c r="G45" s="14">
        <f t="shared" si="10"/>
        <v>9</v>
      </c>
      <c r="H45" s="15">
        <f t="shared" si="11"/>
        <v>13394.459633076747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>
        <f t="shared" si="8"/>
        <v>401833.78899230243</v>
      </c>
      <c r="U45" s="15"/>
      <c r="V45" s="15"/>
      <c r="W45" s="15">
        <f t="shared" si="9"/>
        <v>20091689.449615121</v>
      </c>
      <c r="X45" s="14">
        <f t="shared" si="12"/>
        <v>10</v>
      </c>
    </row>
    <row r="46" spans="1:25" x14ac:dyDescent="0.25">
      <c r="A46" t="s">
        <v>1</v>
      </c>
      <c r="B46" s="6">
        <f>SUM(B44:B45)</f>
        <v>1534950000</v>
      </c>
      <c r="G46" s="14">
        <f t="shared" si="10"/>
        <v>10</v>
      </c>
      <c r="H46" s="15">
        <f t="shared" si="11"/>
        <v>13227.028887663288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>
        <f t="shared" si="8"/>
        <v>396810.86662989861</v>
      </c>
      <c r="U46" s="15"/>
      <c r="V46" s="15"/>
      <c r="W46" s="15">
        <f t="shared" si="9"/>
        <v>19840543.331494931</v>
      </c>
      <c r="X46" s="14">
        <f t="shared" si="12"/>
        <v>11</v>
      </c>
    </row>
    <row r="47" spans="1:25" x14ac:dyDescent="0.25">
      <c r="G47" s="14">
        <f t="shared" si="10"/>
        <v>11</v>
      </c>
      <c r="H47" s="15">
        <f t="shared" si="11"/>
        <v>13061.691026567496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>
        <f t="shared" si="8"/>
        <v>391850.73079702491</v>
      </c>
      <c r="U47" s="15"/>
      <c r="V47" s="15"/>
      <c r="W47" s="15">
        <f t="shared" si="9"/>
        <v>19592536.539851245</v>
      </c>
      <c r="X47" s="14">
        <f t="shared" si="12"/>
        <v>12</v>
      </c>
    </row>
    <row r="48" spans="1:25" x14ac:dyDescent="0.25">
      <c r="A48" t="s">
        <v>27</v>
      </c>
      <c r="B48">
        <v>7</v>
      </c>
      <c r="G48" s="14">
        <f t="shared" si="10"/>
        <v>12</v>
      </c>
      <c r="H48" s="15">
        <f t="shared" si="11"/>
        <v>12898.419888735403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>
        <f t="shared" si="8"/>
        <v>386952.5966620621</v>
      </c>
      <c r="U48" s="15"/>
      <c r="V48" s="15"/>
      <c r="W48" s="15">
        <f t="shared" si="9"/>
        <v>19347629.833103105</v>
      </c>
      <c r="X48" s="14">
        <f t="shared" si="12"/>
        <v>13</v>
      </c>
    </row>
    <row r="49" spans="1:24" x14ac:dyDescent="0.25">
      <c r="A49" t="s">
        <v>28</v>
      </c>
      <c r="B49">
        <v>5</v>
      </c>
      <c r="G49" s="14">
        <f t="shared" si="10"/>
        <v>13</v>
      </c>
      <c r="H49" s="15">
        <f t="shared" si="11"/>
        <v>12737.189640126211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>
        <f t="shared" si="8"/>
        <v>382115.68920378631</v>
      </c>
      <c r="U49" s="15"/>
      <c r="V49" s="15"/>
      <c r="W49" s="15">
        <f t="shared" si="9"/>
        <v>19105784.460189316</v>
      </c>
      <c r="X49" s="14">
        <f t="shared" si="12"/>
        <v>14</v>
      </c>
    </row>
    <row r="50" spans="1:24" x14ac:dyDescent="0.25">
      <c r="A50" t="s">
        <v>29</v>
      </c>
      <c r="B50" s="2">
        <f>5/7</f>
        <v>0.7142857142857143</v>
      </c>
      <c r="G50" s="14">
        <f t="shared" si="10"/>
        <v>14</v>
      </c>
      <c r="H50" s="15">
        <f t="shared" si="11"/>
        <v>12577.974769624634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>
        <f t="shared" si="8"/>
        <v>377339.24308873899</v>
      </c>
      <c r="U50" s="15"/>
      <c r="V50" s="15"/>
      <c r="W50" s="15">
        <f t="shared" si="9"/>
        <v>18866962.15443695</v>
      </c>
      <c r="X50" s="14">
        <f t="shared" si="12"/>
        <v>15</v>
      </c>
    </row>
    <row r="51" spans="1:24" x14ac:dyDescent="0.25">
      <c r="A51" t="s">
        <v>30</v>
      </c>
      <c r="B51" s="6">
        <f>(1000000000+B46)/B49</f>
        <v>506990000</v>
      </c>
      <c r="G51" s="14">
        <f t="shared" si="10"/>
        <v>15</v>
      </c>
      <c r="H51" s="15">
        <f t="shared" si="11"/>
        <v>12420.750085004325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>
        <f t="shared" si="8"/>
        <v>372622.50255012978</v>
      </c>
      <c r="U51" s="15"/>
      <c r="V51" s="15"/>
      <c r="W51" s="15">
        <f t="shared" si="9"/>
        <v>18631125.127506487</v>
      </c>
      <c r="X51" s="14">
        <f t="shared" si="12"/>
        <v>16</v>
      </c>
    </row>
    <row r="52" spans="1:24" x14ac:dyDescent="0.25">
      <c r="A52" t="s">
        <v>32</v>
      </c>
      <c r="B52" s="6">
        <f>B51*B49</f>
        <v>2534950000</v>
      </c>
      <c r="G52" s="14">
        <f t="shared" si="10"/>
        <v>16</v>
      </c>
      <c r="H52" s="15">
        <f t="shared" si="11"/>
        <v>12265.490708941772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>
        <f t="shared" si="8"/>
        <v>367964.72126825317</v>
      </c>
      <c r="U52" s="15"/>
      <c r="V52" s="15"/>
      <c r="W52" s="15">
        <f t="shared" si="9"/>
        <v>18398236.063412659</v>
      </c>
      <c r="X52" s="14">
        <f t="shared" si="12"/>
        <v>17</v>
      </c>
    </row>
    <row r="53" spans="1:24" x14ac:dyDescent="0.25">
      <c r="G53" s="14">
        <f t="shared" si="10"/>
        <v>17</v>
      </c>
      <c r="H53" s="15">
        <f t="shared" si="11"/>
        <v>12112.17207508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>
        <f t="shared" si="8"/>
        <v>363365.16225240001</v>
      </c>
      <c r="U53" s="15"/>
      <c r="V53" s="15"/>
      <c r="W53" s="15">
        <f t="shared" si="9"/>
        <v>18168258.11262</v>
      </c>
      <c r="X53" s="14">
        <f t="shared" si="12"/>
        <v>18</v>
      </c>
    </row>
    <row r="54" spans="1:24" x14ac:dyDescent="0.25">
      <c r="G54" s="14">
        <f t="shared" si="10"/>
        <v>18</v>
      </c>
      <c r="H54" s="15">
        <f t="shared" si="11"/>
        <v>11960.769924141499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>
        <f t="shared" si="8"/>
        <v>358823.09772424499</v>
      </c>
      <c r="U54" s="15"/>
      <c r="V54" s="15"/>
      <c r="W54" s="15">
        <f t="shared" si="9"/>
        <v>17941154.886212248</v>
      </c>
      <c r="X54" s="14">
        <f t="shared" si="12"/>
        <v>19</v>
      </c>
    </row>
    <row r="55" spans="1:24" x14ac:dyDescent="0.25">
      <c r="G55" s="14">
        <f t="shared" si="10"/>
        <v>19</v>
      </c>
      <c r="H55" s="15">
        <f t="shared" si="11"/>
        <v>11811.260300089731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>
        <f t="shared" si="8"/>
        <v>354337.80900269194</v>
      </c>
      <c r="U55" s="15"/>
      <c r="V55" s="15"/>
      <c r="W55" s="15">
        <f t="shared" si="9"/>
        <v>17716890.450134598</v>
      </c>
      <c r="X55" s="14">
        <f t="shared" si="12"/>
        <v>20</v>
      </c>
    </row>
    <row r="56" spans="1:24" x14ac:dyDescent="0.25">
      <c r="G56" s="14">
        <f t="shared" si="10"/>
        <v>20</v>
      </c>
      <c r="H56" s="15">
        <f t="shared" si="11"/>
        <v>11663.619546338608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>
        <f t="shared" si="8"/>
        <v>349908.58639015828</v>
      </c>
      <c r="U56" s="15"/>
      <c r="V56" s="15"/>
      <c r="W56" s="15">
        <f t="shared" si="9"/>
        <v>17495429.319507916</v>
      </c>
      <c r="X56" s="14">
        <f t="shared" si="12"/>
        <v>21</v>
      </c>
    </row>
    <row r="57" spans="1:24" x14ac:dyDescent="0.25">
      <c r="G57" s="14">
        <f t="shared" si="10"/>
        <v>21</v>
      </c>
      <c r="H57" s="15">
        <f t="shared" si="11"/>
        <v>11517.824302009376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>
        <f t="shared" si="8"/>
        <v>345534.7290602813</v>
      </c>
      <c r="U57" s="15"/>
      <c r="V57" s="15"/>
      <c r="W57" s="15">
        <f t="shared" si="9"/>
        <v>17276736.453014065</v>
      </c>
      <c r="X57" s="14">
        <f t="shared" si="12"/>
        <v>22</v>
      </c>
    </row>
    <row r="58" spans="1:24" x14ac:dyDescent="0.25">
      <c r="G58" s="14">
        <f t="shared" si="10"/>
        <v>22</v>
      </c>
      <c r="H58" s="15">
        <f t="shared" si="11"/>
        <v>11373.851498234259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>
        <f t="shared" si="8"/>
        <v>341215.54494702775</v>
      </c>
      <c r="U58" s="15"/>
      <c r="V58" s="15"/>
      <c r="W58" s="15">
        <f t="shared" si="9"/>
        <v>17060777.247351389</v>
      </c>
      <c r="X58" s="14">
        <f t="shared" si="12"/>
        <v>23</v>
      </c>
    </row>
    <row r="59" spans="1:24" x14ac:dyDescent="0.25">
      <c r="G59" s="14">
        <f t="shared" si="10"/>
        <v>23</v>
      </c>
      <c r="H59" s="15">
        <f t="shared" si="11"/>
        <v>11231.67835450633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>
        <f t="shared" si="8"/>
        <v>336950.35063518991</v>
      </c>
      <c r="U59" s="15"/>
      <c r="V59" s="15"/>
      <c r="W59" s="15">
        <f t="shared" si="9"/>
        <v>16847517.531759497</v>
      </c>
      <c r="X59" s="14">
        <f t="shared" si="12"/>
        <v>24</v>
      </c>
    </row>
    <row r="60" spans="1:24" x14ac:dyDescent="0.25">
      <c r="G60" s="14">
        <f t="shared" si="10"/>
        <v>24</v>
      </c>
      <c r="H60" s="15">
        <f t="shared" si="11"/>
        <v>11091.282375075001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>
        <f t="shared" si="8"/>
        <v>332738.47125225002</v>
      </c>
      <c r="U60" s="15"/>
      <c r="V60" s="15"/>
      <c r="W60" s="15">
        <f t="shared" si="9"/>
        <v>16636923.5626125</v>
      </c>
      <c r="X60" s="14">
        <f t="shared" si="12"/>
        <v>25</v>
      </c>
    </row>
    <row r="61" spans="1:24" x14ac:dyDescent="0.25">
      <c r="G61" s="14">
        <f t="shared" si="10"/>
        <v>25</v>
      </c>
      <c r="H61" s="15">
        <f t="shared" si="11"/>
        <v>10952.641345386564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>
        <f t="shared" si="8"/>
        <v>328579.24036159692</v>
      </c>
      <c r="U61" s="15"/>
      <c r="V61" s="15"/>
      <c r="W61" s="15">
        <f t="shared" si="9"/>
        <v>16428962.018079847</v>
      </c>
      <c r="X61" s="14">
        <f t="shared" si="12"/>
        <v>26</v>
      </c>
    </row>
    <row r="62" spans="1:24" x14ac:dyDescent="0.25">
      <c r="G62" s="14">
        <f t="shared" si="10"/>
        <v>26</v>
      </c>
      <c r="H62" s="15">
        <f t="shared" si="11"/>
        <v>10815.733328569233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>
        <f t="shared" si="8"/>
        <v>324471.99985707697</v>
      </c>
      <c r="U62" s="15"/>
      <c r="V62" s="15"/>
      <c r="W62" s="15">
        <f t="shared" si="9"/>
        <v>16223599.992853848</v>
      </c>
      <c r="X62" s="14">
        <f t="shared" si="12"/>
        <v>27</v>
      </c>
    </row>
    <row r="63" spans="1:24" x14ac:dyDescent="0.25">
      <c r="G63" s="14">
        <f t="shared" si="10"/>
        <v>27</v>
      </c>
      <c r="H63" s="15">
        <f t="shared" si="11"/>
        <v>10680.536661962118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>
        <f t="shared" si="8"/>
        <v>320416.09985886357</v>
      </c>
      <c r="U63" s="15"/>
      <c r="V63" s="15"/>
      <c r="W63" s="15">
        <f t="shared" si="9"/>
        <v>16020804.992943179</v>
      </c>
      <c r="X63" s="14">
        <f t="shared" si="12"/>
        <v>28</v>
      </c>
    </row>
    <row r="64" spans="1:24" x14ac:dyDescent="0.25">
      <c r="G64" s="14">
        <f t="shared" si="10"/>
        <v>28</v>
      </c>
      <c r="H64" s="15">
        <f t="shared" si="11"/>
        <v>10547.029953687592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>
        <f t="shared" si="8"/>
        <v>316410.89861062774</v>
      </c>
      <c r="U64" s="15"/>
      <c r="V64" s="15"/>
      <c r="W64" s="15">
        <f t="shared" si="9"/>
        <v>15820544.930531386</v>
      </c>
      <c r="X64" s="14">
        <f t="shared" si="12"/>
        <v>29</v>
      </c>
    </row>
    <row r="65" spans="7:24" x14ac:dyDescent="0.25">
      <c r="G65" s="14">
        <f t="shared" si="10"/>
        <v>29</v>
      </c>
      <c r="H65" s="15">
        <f t="shared" si="11"/>
        <v>10415.192079266497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>
        <f t="shared" si="8"/>
        <v>312455.76237799489</v>
      </c>
      <c r="U65" s="15"/>
      <c r="V65" s="15"/>
      <c r="W65" s="15">
        <f t="shared" si="9"/>
        <v>15622788.118899744</v>
      </c>
      <c r="X65" s="14">
        <f t="shared" si="12"/>
        <v>30</v>
      </c>
    </row>
    <row r="66" spans="7:24" x14ac:dyDescent="0.25">
      <c r="G66" s="14">
        <f t="shared" si="10"/>
        <v>30</v>
      </c>
      <c r="H66" s="15">
        <f t="shared" si="11"/>
        <v>10285.002178275665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>
        <f t="shared" si="8"/>
        <v>308550.06534826994</v>
      </c>
      <c r="U66" s="15"/>
      <c r="V66" s="15"/>
      <c r="W66" s="15">
        <f t="shared" si="9"/>
        <v>15427503.267413497</v>
      </c>
      <c r="X66" s="14">
        <f t="shared" si="12"/>
        <v>31</v>
      </c>
    </row>
    <row r="67" spans="7:24" x14ac:dyDescent="0.25">
      <c r="G67" s="14">
        <f t="shared" si="10"/>
        <v>31</v>
      </c>
      <c r="H67" s="15">
        <f t="shared" si="11"/>
        <v>10156.43965104722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>
        <f t="shared" si="8"/>
        <v>304693.18953141657</v>
      </c>
      <c r="U67" s="15"/>
      <c r="V67" s="15"/>
      <c r="W67" s="15">
        <f t="shared" si="9"/>
        <v>15234659.476570828</v>
      </c>
      <c r="X67" s="14">
        <f t="shared" si="12"/>
        <v>32</v>
      </c>
    </row>
    <row r="68" spans="7:24" x14ac:dyDescent="0.25">
      <c r="G68" s="14">
        <f t="shared" si="10"/>
        <v>32</v>
      </c>
      <c r="H68" s="15">
        <f t="shared" si="11"/>
        <v>10029.484155409129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>
        <f t="shared" si="8"/>
        <v>300884.52466227388</v>
      </c>
      <c r="U68" s="15"/>
      <c r="V68" s="15"/>
      <c r="W68" s="15">
        <f t="shared" si="9"/>
        <v>15044226.233113693</v>
      </c>
      <c r="X68" s="14">
        <f t="shared" si="12"/>
        <v>33</v>
      </c>
    </row>
    <row r="69" spans="7:24" x14ac:dyDescent="0.25">
      <c r="G69" s="14">
        <f t="shared" si="10"/>
        <v>33</v>
      </c>
      <c r="H69" s="15">
        <f t="shared" si="11"/>
        <v>9904.1156034665146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>
        <f t="shared" si="8"/>
        <v>297123.46810399543</v>
      </c>
      <c r="U69" s="15"/>
      <c r="V69" s="15"/>
      <c r="W69" s="15">
        <f t="shared" si="9"/>
        <v>14856173.405199772</v>
      </c>
      <c r="X69" s="14">
        <f t="shared" si="12"/>
        <v>34</v>
      </c>
    </row>
    <row r="70" spans="7:24" x14ac:dyDescent="0.25">
      <c r="G70" s="14">
        <f t="shared" si="10"/>
        <v>34</v>
      </c>
      <c r="H70" s="15">
        <f t="shared" si="11"/>
        <v>9780.3141584231835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>
        <f t="shared" si="8"/>
        <v>293409.42475269549</v>
      </c>
      <c r="U70" s="15"/>
      <c r="V70" s="15"/>
      <c r="W70" s="15">
        <f t="shared" si="9"/>
        <v>14670471.237634774</v>
      </c>
      <c r="X70" s="14">
        <f t="shared" si="12"/>
        <v>35</v>
      </c>
    </row>
    <row r="71" spans="7:24" x14ac:dyDescent="0.25">
      <c r="G71" s="14">
        <f t="shared" si="10"/>
        <v>35</v>
      </c>
      <c r="H71" s="15">
        <f t="shared" si="11"/>
        <v>9658.0602314428943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>
        <f t="shared" si="8"/>
        <v>289741.80694328685</v>
      </c>
      <c r="U71" s="15"/>
      <c r="V71" s="15"/>
      <c r="W71" s="15">
        <f t="shared" si="9"/>
        <v>14487090.347164342</v>
      </c>
      <c r="X71" s="14">
        <f t="shared" si="12"/>
        <v>36</v>
      </c>
    </row>
    <row r="72" spans="7:24" x14ac:dyDescent="0.25">
      <c r="G72" s="14">
        <f t="shared" si="10"/>
        <v>36</v>
      </c>
      <c r="H72" s="15">
        <f t="shared" si="11"/>
        <v>9537.3344785498575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>
        <f t="shared" si="8"/>
        <v>286120.03435649571</v>
      </c>
      <c r="U72" s="15"/>
      <c r="V72" s="15"/>
      <c r="W72" s="15">
        <f t="shared" si="9"/>
        <v>14306001.717824785</v>
      </c>
      <c r="X72" s="14">
        <f t="shared" si="12"/>
        <v>37</v>
      </c>
    </row>
    <row r="73" spans="7:24" x14ac:dyDescent="0.25">
      <c r="G73" s="14">
        <f t="shared" si="10"/>
        <v>37</v>
      </c>
      <c r="H73" s="15">
        <f t="shared" si="11"/>
        <v>9418.1177975679839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>
        <f t="shared" si="8"/>
        <v>282543.53392703953</v>
      </c>
      <c r="U73" s="15"/>
      <c r="V73" s="15"/>
      <c r="W73" s="15">
        <f t="shared" si="9"/>
        <v>14127176.696351977</v>
      </c>
      <c r="X73" s="14">
        <f t="shared" si="12"/>
        <v>38</v>
      </c>
    </row>
    <row r="74" spans="7:24" x14ac:dyDescent="0.25">
      <c r="G74" s="14">
        <f t="shared" si="10"/>
        <v>38</v>
      </c>
      <c r="H74" s="15">
        <f t="shared" si="11"/>
        <v>9300.3913250983842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>
        <f t="shared" si="8"/>
        <v>279011.73975295154</v>
      </c>
      <c r="U74" s="15"/>
      <c r="V74" s="15"/>
      <c r="W74" s="15">
        <f t="shared" si="9"/>
        <v>13950586.987647578</v>
      </c>
      <c r="X74" s="14">
        <f t="shared" si="12"/>
        <v>39</v>
      </c>
    </row>
    <row r="75" spans="7:24" x14ac:dyDescent="0.25">
      <c r="G75" s="14">
        <f t="shared" si="10"/>
        <v>39</v>
      </c>
      <c r="H75" s="15">
        <f t="shared" si="11"/>
        <v>9184.1364335346552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>
        <f t="shared" si="8"/>
        <v>275524.09300603968</v>
      </c>
      <c r="U75" s="15"/>
      <c r="V75" s="15"/>
      <c r="W75" s="15">
        <f t="shared" si="9"/>
        <v>13776204.650301984</v>
      </c>
      <c r="X75" s="14">
        <f t="shared" si="12"/>
        <v>40</v>
      </c>
    </row>
    <row r="76" spans="7:24" x14ac:dyDescent="0.25">
      <c r="G76" s="14">
        <f t="shared" si="10"/>
        <v>40</v>
      </c>
      <c r="H76" s="15">
        <f t="shared" si="11"/>
        <v>9069.3347281154729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>
        <f t="shared" si="8"/>
        <v>272080.04184346419</v>
      </c>
      <c r="U76" s="15"/>
      <c r="V76" s="15"/>
      <c r="W76" s="15">
        <f t="shared" si="9"/>
        <v>13604002.092173209</v>
      </c>
      <c r="X76" s="14">
        <f t="shared" si="12"/>
        <v>41</v>
      </c>
    </row>
    <row r="77" spans="7:24" x14ac:dyDescent="0.25">
      <c r="G77" s="14">
        <f t="shared" si="10"/>
        <v>41</v>
      </c>
      <c r="H77" s="15">
        <f t="shared" si="11"/>
        <v>8955.9680440140291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>
        <f t="shared" si="8"/>
        <v>268679.04132042086</v>
      </c>
      <c r="U77" s="15"/>
      <c r="V77" s="15"/>
      <c r="W77" s="15">
        <f t="shared" si="9"/>
        <v>13433952.066021044</v>
      </c>
      <c r="X77" s="14">
        <f t="shared" si="12"/>
        <v>42</v>
      </c>
    </row>
    <row r="78" spans="7:24" x14ac:dyDescent="0.25">
      <c r="G78" s="14">
        <f t="shared" si="10"/>
        <v>42</v>
      </c>
      <c r="H78" s="15">
        <f t="shared" si="11"/>
        <v>8844.0184434638541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>
        <f t="shared" si="8"/>
        <v>265320.5533039156</v>
      </c>
      <c r="U78" s="15"/>
      <c r="V78" s="15"/>
      <c r="W78" s="15">
        <f t="shared" si="9"/>
        <v>13266027.66519578</v>
      </c>
      <c r="X78" s="14">
        <f t="shared" si="12"/>
        <v>43</v>
      </c>
    </row>
    <row r="79" spans="7:24" x14ac:dyDescent="0.25">
      <c r="G79" s="14">
        <f t="shared" si="10"/>
        <v>43</v>
      </c>
      <c r="H79" s="15">
        <f t="shared" si="11"/>
        <v>8733.4682129205557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>
        <f t="shared" si="8"/>
        <v>262004.04638761666</v>
      </c>
      <c r="U79" s="15"/>
      <c r="V79" s="15"/>
      <c r="W79" s="15">
        <f t="shared" si="9"/>
        <v>13100202.319380833</v>
      </c>
      <c r="X79" s="14">
        <f t="shared" si="12"/>
        <v>44</v>
      </c>
    </row>
    <row r="80" spans="7:24" x14ac:dyDescent="0.25">
      <c r="G80" s="14">
        <f t="shared" si="10"/>
        <v>44</v>
      </c>
      <c r="H80" s="15">
        <f t="shared" si="11"/>
        <v>8624.2998602590487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>
        <f t="shared" si="8"/>
        <v>258728.99580777145</v>
      </c>
      <c r="U80" s="15"/>
      <c r="V80" s="15"/>
      <c r="W80" s="15">
        <f t="shared" si="9"/>
        <v>12936449.790388573</v>
      </c>
      <c r="X80" s="14">
        <f t="shared" si="12"/>
        <v>45</v>
      </c>
    </row>
    <row r="81" spans="1:24" x14ac:dyDescent="0.25">
      <c r="G81" s="14">
        <f t="shared" si="10"/>
        <v>45</v>
      </c>
      <c r="H81" s="15">
        <f t="shared" si="11"/>
        <v>8516.4961120058106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>
        <f t="shared" si="8"/>
        <v>255494.88336017431</v>
      </c>
      <c r="U81" s="15"/>
      <c r="V81" s="15"/>
      <c r="W81" s="15">
        <f t="shared" si="9"/>
        <v>12774744.168008715</v>
      </c>
      <c r="X81" s="14">
        <f t="shared" si="12"/>
        <v>46</v>
      </c>
    </row>
    <row r="82" spans="1:24" x14ac:dyDescent="0.25">
      <c r="G82" s="14">
        <f t="shared" si="10"/>
        <v>46</v>
      </c>
      <c r="H82" s="15">
        <f t="shared" si="11"/>
        <v>8410.0399106057375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>
        <f t="shared" si="8"/>
        <v>252301.19731817214</v>
      </c>
      <c r="U82" s="15"/>
      <c r="V82" s="15"/>
      <c r="W82" s="15">
        <f t="shared" si="9"/>
        <v>12615059.865908608</v>
      </c>
      <c r="X82" s="14">
        <f t="shared" si="12"/>
        <v>47</v>
      </c>
    </row>
    <row r="83" spans="1:24" x14ac:dyDescent="0.25">
      <c r="G83" s="14">
        <f t="shared" si="10"/>
        <v>47</v>
      </c>
      <c r="H83" s="15">
        <f t="shared" si="11"/>
        <v>8304.9144117231663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>
        <f t="shared" si="8"/>
        <v>249147.432351695</v>
      </c>
      <c r="U83" s="15"/>
      <c r="V83" s="15"/>
      <c r="W83" s="15">
        <f t="shared" si="9"/>
        <v>12457371.61758475</v>
      </c>
      <c r="X83" s="14">
        <f t="shared" si="12"/>
        <v>48</v>
      </c>
    </row>
    <row r="84" spans="1:24" x14ac:dyDescent="0.25">
      <c r="A84" t="s">
        <v>44</v>
      </c>
      <c r="G84" s="14">
        <f t="shared" si="10"/>
        <v>48</v>
      </c>
      <c r="H84" s="15">
        <f t="shared" si="11"/>
        <v>8201.1029815766269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>
        <f t="shared" si="8"/>
        <v>246033.08944729881</v>
      </c>
      <c r="U84" s="15"/>
      <c r="V84" s="15"/>
      <c r="W84" s="15">
        <f t="shared" si="9"/>
        <v>12301654.472364942</v>
      </c>
      <c r="X84" s="14">
        <f t="shared" si="12"/>
        <v>49</v>
      </c>
    </row>
    <row r="85" spans="1:24" x14ac:dyDescent="0.25">
      <c r="G85" s="14">
        <f t="shared" si="10"/>
        <v>49</v>
      </c>
      <c r="H85" s="15">
        <f t="shared" si="11"/>
        <v>8098.5891943069191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>
        <f t="shared" si="8"/>
        <v>242957.67582920758</v>
      </c>
      <c r="U85" s="15"/>
      <c r="V85" s="15"/>
      <c r="W85" s="15">
        <f t="shared" si="9"/>
        <v>12147883.79146038</v>
      </c>
      <c r="X85" s="14">
        <f t="shared" si="12"/>
        <v>50</v>
      </c>
    </row>
    <row r="86" spans="1:24" ht="75" x14ac:dyDescent="0.25">
      <c r="B86" s="1" t="s">
        <v>61</v>
      </c>
      <c r="C86" s="1" t="s">
        <v>60</v>
      </c>
      <c r="D86" s="1" t="s">
        <v>62</v>
      </c>
      <c r="E86" s="1" t="s">
        <v>63</v>
      </c>
      <c r="G86" s="14">
        <f t="shared" si="10"/>
        <v>50</v>
      </c>
      <c r="H86" s="15">
        <f t="shared" si="11"/>
        <v>7997.3568293780827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>
        <f t="shared" si="8"/>
        <v>239920.70488134248</v>
      </c>
      <c r="U86" s="15"/>
      <c r="V86" s="15"/>
      <c r="W86" s="15">
        <f t="shared" si="9"/>
        <v>11996035.244067123</v>
      </c>
      <c r="X86" s="14">
        <f t="shared" si="12"/>
        <v>51</v>
      </c>
    </row>
    <row r="87" spans="1:24" x14ac:dyDescent="0.25">
      <c r="A87" s="17" t="s">
        <v>36</v>
      </c>
      <c r="B87" s="17">
        <v>7</v>
      </c>
      <c r="C87" s="17">
        <v>7</v>
      </c>
      <c r="D87" s="17">
        <v>7</v>
      </c>
      <c r="E87" s="17">
        <v>7</v>
      </c>
      <c r="F87" s="17" t="s">
        <v>53</v>
      </c>
      <c r="G87" s="14">
        <f t="shared" si="10"/>
        <v>51</v>
      </c>
      <c r="H87" s="15">
        <f t="shared" si="11"/>
        <v>7897.3898690108563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>
        <f t="shared" si="8"/>
        <v>236921.69607032568</v>
      </c>
      <c r="U87" s="15"/>
      <c r="V87" s="15"/>
      <c r="W87" s="15">
        <f t="shared" si="9"/>
        <v>11846084.803516284</v>
      </c>
      <c r="X87" s="14">
        <f t="shared" si="12"/>
        <v>52</v>
      </c>
    </row>
    <row r="88" spans="1:24" x14ac:dyDescent="0.25">
      <c r="A88" s="17" t="s">
        <v>59</v>
      </c>
      <c r="B88" s="17">
        <v>5</v>
      </c>
      <c r="C88" s="17">
        <v>5</v>
      </c>
      <c r="D88" s="17">
        <v>10</v>
      </c>
      <c r="E88" s="17">
        <v>10</v>
      </c>
      <c r="F88" s="17" t="s">
        <v>53</v>
      </c>
      <c r="G88" s="14">
        <f t="shared" si="10"/>
        <v>52</v>
      </c>
      <c r="H88" s="15">
        <f t="shared" si="11"/>
        <v>7798.6724956482203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f t="shared" si="8"/>
        <v>233960.17486944661</v>
      </c>
      <c r="U88" s="15"/>
      <c r="V88" s="15"/>
      <c r="W88" s="15">
        <f t="shared" si="9"/>
        <v>11698008.74347233</v>
      </c>
      <c r="X88" s="14">
        <f t="shared" si="12"/>
        <v>53</v>
      </c>
    </row>
    <row r="89" spans="1:24" x14ac:dyDescent="0.25">
      <c r="A89" s="17" t="s">
        <v>38</v>
      </c>
      <c r="B89" s="17">
        <v>14</v>
      </c>
      <c r="C89" s="17">
        <v>14</v>
      </c>
      <c r="D89" s="17">
        <v>14</v>
      </c>
      <c r="E89" s="17">
        <v>14</v>
      </c>
      <c r="F89" s="17" t="s">
        <v>53</v>
      </c>
      <c r="G89" s="14">
        <f t="shared" si="10"/>
        <v>53</v>
      </c>
      <c r="H89" s="15">
        <f t="shared" si="11"/>
        <v>7701.1890894526177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>
        <f t="shared" si="8"/>
        <v>231035.67268357854</v>
      </c>
      <c r="U89" s="15"/>
      <c r="V89" s="15"/>
      <c r="W89" s="15">
        <f t="shared" si="9"/>
        <v>11551783.634178927</v>
      </c>
      <c r="X89" s="14">
        <f t="shared" si="12"/>
        <v>54</v>
      </c>
    </row>
    <row r="90" spans="1:24" x14ac:dyDescent="0.25">
      <c r="A90" s="17" t="s">
        <v>48</v>
      </c>
      <c r="B90" s="17">
        <v>10</v>
      </c>
      <c r="C90" s="17">
        <v>5</v>
      </c>
      <c r="D90" s="17">
        <v>5</v>
      </c>
      <c r="E90" s="17">
        <v>10</v>
      </c>
      <c r="F90" s="17" t="s">
        <v>53</v>
      </c>
      <c r="G90" s="14">
        <f t="shared" si="10"/>
        <v>54</v>
      </c>
      <c r="H90" s="15">
        <f t="shared" si="11"/>
        <v>7604.9242258344602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>
        <f t="shared" si="8"/>
        <v>228147.72677503381</v>
      </c>
      <c r="U90" s="15"/>
      <c r="V90" s="15"/>
      <c r="W90" s="15">
        <f t="shared" si="9"/>
        <v>11407386.33875169</v>
      </c>
      <c r="X90" s="14">
        <f t="shared" si="12"/>
        <v>55</v>
      </c>
    </row>
    <row r="91" spans="1:24" x14ac:dyDescent="0.25">
      <c r="A91" t="s">
        <v>51</v>
      </c>
      <c r="D91" s="18">
        <v>5</v>
      </c>
      <c r="E91">
        <v>5</v>
      </c>
      <c r="F91" t="s">
        <v>20</v>
      </c>
      <c r="G91" s="14">
        <f t="shared" si="10"/>
        <v>55</v>
      </c>
      <c r="H91" s="15">
        <f t="shared" si="11"/>
        <v>7509.8626730115293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>
        <f t="shared" si="8"/>
        <v>225295.88019034587</v>
      </c>
      <c r="U91" s="15"/>
      <c r="V91" s="15"/>
      <c r="W91" s="15">
        <f t="shared" si="9"/>
        <v>11264794.009517293</v>
      </c>
      <c r="X91" s="14">
        <f t="shared" si="12"/>
        <v>56</v>
      </c>
    </row>
    <row r="92" spans="1:24" x14ac:dyDescent="0.25">
      <c r="A92" t="s">
        <v>49</v>
      </c>
      <c r="B92" s="18">
        <v>5</v>
      </c>
      <c r="C92" s="18">
        <v>0</v>
      </c>
      <c r="E92">
        <v>5</v>
      </c>
      <c r="F92" t="s">
        <v>20</v>
      </c>
      <c r="G92" s="14">
        <f t="shared" si="10"/>
        <v>56</v>
      </c>
      <c r="H92" s="15">
        <f t="shared" si="11"/>
        <v>7415.9893895988853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>
        <f t="shared" si="8"/>
        <v>222479.68168796657</v>
      </c>
      <c r="U92" s="15"/>
      <c r="V92" s="15"/>
      <c r="W92" s="15">
        <f t="shared" si="9"/>
        <v>11123984.084398329</v>
      </c>
      <c r="X92" s="14">
        <f t="shared" si="12"/>
        <v>57</v>
      </c>
    </row>
    <row r="93" spans="1:24" x14ac:dyDescent="0.25">
      <c r="A93" t="s">
        <v>50</v>
      </c>
      <c r="B93" s="18">
        <v>5</v>
      </c>
      <c r="C93" s="18">
        <v>0</v>
      </c>
      <c r="E93">
        <v>5</v>
      </c>
      <c r="F93" t="s">
        <v>20</v>
      </c>
      <c r="G93" s="14">
        <f t="shared" si="10"/>
        <v>57</v>
      </c>
      <c r="H93" s="15">
        <f t="shared" si="11"/>
        <v>7323.2895222288989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>
        <f t="shared" si="8"/>
        <v>219698.68566686698</v>
      </c>
      <c r="U93" s="15"/>
      <c r="V93" s="15"/>
      <c r="W93" s="15">
        <f t="shared" si="9"/>
        <v>10984934.283343349</v>
      </c>
      <c r="X93" s="14">
        <f t="shared" si="12"/>
        <v>58</v>
      </c>
    </row>
    <row r="94" spans="1:24" x14ac:dyDescent="0.25">
      <c r="A94" t="s">
        <v>45</v>
      </c>
      <c r="B94">
        <v>72</v>
      </c>
      <c r="C94">
        <v>0</v>
      </c>
      <c r="D94">
        <v>0</v>
      </c>
      <c r="E94">
        <v>72</v>
      </c>
      <c r="F94" t="s">
        <v>20</v>
      </c>
      <c r="G94" s="14">
        <f t="shared" si="10"/>
        <v>58</v>
      </c>
      <c r="H94" s="15">
        <f t="shared" si="11"/>
        <v>7231.7484032010379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>
        <f t="shared" si="8"/>
        <v>216952.45209603113</v>
      </c>
      <c r="U94" s="15"/>
      <c r="V94" s="15"/>
      <c r="W94" s="15">
        <f t="shared" si="9"/>
        <v>10847622.604801556</v>
      </c>
      <c r="X94" s="14">
        <f t="shared" si="12"/>
        <v>59</v>
      </c>
    </row>
    <row r="95" spans="1:24" x14ac:dyDescent="0.25">
      <c r="A95" t="s">
        <v>41</v>
      </c>
      <c r="B95">
        <v>10</v>
      </c>
      <c r="C95">
        <v>0</v>
      </c>
      <c r="D95">
        <v>0</v>
      </c>
      <c r="E95">
        <v>10</v>
      </c>
      <c r="F95" t="s">
        <v>20</v>
      </c>
      <c r="G95" s="14">
        <f t="shared" si="10"/>
        <v>59</v>
      </c>
      <c r="H95" s="15">
        <f t="shared" si="11"/>
        <v>7141.3515481610248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>
        <f t="shared" si="8"/>
        <v>214240.54644483075</v>
      </c>
      <c r="U95" s="15"/>
      <c r="V95" s="15"/>
      <c r="W95" s="15">
        <f t="shared" si="9"/>
        <v>10712027.322241537</v>
      </c>
      <c r="X95" s="14">
        <f t="shared" si="12"/>
        <v>60</v>
      </c>
    </row>
    <row r="96" spans="1:24" x14ac:dyDescent="0.25">
      <c r="A96" t="s">
        <v>42</v>
      </c>
      <c r="B96">
        <v>10</v>
      </c>
      <c r="C96">
        <v>0</v>
      </c>
      <c r="D96">
        <v>0</v>
      </c>
      <c r="E96">
        <v>10</v>
      </c>
      <c r="F96" t="s">
        <v>20</v>
      </c>
      <c r="G96" s="14">
        <f t="shared" si="10"/>
        <v>60</v>
      </c>
      <c r="H96" s="15">
        <f t="shared" si="11"/>
        <v>7052.0846538090118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>
        <f t="shared" si="8"/>
        <v>211562.53961427035</v>
      </c>
      <c r="U96" s="15"/>
      <c r="V96" s="15"/>
      <c r="W96" s="15">
        <f t="shared" si="9"/>
        <v>10578126.980713518</v>
      </c>
      <c r="X96" s="14">
        <f t="shared" si="12"/>
        <v>61</v>
      </c>
    </row>
    <row r="97" spans="1:24" x14ac:dyDescent="0.25">
      <c r="A97" t="s">
        <v>52</v>
      </c>
      <c r="D97">
        <v>3</v>
      </c>
      <c r="E97">
        <v>3</v>
      </c>
      <c r="F97" t="s">
        <v>20</v>
      </c>
      <c r="G97" s="14">
        <f t="shared" si="10"/>
        <v>61</v>
      </c>
      <c r="H97" s="15">
        <f t="shared" si="11"/>
        <v>6963.9335956363993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>
        <f t="shared" si="8"/>
        <v>208918.00786909199</v>
      </c>
      <c r="U97" s="15"/>
      <c r="V97" s="15"/>
      <c r="W97" s="15">
        <f t="shared" si="9"/>
        <v>10445900.3934546</v>
      </c>
      <c r="X97" s="14">
        <f t="shared" si="12"/>
        <v>62</v>
      </c>
    </row>
    <row r="98" spans="1:24" x14ac:dyDescent="0.25">
      <c r="A98" t="s">
        <v>43</v>
      </c>
      <c r="B98">
        <v>95</v>
      </c>
      <c r="C98">
        <v>95</v>
      </c>
      <c r="D98">
        <v>90</v>
      </c>
      <c r="E98">
        <v>90</v>
      </c>
      <c r="F98" t="s">
        <v>20</v>
      </c>
      <c r="G98" s="14">
        <f t="shared" si="10"/>
        <v>62</v>
      </c>
      <c r="H98" s="15">
        <f t="shared" si="11"/>
        <v>6876.8844256909442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>
        <f t="shared" si="8"/>
        <v>206306.53277072831</v>
      </c>
      <c r="U98" s="15"/>
      <c r="V98" s="15"/>
      <c r="W98" s="15">
        <f t="shared" si="9"/>
        <v>10315326.638536416</v>
      </c>
      <c r="X98" s="14">
        <f t="shared" si="12"/>
        <v>63</v>
      </c>
    </row>
    <row r="99" spans="1:24" x14ac:dyDescent="0.25">
      <c r="A99" t="s">
        <v>58</v>
      </c>
      <c r="B99">
        <v>5</v>
      </c>
      <c r="C99">
        <v>5</v>
      </c>
      <c r="G99" s="14">
        <f t="shared" si="10"/>
        <v>63</v>
      </c>
      <c r="H99" s="15">
        <f t="shared" si="11"/>
        <v>6790.9233703698073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>
        <f t="shared" si="8"/>
        <v>203727.70111109421</v>
      </c>
      <c r="U99" s="15"/>
      <c r="V99" s="15"/>
      <c r="W99" s="15">
        <f t="shared" si="9"/>
        <v>10186385.05555471</v>
      </c>
      <c r="X99" s="14">
        <f t="shared" si="12"/>
        <v>64</v>
      </c>
    </row>
    <row r="100" spans="1:24" x14ac:dyDescent="0.25">
      <c r="A100" t="s">
        <v>57</v>
      </c>
      <c r="B100">
        <v>5</v>
      </c>
      <c r="C100">
        <v>5</v>
      </c>
      <c r="G100" s="14">
        <f t="shared" si="10"/>
        <v>64</v>
      </c>
      <c r="H100" s="15">
        <f t="shared" si="11"/>
        <v>6706.0368282401851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>
        <f t="shared" si="8"/>
        <v>201181.10484720554</v>
      </c>
      <c r="U100" s="15"/>
      <c r="V100" s="15"/>
      <c r="W100" s="15">
        <f t="shared" si="9"/>
        <v>10059055.242360277</v>
      </c>
      <c r="X100" s="14">
        <f t="shared" si="12"/>
        <v>65</v>
      </c>
    </row>
    <row r="101" spans="1:24" x14ac:dyDescent="0.25">
      <c r="B101">
        <f>SUM(B87:B100)</f>
        <v>243</v>
      </c>
      <c r="C101">
        <f>SUM(C87:C99)</f>
        <v>131</v>
      </c>
      <c r="D101">
        <f>SUM(D87:D100)</f>
        <v>134</v>
      </c>
      <c r="E101">
        <f>SUM(E87:E100)</f>
        <v>241</v>
      </c>
      <c r="G101" s="14">
        <f t="shared" si="10"/>
        <v>65</v>
      </c>
      <c r="H101" s="15">
        <f t="shared" si="11"/>
        <v>6622.2113678871829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>
        <f t="shared" ref="T101:T164" si="13">H101*30</f>
        <v>198666.34103661549</v>
      </c>
      <c r="U101" s="15"/>
      <c r="V101" s="15"/>
      <c r="W101" s="15">
        <f t="shared" ref="W101:W164" si="14">T101*Y$35</f>
        <v>9933317.0518307742</v>
      </c>
      <c r="X101" s="14">
        <f t="shared" si="12"/>
        <v>66</v>
      </c>
    </row>
    <row r="102" spans="1:24" x14ac:dyDescent="0.25">
      <c r="G102" s="14">
        <f t="shared" ref="G102:G144" si="15">G101+1</f>
        <v>66</v>
      </c>
      <c r="H102" s="15">
        <f t="shared" ref="H102:H165" si="16">H101-H101*0.15/12</f>
        <v>6539.4337257885927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>
        <f t="shared" si="13"/>
        <v>196183.01177365778</v>
      </c>
      <c r="U102" s="15"/>
      <c r="V102" s="15"/>
      <c r="W102" s="15">
        <f t="shared" si="14"/>
        <v>9809150.5886828899</v>
      </c>
      <c r="X102" s="14">
        <f t="shared" ref="X102:X144" si="17">X101+1</f>
        <v>67</v>
      </c>
    </row>
    <row r="103" spans="1:24" x14ac:dyDescent="0.25">
      <c r="A103" t="s">
        <v>46</v>
      </c>
      <c r="B103" s="5">
        <v>10000000</v>
      </c>
      <c r="C103" s="5">
        <v>10000000</v>
      </c>
      <c r="D103" s="5">
        <v>2000000</v>
      </c>
      <c r="E103" s="5">
        <v>2000000</v>
      </c>
      <c r="G103" s="14">
        <f t="shared" si="15"/>
        <v>67</v>
      </c>
      <c r="H103" s="15">
        <f t="shared" si="16"/>
        <v>6457.6908042162349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>
        <f t="shared" si="13"/>
        <v>193730.72412648704</v>
      </c>
      <c r="U103" s="15"/>
      <c r="V103" s="15"/>
      <c r="W103" s="15">
        <f t="shared" si="14"/>
        <v>9686536.206324352</v>
      </c>
      <c r="X103" s="14">
        <f t="shared" si="17"/>
        <v>68</v>
      </c>
    </row>
    <row r="104" spans="1:24" x14ac:dyDescent="0.25">
      <c r="A104" t="s">
        <v>47</v>
      </c>
      <c r="B104" s="5">
        <v>20000000</v>
      </c>
      <c r="C104" s="5">
        <v>20000000</v>
      </c>
      <c r="D104" s="5">
        <v>20000000</v>
      </c>
      <c r="E104" s="5">
        <v>20000000</v>
      </c>
      <c r="G104" s="14">
        <f t="shared" si="15"/>
        <v>68</v>
      </c>
      <c r="H104" s="15">
        <f t="shared" si="16"/>
        <v>6376.9696691635318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>
        <f t="shared" si="13"/>
        <v>191309.09007490595</v>
      </c>
      <c r="U104" s="15"/>
      <c r="V104" s="15"/>
      <c r="W104" s="15">
        <f t="shared" si="14"/>
        <v>9565454.503745297</v>
      </c>
      <c r="X104" s="14">
        <f t="shared" si="17"/>
        <v>69</v>
      </c>
    </row>
    <row r="105" spans="1:24" x14ac:dyDescent="0.25">
      <c r="A105" t="s">
        <v>54</v>
      </c>
      <c r="B105" s="5">
        <f>B101*800000+SUM(B103:B104)</f>
        <v>224400000</v>
      </c>
      <c r="C105" s="5">
        <f>C101*800000+SUM(C103:C104)</f>
        <v>134800000</v>
      </c>
      <c r="D105" s="5">
        <f>+SUM(D87:D90)*800000+SUM(D91:D98)*400000+SUM(D103:D104)</f>
        <v>90000000</v>
      </c>
      <c r="E105" s="5">
        <f>SUM(E87:E90)*800000+SUM(E91:E98)*400000+SUM(E103:E104)</f>
        <v>134800000</v>
      </c>
      <c r="G105" s="14">
        <f t="shared" si="15"/>
        <v>69</v>
      </c>
      <c r="H105" s="15">
        <f t="shared" si="16"/>
        <v>6297.2575482989878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>
        <f t="shared" si="13"/>
        <v>188917.72644896962</v>
      </c>
      <c r="U105" s="15"/>
      <c r="V105" s="15"/>
      <c r="W105" s="15">
        <f t="shared" si="14"/>
        <v>9445886.3224484809</v>
      </c>
      <c r="X105" s="14">
        <f t="shared" si="17"/>
        <v>70</v>
      </c>
    </row>
    <row r="106" spans="1:24" x14ac:dyDescent="0.25">
      <c r="A106" t="s">
        <v>55</v>
      </c>
      <c r="D106" s="6">
        <f>+SUM(D91:D98)*400000+SUM(D103:D104)</f>
        <v>61200000</v>
      </c>
      <c r="E106" s="6">
        <f>+SUM(E91:E98)*400000+SUM(E103:E104)</f>
        <v>102000000</v>
      </c>
      <c r="G106" s="14">
        <f t="shared" si="15"/>
        <v>70</v>
      </c>
      <c r="H106" s="15">
        <f t="shared" si="16"/>
        <v>6218.54182894525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>
        <f t="shared" si="13"/>
        <v>186556.2548683575</v>
      </c>
      <c r="U106" s="15"/>
      <c r="V106" s="15"/>
      <c r="W106" s="15">
        <f t="shared" si="14"/>
        <v>9327812.7434178758</v>
      </c>
      <c r="X106" s="14">
        <f t="shared" si="17"/>
        <v>71</v>
      </c>
    </row>
    <row r="107" spans="1:24" x14ac:dyDescent="0.25">
      <c r="A107" t="s">
        <v>56</v>
      </c>
      <c r="B107" s="6">
        <f>SUM(B91:B100)*800000+SUM(B103:B104)</f>
        <v>195600000</v>
      </c>
      <c r="C107" s="6">
        <f>SUM(C91:C100)*800000+SUM(C103:C104)</f>
        <v>114000000</v>
      </c>
      <c r="G107" s="14">
        <f t="shared" si="15"/>
        <v>71</v>
      </c>
      <c r="H107" s="15">
        <f t="shared" si="16"/>
        <v>6140.8100560834346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>
        <f t="shared" si="13"/>
        <v>184224.30168250305</v>
      </c>
      <c r="U107" s="15"/>
      <c r="V107" s="15"/>
      <c r="W107" s="15">
        <f t="shared" si="14"/>
        <v>9211215.0841251519</v>
      </c>
      <c r="X107" s="14">
        <f t="shared" si="17"/>
        <v>72</v>
      </c>
    </row>
    <row r="108" spans="1:24" x14ac:dyDescent="0.25">
      <c r="G108" s="14">
        <f t="shared" si="15"/>
        <v>72</v>
      </c>
      <c r="H108" s="15">
        <f t="shared" si="16"/>
        <v>6064.0499303823917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>
        <f t="shared" si="13"/>
        <v>181921.49791147176</v>
      </c>
      <c r="U108" s="15"/>
      <c r="V108" s="15"/>
      <c r="W108" s="15">
        <f t="shared" si="14"/>
        <v>9096074.8955735881</v>
      </c>
      <c r="X108" s="14">
        <f t="shared" si="17"/>
        <v>73</v>
      </c>
    </row>
    <row r="109" spans="1:24" x14ac:dyDescent="0.25">
      <c r="G109" s="14">
        <f t="shared" si="15"/>
        <v>73</v>
      </c>
      <c r="H109" s="15">
        <f t="shared" si="16"/>
        <v>5988.2493062526119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>
        <f t="shared" si="13"/>
        <v>179647.47918757837</v>
      </c>
      <c r="U109" s="15"/>
      <c r="V109" s="15"/>
      <c r="W109" s="15">
        <f t="shared" si="14"/>
        <v>8982373.9593789186</v>
      </c>
      <c r="X109" s="14">
        <f t="shared" si="17"/>
        <v>74</v>
      </c>
    </row>
    <row r="110" spans="1:24" x14ac:dyDescent="0.25">
      <c r="G110" s="14">
        <f t="shared" si="15"/>
        <v>74</v>
      </c>
      <c r="H110" s="15">
        <f t="shared" si="16"/>
        <v>5913.3961899244541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>
        <f t="shared" si="13"/>
        <v>177401.88569773361</v>
      </c>
      <c r="U110" s="15"/>
      <c r="V110" s="15"/>
      <c r="W110" s="15">
        <f t="shared" si="14"/>
        <v>8870094.2848866805</v>
      </c>
      <c r="X110" s="14">
        <f t="shared" si="17"/>
        <v>75</v>
      </c>
    </row>
    <row r="111" spans="1:24" x14ac:dyDescent="0.25">
      <c r="G111" s="14">
        <f t="shared" si="15"/>
        <v>75</v>
      </c>
      <c r="H111" s="15">
        <f t="shared" si="16"/>
        <v>5839.4787375503984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>
        <f t="shared" si="13"/>
        <v>175184.36212651196</v>
      </c>
      <c r="U111" s="15"/>
      <c r="V111" s="15"/>
      <c r="W111" s="15">
        <f t="shared" si="14"/>
        <v>8759218.1063255984</v>
      </c>
      <c r="X111" s="14">
        <f t="shared" si="17"/>
        <v>76</v>
      </c>
    </row>
    <row r="112" spans="1:24" x14ac:dyDescent="0.25">
      <c r="G112" s="14">
        <f t="shared" si="15"/>
        <v>76</v>
      </c>
      <c r="H112" s="15">
        <f t="shared" si="16"/>
        <v>5766.4852533310186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>
        <f t="shared" si="13"/>
        <v>172994.55759993056</v>
      </c>
      <c r="U112" s="15"/>
      <c r="V112" s="15"/>
      <c r="W112" s="15">
        <f t="shared" si="14"/>
        <v>8649727.879996527</v>
      </c>
      <c r="X112" s="14">
        <f t="shared" si="17"/>
        <v>77</v>
      </c>
    </row>
    <row r="113" spans="7:24" x14ac:dyDescent="0.25">
      <c r="G113" s="14">
        <f t="shared" si="15"/>
        <v>77</v>
      </c>
      <c r="H113" s="15">
        <f t="shared" si="16"/>
        <v>5694.4041876643805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>
        <f t="shared" si="13"/>
        <v>170832.12562993143</v>
      </c>
      <c r="U113" s="15"/>
      <c r="V113" s="15"/>
      <c r="W113" s="15">
        <f t="shared" si="14"/>
        <v>8541606.2814965714</v>
      </c>
      <c r="X113" s="14">
        <f t="shared" si="17"/>
        <v>78</v>
      </c>
    </row>
    <row r="114" spans="7:24" x14ac:dyDescent="0.25">
      <c r="G114" s="14">
        <f t="shared" si="15"/>
        <v>78</v>
      </c>
      <c r="H114" s="15">
        <f t="shared" si="16"/>
        <v>5623.2241353185755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>
        <f t="shared" si="13"/>
        <v>168696.72405955725</v>
      </c>
      <c r="U114" s="15"/>
      <c r="V114" s="15"/>
      <c r="W114" s="15">
        <f t="shared" si="14"/>
        <v>8434836.2029778622</v>
      </c>
      <c r="X114" s="14">
        <f t="shared" si="17"/>
        <v>79</v>
      </c>
    </row>
    <row r="115" spans="7:24" x14ac:dyDescent="0.25">
      <c r="G115" s="14">
        <f t="shared" si="15"/>
        <v>79</v>
      </c>
      <c r="H115" s="15">
        <f t="shared" si="16"/>
        <v>5552.933833627093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>
        <f t="shared" si="13"/>
        <v>166588.0150088128</v>
      </c>
      <c r="U115" s="15"/>
      <c r="V115" s="15"/>
      <c r="W115" s="15">
        <f t="shared" si="14"/>
        <v>8329400.7504406404</v>
      </c>
      <c r="X115" s="14">
        <f t="shared" si="17"/>
        <v>80</v>
      </c>
    </row>
    <row r="116" spans="7:24" x14ac:dyDescent="0.25">
      <c r="G116" s="14">
        <f t="shared" si="15"/>
        <v>80</v>
      </c>
      <c r="H116" s="15">
        <f t="shared" si="16"/>
        <v>5483.5221607067542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>
        <f t="shared" si="13"/>
        <v>164505.66482120263</v>
      </c>
      <c r="U116" s="15"/>
      <c r="V116" s="15"/>
      <c r="W116" s="15">
        <f t="shared" si="14"/>
        <v>8225283.2410601322</v>
      </c>
      <c r="X116" s="14">
        <f t="shared" si="17"/>
        <v>81</v>
      </c>
    </row>
    <row r="117" spans="7:24" x14ac:dyDescent="0.25">
      <c r="G117" s="14">
        <f t="shared" si="15"/>
        <v>81</v>
      </c>
      <c r="H117" s="15">
        <f t="shared" si="16"/>
        <v>5414.9781336979195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>
        <f t="shared" si="13"/>
        <v>162449.34401093758</v>
      </c>
      <c r="U117" s="15"/>
      <c r="V117" s="15"/>
      <c r="W117" s="15">
        <f t="shared" si="14"/>
        <v>8122467.2005468793</v>
      </c>
      <c r="X117" s="14">
        <f t="shared" si="17"/>
        <v>82</v>
      </c>
    </row>
    <row r="118" spans="7:24" x14ac:dyDescent="0.25">
      <c r="G118" s="14">
        <f t="shared" si="15"/>
        <v>82</v>
      </c>
      <c r="H118" s="15">
        <f t="shared" si="16"/>
        <v>5347.2909070266951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>
        <f t="shared" si="13"/>
        <v>160418.72721080086</v>
      </c>
      <c r="U118" s="15"/>
      <c r="V118" s="15"/>
      <c r="W118" s="15">
        <f t="shared" si="14"/>
        <v>8020936.3605400436</v>
      </c>
      <c r="X118" s="14">
        <f t="shared" si="17"/>
        <v>83</v>
      </c>
    </row>
    <row r="119" spans="7:24" x14ac:dyDescent="0.25">
      <c r="G119" s="14">
        <f t="shared" si="15"/>
        <v>83</v>
      </c>
      <c r="H119" s="15">
        <f t="shared" si="16"/>
        <v>5280.4497706888615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>
        <f t="shared" si="13"/>
        <v>158413.49312066584</v>
      </c>
      <c r="U119" s="15"/>
      <c r="V119" s="15"/>
      <c r="W119" s="15">
        <f t="shared" si="14"/>
        <v>7920674.6560332915</v>
      </c>
      <c r="X119" s="14">
        <f t="shared" si="17"/>
        <v>84</v>
      </c>
    </row>
    <row r="120" spans="7:24" x14ac:dyDescent="0.25">
      <c r="G120" s="14">
        <f t="shared" si="15"/>
        <v>84</v>
      </c>
      <c r="H120" s="15">
        <f t="shared" si="16"/>
        <v>5214.4441485552506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>
        <f t="shared" si="13"/>
        <v>156433.32445665752</v>
      </c>
      <c r="U120" s="15"/>
      <c r="V120" s="15"/>
      <c r="W120" s="15">
        <f t="shared" si="14"/>
        <v>7821666.2228328753</v>
      </c>
      <c r="X120" s="14">
        <f t="shared" si="17"/>
        <v>85</v>
      </c>
    </row>
    <row r="121" spans="7:24" x14ac:dyDescent="0.25">
      <c r="G121" s="14">
        <f t="shared" si="15"/>
        <v>85</v>
      </c>
      <c r="H121" s="15">
        <f t="shared" si="16"/>
        <v>5149.2635966983098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>
        <f t="shared" si="13"/>
        <v>154477.9079009493</v>
      </c>
      <c r="U121" s="15"/>
      <c r="V121" s="15"/>
      <c r="W121" s="15">
        <f t="shared" si="14"/>
        <v>7723895.3950474653</v>
      </c>
      <c r="X121" s="14">
        <f t="shared" si="17"/>
        <v>86</v>
      </c>
    </row>
    <row r="122" spans="7:24" x14ac:dyDescent="0.25">
      <c r="G122" s="14">
        <f t="shared" si="15"/>
        <v>86</v>
      </c>
      <c r="H122" s="15">
        <f t="shared" si="16"/>
        <v>5084.8978017395812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>
        <f t="shared" si="13"/>
        <v>152546.93405218743</v>
      </c>
      <c r="U122" s="15"/>
      <c r="V122" s="15"/>
      <c r="W122" s="15">
        <f t="shared" si="14"/>
        <v>7627346.7026093714</v>
      </c>
      <c r="X122" s="14">
        <f t="shared" si="17"/>
        <v>87</v>
      </c>
    </row>
    <row r="123" spans="7:24" x14ac:dyDescent="0.25">
      <c r="G123" s="14">
        <f t="shared" si="15"/>
        <v>87</v>
      </c>
      <c r="H123" s="15">
        <f t="shared" si="16"/>
        <v>5021.3365792178365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>
        <f t="shared" si="13"/>
        <v>150640.09737653509</v>
      </c>
      <c r="U123" s="15"/>
      <c r="V123" s="15"/>
      <c r="W123" s="15">
        <f t="shared" si="14"/>
        <v>7532004.8688267544</v>
      </c>
      <c r="X123" s="14">
        <f t="shared" si="17"/>
        <v>88</v>
      </c>
    </row>
    <row r="124" spans="7:24" x14ac:dyDescent="0.25">
      <c r="G124" s="14">
        <f t="shared" si="15"/>
        <v>88</v>
      </c>
      <c r="H124" s="15">
        <f t="shared" si="16"/>
        <v>4958.5698719776137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>
        <f t="shared" si="13"/>
        <v>148757.09615932842</v>
      </c>
      <c r="U124" s="15"/>
      <c r="V124" s="15"/>
      <c r="W124" s="15">
        <f t="shared" si="14"/>
        <v>7437854.8079664204</v>
      </c>
      <c r="X124" s="14">
        <f t="shared" si="17"/>
        <v>89</v>
      </c>
    </row>
    <row r="125" spans="7:24" x14ac:dyDescent="0.25">
      <c r="G125" s="14">
        <f t="shared" si="15"/>
        <v>89</v>
      </c>
      <c r="H125" s="15">
        <f t="shared" si="16"/>
        <v>4896.5877485778938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>
        <f t="shared" si="13"/>
        <v>146897.63245733682</v>
      </c>
      <c r="U125" s="15"/>
      <c r="V125" s="15"/>
      <c r="W125" s="15">
        <f t="shared" si="14"/>
        <v>7344881.622866841</v>
      </c>
      <c r="X125" s="14">
        <f t="shared" si="17"/>
        <v>90</v>
      </c>
    </row>
    <row r="126" spans="7:24" x14ac:dyDescent="0.25">
      <c r="G126" s="14">
        <f t="shared" si="15"/>
        <v>90</v>
      </c>
      <c r="H126" s="15">
        <f t="shared" si="16"/>
        <v>4835.3804017206703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>
        <f t="shared" si="13"/>
        <v>145061.41205162011</v>
      </c>
      <c r="U126" s="15"/>
      <c r="V126" s="15"/>
      <c r="W126" s="15">
        <f t="shared" si="14"/>
        <v>7253070.6025810055</v>
      </c>
      <c r="X126" s="14">
        <f t="shared" si="17"/>
        <v>91</v>
      </c>
    </row>
    <row r="127" spans="7:24" x14ac:dyDescent="0.25">
      <c r="G127" s="14">
        <f t="shared" si="15"/>
        <v>91</v>
      </c>
      <c r="H127" s="15">
        <f t="shared" si="16"/>
        <v>4774.9381466991617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>
        <f t="shared" si="13"/>
        <v>143248.14440097485</v>
      </c>
      <c r="U127" s="15"/>
      <c r="V127" s="15"/>
      <c r="W127" s="15">
        <f t="shared" si="14"/>
        <v>7162407.2200487424</v>
      </c>
      <c r="X127" s="14">
        <f t="shared" si="17"/>
        <v>92</v>
      </c>
    </row>
    <row r="128" spans="7:24" x14ac:dyDescent="0.25">
      <c r="G128" s="14">
        <f t="shared" si="15"/>
        <v>92</v>
      </c>
      <c r="H128" s="15">
        <f t="shared" si="16"/>
        <v>4715.2514198654226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>
        <f t="shared" si="13"/>
        <v>141457.54259596267</v>
      </c>
      <c r="U128" s="15"/>
      <c r="V128" s="15"/>
      <c r="W128" s="15">
        <f t="shared" si="14"/>
        <v>7072877.1297981339</v>
      </c>
      <c r="X128" s="14">
        <f t="shared" si="17"/>
        <v>93</v>
      </c>
    </row>
    <row r="129" spans="7:24" x14ac:dyDescent="0.25">
      <c r="G129" s="14">
        <f t="shared" si="15"/>
        <v>93</v>
      </c>
      <c r="H129" s="15">
        <f t="shared" si="16"/>
        <v>4656.3107771171044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>
        <f t="shared" si="13"/>
        <v>139689.32331351313</v>
      </c>
      <c r="U129" s="15"/>
      <c r="V129" s="15"/>
      <c r="W129" s="15">
        <f t="shared" si="14"/>
        <v>6984466.1656756569</v>
      </c>
      <c r="X129" s="14">
        <f t="shared" si="17"/>
        <v>94</v>
      </c>
    </row>
    <row r="130" spans="7:24" x14ac:dyDescent="0.25">
      <c r="G130" s="14">
        <f t="shared" si="15"/>
        <v>94</v>
      </c>
      <c r="H130" s="15">
        <f t="shared" si="16"/>
        <v>4598.1068924031406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>
        <f t="shared" si="13"/>
        <v>137943.20677209421</v>
      </c>
      <c r="U130" s="15"/>
      <c r="V130" s="15"/>
      <c r="W130" s="15">
        <f t="shared" si="14"/>
        <v>6897160.338604711</v>
      </c>
      <c r="X130" s="14">
        <f t="shared" si="17"/>
        <v>95</v>
      </c>
    </row>
    <row r="131" spans="7:24" x14ac:dyDescent="0.25">
      <c r="G131" s="14">
        <f t="shared" si="15"/>
        <v>95</v>
      </c>
      <c r="H131" s="15">
        <f t="shared" si="16"/>
        <v>4540.6305562481011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>
        <f t="shared" si="13"/>
        <v>136218.91668744304</v>
      </c>
      <c r="U131" s="15"/>
      <c r="V131" s="15"/>
      <c r="W131" s="15">
        <f t="shared" si="14"/>
        <v>6810945.8343721516</v>
      </c>
      <c r="X131" s="14">
        <f t="shared" si="17"/>
        <v>96</v>
      </c>
    </row>
    <row r="132" spans="7:24" x14ac:dyDescent="0.25">
      <c r="G132" s="14">
        <f t="shared" si="15"/>
        <v>96</v>
      </c>
      <c r="H132" s="15">
        <f t="shared" si="16"/>
        <v>4483.8726742950003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>
        <f t="shared" si="13"/>
        <v>134516.18022885002</v>
      </c>
      <c r="U132" s="15"/>
      <c r="V132" s="15"/>
      <c r="W132" s="15">
        <f t="shared" si="14"/>
        <v>6725809.0114425011</v>
      </c>
      <c r="X132" s="14">
        <f t="shared" si="17"/>
        <v>97</v>
      </c>
    </row>
    <row r="133" spans="7:24" x14ac:dyDescent="0.25">
      <c r="G133" s="14">
        <f t="shared" si="15"/>
        <v>97</v>
      </c>
      <c r="H133" s="15">
        <f t="shared" si="16"/>
        <v>4427.824265866313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>
        <f t="shared" si="13"/>
        <v>132834.7279759894</v>
      </c>
      <c r="U133" s="15"/>
      <c r="V133" s="15"/>
      <c r="W133" s="15">
        <f t="shared" si="14"/>
        <v>6641736.3987994697</v>
      </c>
      <c r="X133" s="14">
        <f t="shared" si="17"/>
        <v>98</v>
      </c>
    </row>
    <row r="134" spans="7:24" x14ac:dyDescent="0.25">
      <c r="G134" s="14">
        <f t="shared" si="15"/>
        <v>98</v>
      </c>
      <c r="H134" s="15">
        <f t="shared" si="16"/>
        <v>4372.4764625429843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>
        <f t="shared" si="13"/>
        <v>131174.29387628954</v>
      </c>
      <c r="U134" s="15"/>
      <c r="V134" s="15"/>
      <c r="W134" s="15">
        <f t="shared" si="14"/>
        <v>6558714.693814477</v>
      </c>
      <c r="X134" s="14">
        <f t="shared" si="17"/>
        <v>99</v>
      </c>
    </row>
    <row r="135" spans="7:24" x14ac:dyDescent="0.25">
      <c r="G135" s="14">
        <f t="shared" si="15"/>
        <v>99</v>
      </c>
      <c r="H135" s="15">
        <f t="shared" si="16"/>
        <v>4317.8205067611971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>
        <f t="shared" si="13"/>
        <v>129534.61520283591</v>
      </c>
      <c r="U135" s="15"/>
      <c r="V135" s="15"/>
      <c r="W135" s="15">
        <f t="shared" si="14"/>
        <v>6476730.7601417955</v>
      </c>
      <c r="X135" s="14">
        <f t="shared" si="17"/>
        <v>100</v>
      </c>
    </row>
    <row r="136" spans="7:24" x14ac:dyDescent="0.25">
      <c r="G136" s="14">
        <f t="shared" si="15"/>
        <v>100</v>
      </c>
      <c r="H136" s="15">
        <f t="shared" si="16"/>
        <v>4263.8477504266821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>
        <f t="shared" si="13"/>
        <v>127915.43251280046</v>
      </c>
      <c r="U136" s="15"/>
      <c r="V136" s="15"/>
      <c r="W136" s="15">
        <f t="shared" si="14"/>
        <v>6395771.6256400226</v>
      </c>
      <c r="X136" s="14">
        <f t="shared" si="17"/>
        <v>101</v>
      </c>
    </row>
    <row r="137" spans="7:24" x14ac:dyDescent="0.25">
      <c r="G137" s="14">
        <f t="shared" si="15"/>
        <v>101</v>
      </c>
      <c r="H137" s="15">
        <f t="shared" si="16"/>
        <v>4210.549653546349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>
        <f t="shared" si="13"/>
        <v>126316.48960639047</v>
      </c>
      <c r="U137" s="15"/>
      <c r="V137" s="15"/>
      <c r="W137" s="15">
        <f t="shared" si="14"/>
        <v>6315824.4803195242</v>
      </c>
      <c r="X137" s="14">
        <f t="shared" si="17"/>
        <v>102</v>
      </c>
    </row>
    <row r="138" spans="7:24" x14ac:dyDescent="0.25">
      <c r="G138" s="14">
        <f t="shared" si="15"/>
        <v>102</v>
      </c>
      <c r="H138" s="15">
        <f t="shared" si="16"/>
        <v>4157.9177828770198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>
        <f t="shared" si="13"/>
        <v>124737.5334863106</v>
      </c>
      <c r="U138" s="15"/>
      <c r="V138" s="15"/>
      <c r="W138" s="15">
        <f t="shared" si="14"/>
        <v>6236876.6743155299</v>
      </c>
      <c r="X138" s="14">
        <f t="shared" si="17"/>
        <v>103</v>
      </c>
    </row>
    <row r="139" spans="7:24" x14ac:dyDescent="0.25">
      <c r="G139" s="14">
        <f t="shared" si="15"/>
        <v>103</v>
      </c>
      <c r="H139" s="15">
        <f t="shared" si="16"/>
        <v>4105.9438105910567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>
        <f t="shared" si="13"/>
        <v>123178.3143177317</v>
      </c>
      <c r="U139" s="15"/>
      <c r="V139" s="15"/>
      <c r="W139" s="15">
        <f t="shared" si="14"/>
        <v>6158915.7158865845</v>
      </c>
      <c r="X139" s="14">
        <f t="shared" si="17"/>
        <v>104</v>
      </c>
    </row>
    <row r="140" spans="7:24" x14ac:dyDescent="0.25">
      <c r="G140" s="14">
        <f t="shared" si="15"/>
        <v>104</v>
      </c>
      <c r="H140" s="15">
        <f t="shared" si="16"/>
        <v>4054.6195129586686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>
        <f t="shared" si="13"/>
        <v>121638.58538876005</v>
      </c>
      <c r="U140" s="15"/>
      <c r="V140" s="15"/>
      <c r="W140" s="15">
        <f t="shared" si="14"/>
        <v>6081929.2694380023</v>
      </c>
      <c r="X140" s="14">
        <f t="shared" si="17"/>
        <v>105</v>
      </c>
    </row>
    <row r="141" spans="7:24" x14ac:dyDescent="0.25">
      <c r="G141" s="14">
        <f t="shared" si="15"/>
        <v>105</v>
      </c>
      <c r="H141" s="15">
        <f t="shared" si="16"/>
        <v>4003.9367690466852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>
        <f t="shared" si="13"/>
        <v>120118.10307140056</v>
      </c>
      <c r="U141" s="15"/>
      <c r="V141" s="15"/>
      <c r="W141" s="15">
        <f t="shared" si="14"/>
        <v>6005905.153570028</v>
      </c>
      <c r="X141" s="14">
        <f t="shared" si="17"/>
        <v>106</v>
      </c>
    </row>
    <row r="142" spans="7:24" x14ac:dyDescent="0.25">
      <c r="G142" s="14">
        <f t="shared" si="15"/>
        <v>106</v>
      </c>
      <c r="H142" s="15">
        <f t="shared" si="16"/>
        <v>3953.8875594336018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>
        <f t="shared" si="13"/>
        <v>118616.62678300806</v>
      </c>
      <c r="U142" s="15"/>
      <c r="V142" s="15"/>
      <c r="W142" s="15">
        <f t="shared" si="14"/>
        <v>5930831.3391504027</v>
      </c>
      <c r="X142" s="14">
        <f t="shared" si="17"/>
        <v>107</v>
      </c>
    </row>
    <row r="143" spans="7:24" x14ac:dyDescent="0.25">
      <c r="G143" s="14">
        <f t="shared" si="15"/>
        <v>107</v>
      </c>
      <c r="H143" s="15">
        <f t="shared" si="16"/>
        <v>3904.4639649406818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>
        <f t="shared" si="13"/>
        <v>117133.91894822045</v>
      </c>
      <c r="U143" s="15"/>
      <c r="V143" s="15"/>
      <c r="W143" s="15">
        <f t="shared" si="14"/>
        <v>5856695.9474110231</v>
      </c>
      <c r="X143" s="14">
        <f t="shared" si="17"/>
        <v>108</v>
      </c>
    </row>
    <row r="144" spans="7:24" x14ac:dyDescent="0.25">
      <c r="G144" s="14">
        <f t="shared" si="15"/>
        <v>108</v>
      </c>
      <c r="H144" s="15">
        <f t="shared" si="16"/>
        <v>3855.6581653789231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>
        <f t="shared" si="13"/>
        <v>115669.74496136769</v>
      </c>
      <c r="U144" s="15"/>
      <c r="V144" s="15"/>
      <c r="W144" s="15">
        <f t="shared" si="14"/>
        <v>5783487.2480683848</v>
      </c>
      <c r="X144" s="14">
        <f t="shared" si="17"/>
        <v>109</v>
      </c>
    </row>
    <row r="145" spans="7:24" x14ac:dyDescent="0.25">
      <c r="G145" s="14">
        <f>G144+1</f>
        <v>109</v>
      </c>
      <c r="H145" s="15">
        <f t="shared" si="16"/>
        <v>3807.4624383116866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>
        <f t="shared" si="13"/>
        <v>114223.87314935059</v>
      </c>
      <c r="U145" s="15"/>
      <c r="V145" s="15"/>
      <c r="W145" s="15">
        <f t="shared" si="14"/>
        <v>5711193.6574675292</v>
      </c>
      <c r="X145" s="14">
        <f>X144+1</f>
        <v>110</v>
      </c>
    </row>
    <row r="146" spans="7:24" x14ac:dyDescent="0.25">
      <c r="G146" s="14">
        <f t="shared" ref="G146:G196" si="18">G145+1</f>
        <v>110</v>
      </c>
      <c r="H146" s="15">
        <f t="shared" si="16"/>
        <v>3759.8691578327907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>
        <f t="shared" si="13"/>
        <v>112796.07473498372</v>
      </c>
      <c r="U146" s="15"/>
      <c r="V146" s="15"/>
      <c r="W146" s="15">
        <f t="shared" si="14"/>
        <v>5639803.7367491862</v>
      </c>
      <c r="X146" s="14">
        <f t="shared" ref="X146:X196" si="19">X145+1</f>
        <v>111</v>
      </c>
    </row>
    <row r="147" spans="7:24" x14ac:dyDescent="0.25">
      <c r="G147" s="14">
        <f t="shared" si="18"/>
        <v>111</v>
      </c>
      <c r="H147" s="15">
        <f t="shared" si="16"/>
        <v>3712.8707933598807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>
        <f t="shared" si="13"/>
        <v>111386.12380079643</v>
      </c>
      <c r="U147" s="15"/>
      <c r="V147" s="15"/>
      <c r="W147" s="15">
        <f t="shared" si="14"/>
        <v>5569306.190039821</v>
      </c>
      <c r="X147" s="14">
        <f t="shared" si="19"/>
        <v>112</v>
      </c>
    </row>
    <row r="148" spans="7:24" x14ac:dyDescent="0.25">
      <c r="G148" s="14">
        <f t="shared" si="18"/>
        <v>112</v>
      </c>
      <c r="H148" s="15">
        <f t="shared" si="16"/>
        <v>3666.4599084428824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>
        <f t="shared" si="13"/>
        <v>109993.79725328647</v>
      </c>
      <c r="U148" s="15"/>
      <c r="V148" s="15"/>
      <c r="W148" s="15">
        <f t="shared" si="14"/>
        <v>5499689.8626643233</v>
      </c>
      <c r="X148" s="14">
        <f t="shared" si="19"/>
        <v>113</v>
      </c>
    </row>
    <row r="149" spans="7:24" x14ac:dyDescent="0.25">
      <c r="G149" s="14">
        <f t="shared" si="18"/>
        <v>113</v>
      </c>
      <c r="H149" s="15">
        <f t="shared" si="16"/>
        <v>3620.6291595873463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>
        <f t="shared" si="13"/>
        <v>108618.87478762039</v>
      </c>
      <c r="U149" s="15"/>
      <c r="V149" s="15"/>
      <c r="W149" s="15">
        <f t="shared" si="14"/>
        <v>5430943.739381019</v>
      </c>
      <c r="X149" s="14">
        <f t="shared" si="19"/>
        <v>114</v>
      </c>
    </row>
    <row r="150" spans="7:24" x14ac:dyDescent="0.25">
      <c r="G150" s="14">
        <f t="shared" si="18"/>
        <v>114</v>
      </c>
      <c r="H150" s="15">
        <f t="shared" si="16"/>
        <v>3575.3712950925046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>
        <f t="shared" si="13"/>
        <v>107261.13885277514</v>
      </c>
      <c r="U150" s="15"/>
      <c r="V150" s="15"/>
      <c r="W150" s="15">
        <f t="shared" si="14"/>
        <v>5363056.9426387567</v>
      </c>
      <c r="X150" s="14">
        <f t="shared" si="19"/>
        <v>115</v>
      </c>
    </row>
    <row r="151" spans="7:24" x14ac:dyDescent="0.25">
      <c r="G151" s="14">
        <f t="shared" si="18"/>
        <v>115</v>
      </c>
      <c r="H151" s="15">
        <f t="shared" si="16"/>
        <v>3530.6791539038481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>
        <f t="shared" si="13"/>
        <v>105920.37461711545</v>
      </c>
      <c r="U151" s="15"/>
      <c r="V151" s="15"/>
      <c r="W151" s="15">
        <f t="shared" si="14"/>
        <v>5296018.7308557723</v>
      </c>
      <c r="X151" s="14">
        <f t="shared" si="19"/>
        <v>116</v>
      </c>
    </row>
    <row r="152" spans="7:24" x14ac:dyDescent="0.25">
      <c r="G152" s="14">
        <f t="shared" si="18"/>
        <v>116</v>
      </c>
      <c r="H152" s="15">
        <f t="shared" si="16"/>
        <v>3486.5456644800502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>
        <f t="shared" si="13"/>
        <v>104596.3699344015</v>
      </c>
      <c r="U152" s="15"/>
      <c r="V152" s="15"/>
      <c r="W152" s="15">
        <f t="shared" si="14"/>
        <v>5229818.4967200756</v>
      </c>
      <c r="X152" s="14">
        <f t="shared" si="19"/>
        <v>117</v>
      </c>
    </row>
    <row r="153" spans="7:24" x14ac:dyDescent="0.25">
      <c r="G153" s="14">
        <f t="shared" si="18"/>
        <v>117</v>
      </c>
      <c r="H153" s="15">
        <f t="shared" si="16"/>
        <v>3442.9638436740497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>
        <f t="shared" si="13"/>
        <v>103288.91531022149</v>
      </c>
      <c r="U153" s="15"/>
      <c r="V153" s="15"/>
      <c r="W153" s="15">
        <f t="shared" si="14"/>
        <v>5164445.765511075</v>
      </c>
      <c r="X153" s="14">
        <f t="shared" si="19"/>
        <v>118</v>
      </c>
    </row>
    <row r="154" spans="7:24" x14ac:dyDescent="0.25">
      <c r="G154" s="14">
        <f t="shared" si="18"/>
        <v>118</v>
      </c>
      <c r="H154" s="15">
        <f t="shared" si="16"/>
        <v>3399.9267956281242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>
        <f t="shared" si="13"/>
        <v>101997.80386884372</v>
      </c>
      <c r="U154" s="15"/>
      <c r="V154" s="15"/>
      <c r="W154" s="15">
        <f t="shared" si="14"/>
        <v>5099890.1934421863</v>
      </c>
      <c r="X154" s="14">
        <f t="shared" si="19"/>
        <v>119</v>
      </c>
    </row>
    <row r="155" spans="7:24" x14ac:dyDescent="0.25">
      <c r="G155" s="14">
        <f t="shared" si="18"/>
        <v>119</v>
      </c>
      <c r="H155" s="15">
        <f t="shared" si="16"/>
        <v>3357.4277106827726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>
        <f t="shared" si="13"/>
        <v>100722.83132048318</v>
      </c>
      <c r="U155" s="15"/>
      <c r="V155" s="15"/>
      <c r="W155" s="15">
        <f t="shared" si="14"/>
        <v>5036141.5660241591</v>
      </c>
      <c r="X155" s="14">
        <f t="shared" si="19"/>
        <v>120</v>
      </c>
    </row>
    <row r="156" spans="7:24" x14ac:dyDescent="0.25">
      <c r="G156" s="14">
        <f t="shared" si="18"/>
        <v>120</v>
      </c>
      <c r="H156" s="15">
        <f t="shared" si="16"/>
        <v>3315.4598642992378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>
        <f t="shared" si="13"/>
        <v>99463.795928977139</v>
      </c>
      <c r="U156" s="15"/>
      <c r="V156" s="15"/>
      <c r="W156" s="15">
        <f t="shared" si="14"/>
        <v>4973189.7964488566</v>
      </c>
      <c r="X156" s="14">
        <f t="shared" si="19"/>
        <v>121</v>
      </c>
    </row>
    <row r="157" spans="7:24" x14ac:dyDescent="0.25">
      <c r="G157" s="14">
        <f t="shared" si="18"/>
        <v>121</v>
      </c>
      <c r="H157" s="15">
        <f t="shared" si="16"/>
        <v>3274.0166159954974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>
        <f t="shared" si="13"/>
        <v>98220.498479864924</v>
      </c>
      <c r="U157" s="15"/>
      <c r="V157" s="15"/>
      <c r="W157" s="15">
        <f t="shared" si="14"/>
        <v>4911024.9239932466</v>
      </c>
      <c r="X157" s="14">
        <f t="shared" si="19"/>
        <v>122</v>
      </c>
    </row>
    <row r="158" spans="7:24" x14ac:dyDescent="0.25">
      <c r="G158" s="14">
        <f t="shared" si="18"/>
        <v>122</v>
      </c>
      <c r="H158" s="15">
        <f t="shared" si="16"/>
        <v>3233.0914082955537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>
        <f t="shared" si="13"/>
        <v>96992.742248866605</v>
      </c>
      <c r="U158" s="15"/>
      <c r="V158" s="15"/>
      <c r="W158" s="15">
        <f t="shared" si="14"/>
        <v>4849637.1124433307</v>
      </c>
      <c r="X158" s="14">
        <f t="shared" si="19"/>
        <v>123</v>
      </c>
    </row>
    <row r="159" spans="7:24" x14ac:dyDescent="0.25">
      <c r="G159" s="14">
        <f t="shared" si="18"/>
        <v>123</v>
      </c>
      <c r="H159" s="15">
        <f t="shared" si="16"/>
        <v>3192.6777656918593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>
        <f t="shared" si="13"/>
        <v>95780.332970755786</v>
      </c>
      <c r="U159" s="15"/>
      <c r="V159" s="15"/>
      <c r="W159" s="15">
        <f t="shared" si="14"/>
        <v>4789016.6485377895</v>
      </c>
      <c r="X159" s="14">
        <f t="shared" si="19"/>
        <v>124</v>
      </c>
    </row>
    <row r="160" spans="7:24" x14ac:dyDescent="0.25">
      <c r="G160" s="14">
        <f t="shared" si="18"/>
        <v>124</v>
      </c>
      <c r="H160" s="15">
        <f t="shared" si="16"/>
        <v>3152.7692936207113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>
        <f t="shared" si="13"/>
        <v>94583.078808621343</v>
      </c>
      <c r="U160" s="15"/>
      <c r="V160" s="15"/>
      <c r="W160" s="15">
        <f t="shared" si="14"/>
        <v>4729153.9404310668</v>
      </c>
      <c r="X160" s="14">
        <f t="shared" si="19"/>
        <v>125</v>
      </c>
    </row>
    <row r="161" spans="7:26" x14ac:dyDescent="0.25">
      <c r="G161" s="14">
        <f t="shared" si="18"/>
        <v>125</v>
      </c>
      <c r="H161" s="15">
        <f t="shared" si="16"/>
        <v>3113.3596774504526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>
        <f t="shared" si="13"/>
        <v>93400.790323513575</v>
      </c>
      <c r="U161" s="15"/>
      <c r="V161" s="15"/>
      <c r="W161" s="15">
        <f t="shared" si="14"/>
        <v>4670039.5161756789</v>
      </c>
      <c r="X161" s="14">
        <f t="shared" si="19"/>
        <v>126</v>
      </c>
    </row>
    <row r="162" spans="7:26" x14ac:dyDescent="0.25">
      <c r="G162" s="14">
        <f t="shared" si="18"/>
        <v>126</v>
      </c>
      <c r="H162" s="15">
        <f t="shared" si="16"/>
        <v>3074.4426814823219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>
        <f t="shared" si="13"/>
        <v>92233.280444469652</v>
      </c>
      <c r="U162" s="15"/>
      <c r="V162" s="15"/>
      <c r="W162" s="15">
        <f t="shared" si="14"/>
        <v>4611664.0222234828</v>
      </c>
      <c r="X162" s="14">
        <f t="shared" si="19"/>
        <v>127</v>
      </c>
    </row>
    <row r="163" spans="7:26" x14ac:dyDescent="0.25">
      <c r="G163" s="14">
        <f t="shared" si="18"/>
        <v>127</v>
      </c>
      <c r="H163" s="15">
        <f t="shared" si="16"/>
        <v>3036.0121479637928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>
        <f t="shared" si="13"/>
        <v>91080.364438913792</v>
      </c>
      <c r="U163" s="15"/>
      <c r="V163" s="15"/>
      <c r="W163" s="15">
        <f t="shared" si="14"/>
        <v>4554018.22194569</v>
      </c>
      <c r="X163" s="14">
        <f t="shared" si="19"/>
        <v>128</v>
      </c>
      <c r="Y163" s="4">
        <f>SUM(T36:T163)</f>
        <v>28804651.20932582</v>
      </c>
      <c r="Z163" t="s">
        <v>33</v>
      </c>
    </row>
    <row r="164" spans="7:26" x14ac:dyDescent="0.25">
      <c r="G164" s="14">
        <f t="shared" si="18"/>
        <v>128</v>
      </c>
      <c r="H164" s="15">
        <v>15000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>
        <f t="shared" si="13"/>
        <v>450000</v>
      </c>
      <c r="U164" s="15"/>
      <c r="V164" s="15"/>
      <c r="W164" s="15">
        <f t="shared" si="14"/>
        <v>22500000</v>
      </c>
      <c r="X164" s="14">
        <f t="shared" si="19"/>
        <v>129</v>
      </c>
    </row>
    <row r="165" spans="7:26" x14ac:dyDescent="0.25">
      <c r="G165" s="14">
        <f t="shared" si="18"/>
        <v>129</v>
      </c>
      <c r="H165" s="15">
        <f t="shared" si="16"/>
        <v>14812.5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>
        <f t="shared" ref="T165:T197" si="20">H165*30</f>
        <v>444375</v>
      </c>
      <c r="U165" s="15"/>
      <c r="V165" s="15"/>
      <c r="W165" s="15">
        <f t="shared" ref="W165:W197" si="21">T165*Y$35</f>
        <v>22218750</v>
      </c>
      <c r="X165" s="14">
        <f t="shared" si="19"/>
        <v>130</v>
      </c>
    </row>
    <row r="166" spans="7:26" x14ac:dyDescent="0.25">
      <c r="G166" s="14">
        <f t="shared" si="18"/>
        <v>130</v>
      </c>
      <c r="H166" s="15">
        <f t="shared" ref="H166:H229" si="22">H165-H165*0.15/12</f>
        <v>14627.34375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>
        <f t="shared" si="20"/>
        <v>438820.3125</v>
      </c>
      <c r="U166" s="15"/>
      <c r="V166" s="15"/>
      <c r="W166" s="15">
        <f t="shared" si="21"/>
        <v>21941015.625</v>
      </c>
      <c r="X166" s="14">
        <f t="shared" si="19"/>
        <v>131</v>
      </c>
    </row>
    <row r="167" spans="7:26" x14ac:dyDescent="0.25">
      <c r="G167" s="14">
        <f t="shared" si="18"/>
        <v>131</v>
      </c>
      <c r="H167" s="15">
        <f t="shared" si="22"/>
        <v>14444.501953125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>
        <f t="shared" si="20"/>
        <v>433335.05859375</v>
      </c>
      <c r="U167" s="15"/>
      <c r="V167" s="15"/>
      <c r="W167" s="15">
        <f t="shared" si="21"/>
        <v>21666752.9296875</v>
      </c>
      <c r="X167" s="14">
        <f t="shared" si="19"/>
        <v>132</v>
      </c>
    </row>
    <row r="168" spans="7:26" x14ac:dyDescent="0.25">
      <c r="G168" s="14">
        <f t="shared" si="18"/>
        <v>132</v>
      </c>
      <c r="H168" s="15">
        <f t="shared" si="22"/>
        <v>14263.945678710938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>
        <f t="shared" si="20"/>
        <v>427918.37036132813</v>
      </c>
      <c r="U168" s="15"/>
      <c r="V168" s="15"/>
      <c r="W168" s="15">
        <f t="shared" si="21"/>
        <v>21395918.518066406</v>
      </c>
      <c r="X168" s="14">
        <f t="shared" si="19"/>
        <v>133</v>
      </c>
    </row>
    <row r="169" spans="7:26" x14ac:dyDescent="0.25">
      <c r="G169" s="14">
        <f t="shared" si="18"/>
        <v>133</v>
      </c>
      <c r="H169" s="15">
        <f t="shared" si="22"/>
        <v>14085.646357727052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>
        <f t="shared" si="20"/>
        <v>422569.39073181152</v>
      </c>
      <c r="U169" s="15"/>
      <c r="V169" s="15"/>
      <c r="W169" s="15">
        <f t="shared" si="21"/>
        <v>21128469.536590576</v>
      </c>
      <c r="X169" s="14">
        <f t="shared" si="19"/>
        <v>134</v>
      </c>
    </row>
    <row r="170" spans="7:26" x14ac:dyDescent="0.25">
      <c r="G170" s="14">
        <f t="shared" si="18"/>
        <v>134</v>
      </c>
      <c r="H170" s="15">
        <f t="shared" si="22"/>
        <v>13909.575778255463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>
        <f t="shared" si="20"/>
        <v>417287.27334766387</v>
      </c>
      <c r="U170" s="15"/>
      <c r="V170" s="15"/>
      <c r="W170" s="15">
        <f t="shared" si="21"/>
        <v>20864363.667383194</v>
      </c>
      <c r="X170" s="14">
        <f t="shared" si="19"/>
        <v>135</v>
      </c>
    </row>
    <row r="171" spans="7:26" x14ac:dyDescent="0.25">
      <c r="G171" s="14">
        <f t="shared" si="18"/>
        <v>135</v>
      </c>
      <c r="H171" s="15">
        <f t="shared" si="22"/>
        <v>13735.706081027269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>
        <f t="shared" si="20"/>
        <v>412071.18243081804</v>
      </c>
      <c r="U171" s="15"/>
      <c r="V171" s="15"/>
      <c r="W171" s="15">
        <f t="shared" si="21"/>
        <v>20603559.1215409</v>
      </c>
      <c r="X171" s="14">
        <f t="shared" si="19"/>
        <v>136</v>
      </c>
    </row>
    <row r="172" spans="7:26" x14ac:dyDescent="0.25">
      <c r="G172" s="14">
        <f t="shared" si="18"/>
        <v>136</v>
      </c>
      <c r="H172" s="15">
        <f t="shared" si="22"/>
        <v>13564.009755014427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>
        <f t="shared" si="20"/>
        <v>406920.29265043279</v>
      </c>
      <c r="U172" s="15"/>
      <c r="V172" s="15"/>
      <c r="W172" s="15">
        <f t="shared" si="21"/>
        <v>20346014.632521641</v>
      </c>
      <c r="X172" s="14">
        <f t="shared" si="19"/>
        <v>137</v>
      </c>
    </row>
    <row r="173" spans="7:26" x14ac:dyDescent="0.25">
      <c r="G173" s="14">
        <f t="shared" si="18"/>
        <v>137</v>
      </c>
      <c r="H173" s="15">
        <f t="shared" si="22"/>
        <v>13394.459633076747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>
        <f t="shared" si="20"/>
        <v>401833.78899230243</v>
      </c>
      <c r="U173" s="15"/>
      <c r="V173" s="15"/>
      <c r="W173" s="15">
        <f t="shared" si="21"/>
        <v>20091689.449615121</v>
      </c>
      <c r="X173" s="14">
        <f t="shared" si="19"/>
        <v>138</v>
      </c>
    </row>
    <row r="174" spans="7:26" x14ac:dyDescent="0.25">
      <c r="G174" s="14">
        <f t="shared" si="18"/>
        <v>138</v>
      </c>
      <c r="H174" s="15">
        <f t="shared" si="22"/>
        <v>13227.028887663288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>
        <f t="shared" si="20"/>
        <v>396810.86662989861</v>
      </c>
      <c r="U174" s="15"/>
      <c r="V174" s="15"/>
      <c r="W174" s="15">
        <f t="shared" si="21"/>
        <v>19840543.331494931</v>
      </c>
      <c r="X174" s="14">
        <f t="shared" si="19"/>
        <v>139</v>
      </c>
    </row>
    <row r="175" spans="7:26" x14ac:dyDescent="0.25">
      <c r="G175" s="14">
        <f t="shared" si="18"/>
        <v>139</v>
      </c>
      <c r="H175" s="15">
        <f t="shared" si="22"/>
        <v>13061.691026567496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>
        <f t="shared" si="20"/>
        <v>391850.73079702491</v>
      </c>
      <c r="U175" s="15"/>
      <c r="V175" s="15"/>
      <c r="W175" s="15">
        <f t="shared" si="21"/>
        <v>19592536.539851245</v>
      </c>
      <c r="X175" s="14">
        <f t="shared" si="19"/>
        <v>140</v>
      </c>
    </row>
    <row r="176" spans="7:26" x14ac:dyDescent="0.25">
      <c r="G176" s="14">
        <f t="shared" si="18"/>
        <v>140</v>
      </c>
      <c r="H176" s="15">
        <f t="shared" si="22"/>
        <v>12898.419888735403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>
        <f t="shared" si="20"/>
        <v>386952.5966620621</v>
      </c>
      <c r="U176" s="15"/>
      <c r="V176" s="15"/>
      <c r="W176" s="15">
        <f t="shared" si="21"/>
        <v>19347629.833103105</v>
      </c>
      <c r="X176" s="14">
        <f t="shared" si="19"/>
        <v>141</v>
      </c>
    </row>
    <row r="177" spans="7:24" x14ac:dyDescent="0.25">
      <c r="G177" s="14">
        <f t="shared" si="18"/>
        <v>141</v>
      </c>
      <c r="H177" s="15">
        <f t="shared" si="22"/>
        <v>12737.189640126211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>
        <f t="shared" si="20"/>
        <v>382115.68920378631</v>
      </c>
      <c r="U177" s="15"/>
      <c r="V177" s="15"/>
      <c r="W177" s="15">
        <f t="shared" si="21"/>
        <v>19105784.460189316</v>
      </c>
      <c r="X177" s="14">
        <f t="shared" si="19"/>
        <v>142</v>
      </c>
    </row>
    <row r="178" spans="7:24" x14ac:dyDescent="0.25">
      <c r="G178" s="14">
        <f t="shared" si="18"/>
        <v>142</v>
      </c>
      <c r="H178" s="15">
        <f t="shared" si="22"/>
        <v>12577.974769624634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>
        <f t="shared" si="20"/>
        <v>377339.24308873899</v>
      </c>
      <c r="U178" s="15"/>
      <c r="V178" s="15"/>
      <c r="W178" s="15">
        <f t="shared" si="21"/>
        <v>18866962.15443695</v>
      </c>
      <c r="X178" s="14">
        <f t="shared" si="19"/>
        <v>143</v>
      </c>
    </row>
    <row r="179" spans="7:24" x14ac:dyDescent="0.25">
      <c r="G179" s="14">
        <f t="shared" si="18"/>
        <v>143</v>
      </c>
      <c r="H179" s="15">
        <f t="shared" si="22"/>
        <v>12420.750085004325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>
        <f t="shared" si="20"/>
        <v>372622.50255012978</v>
      </c>
      <c r="U179" s="15"/>
      <c r="V179" s="15"/>
      <c r="W179" s="15">
        <f t="shared" si="21"/>
        <v>18631125.127506487</v>
      </c>
      <c r="X179" s="14">
        <f t="shared" si="19"/>
        <v>144</v>
      </c>
    </row>
    <row r="180" spans="7:24" x14ac:dyDescent="0.25">
      <c r="G180" s="14">
        <f t="shared" si="18"/>
        <v>144</v>
      </c>
      <c r="H180" s="15">
        <f t="shared" si="22"/>
        <v>12265.490708941772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>
        <f t="shared" si="20"/>
        <v>367964.72126825317</v>
      </c>
      <c r="U180" s="15"/>
      <c r="V180" s="15"/>
      <c r="W180" s="15">
        <f t="shared" si="21"/>
        <v>18398236.063412659</v>
      </c>
      <c r="X180" s="14">
        <f t="shared" si="19"/>
        <v>145</v>
      </c>
    </row>
    <row r="181" spans="7:24" x14ac:dyDescent="0.25">
      <c r="G181" s="14">
        <f t="shared" si="18"/>
        <v>145</v>
      </c>
      <c r="H181" s="15">
        <f t="shared" si="22"/>
        <v>12112.17207508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>
        <f t="shared" si="20"/>
        <v>363365.16225240001</v>
      </c>
      <c r="U181" s="15"/>
      <c r="V181" s="15"/>
      <c r="W181" s="15">
        <f t="shared" si="21"/>
        <v>18168258.11262</v>
      </c>
      <c r="X181" s="14">
        <f t="shared" si="19"/>
        <v>146</v>
      </c>
    </row>
    <row r="182" spans="7:24" x14ac:dyDescent="0.25">
      <c r="G182" s="14">
        <f t="shared" si="18"/>
        <v>146</v>
      </c>
      <c r="H182" s="15">
        <f t="shared" si="22"/>
        <v>11960.769924141499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>
        <f t="shared" si="20"/>
        <v>358823.09772424499</v>
      </c>
      <c r="U182" s="15"/>
      <c r="V182" s="15"/>
      <c r="W182" s="15">
        <f t="shared" si="21"/>
        <v>17941154.886212248</v>
      </c>
      <c r="X182" s="14">
        <f t="shared" si="19"/>
        <v>147</v>
      </c>
    </row>
    <row r="183" spans="7:24" x14ac:dyDescent="0.25">
      <c r="G183" s="14">
        <f t="shared" si="18"/>
        <v>147</v>
      </c>
      <c r="H183" s="15">
        <f t="shared" si="22"/>
        <v>11811.260300089731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>
        <f t="shared" si="20"/>
        <v>354337.80900269194</v>
      </c>
      <c r="U183" s="15"/>
      <c r="V183" s="15"/>
      <c r="W183" s="15">
        <f t="shared" si="21"/>
        <v>17716890.450134598</v>
      </c>
      <c r="X183" s="14">
        <f t="shared" si="19"/>
        <v>148</v>
      </c>
    </row>
    <row r="184" spans="7:24" x14ac:dyDescent="0.25">
      <c r="G184" s="14">
        <f t="shared" si="18"/>
        <v>148</v>
      </c>
      <c r="H184" s="15">
        <f t="shared" si="22"/>
        <v>11663.619546338608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>
        <f t="shared" si="20"/>
        <v>349908.58639015828</v>
      </c>
      <c r="U184" s="15"/>
      <c r="V184" s="15"/>
      <c r="W184" s="15">
        <f t="shared" si="21"/>
        <v>17495429.319507916</v>
      </c>
      <c r="X184" s="14">
        <f t="shared" si="19"/>
        <v>149</v>
      </c>
    </row>
    <row r="185" spans="7:24" x14ac:dyDescent="0.25">
      <c r="G185" s="14">
        <f t="shared" si="18"/>
        <v>149</v>
      </c>
      <c r="H185" s="15">
        <f t="shared" si="22"/>
        <v>11517.824302009376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>
        <f t="shared" si="20"/>
        <v>345534.7290602813</v>
      </c>
      <c r="U185" s="15"/>
      <c r="V185" s="15"/>
      <c r="W185" s="15">
        <f t="shared" si="21"/>
        <v>17276736.453014065</v>
      </c>
      <c r="X185" s="14">
        <f t="shared" si="19"/>
        <v>150</v>
      </c>
    </row>
    <row r="186" spans="7:24" x14ac:dyDescent="0.25">
      <c r="G186" s="14">
        <f t="shared" si="18"/>
        <v>150</v>
      </c>
      <c r="H186" s="15">
        <f t="shared" si="22"/>
        <v>11373.851498234259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>
        <f t="shared" si="20"/>
        <v>341215.54494702775</v>
      </c>
      <c r="U186" s="15"/>
      <c r="V186" s="15"/>
      <c r="W186" s="15">
        <f t="shared" si="21"/>
        <v>17060777.247351389</v>
      </c>
      <c r="X186" s="14">
        <f t="shared" si="19"/>
        <v>151</v>
      </c>
    </row>
    <row r="187" spans="7:24" x14ac:dyDescent="0.25">
      <c r="G187" s="14">
        <f t="shared" si="18"/>
        <v>151</v>
      </c>
      <c r="H187" s="15">
        <f t="shared" si="22"/>
        <v>11231.67835450633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>
        <f t="shared" si="20"/>
        <v>336950.35063518991</v>
      </c>
      <c r="U187" s="15"/>
      <c r="V187" s="15"/>
      <c r="W187" s="15">
        <f t="shared" si="21"/>
        <v>16847517.531759497</v>
      </c>
      <c r="X187" s="14">
        <f t="shared" si="19"/>
        <v>152</v>
      </c>
    </row>
    <row r="188" spans="7:24" x14ac:dyDescent="0.25">
      <c r="G188" s="14">
        <f t="shared" si="18"/>
        <v>152</v>
      </c>
      <c r="H188" s="15">
        <f t="shared" si="22"/>
        <v>11091.282375075001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>
        <f t="shared" si="20"/>
        <v>332738.47125225002</v>
      </c>
      <c r="U188" s="15"/>
      <c r="V188" s="15"/>
      <c r="W188" s="15">
        <f t="shared" si="21"/>
        <v>16636923.5626125</v>
      </c>
      <c r="X188" s="14">
        <f t="shared" si="19"/>
        <v>153</v>
      </c>
    </row>
    <row r="189" spans="7:24" x14ac:dyDescent="0.25">
      <c r="G189" s="14">
        <f t="shared" si="18"/>
        <v>153</v>
      </c>
      <c r="H189" s="15">
        <f t="shared" si="22"/>
        <v>10952.641345386564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>
        <f t="shared" si="20"/>
        <v>328579.24036159692</v>
      </c>
      <c r="U189" s="15"/>
      <c r="V189" s="15"/>
      <c r="W189" s="15">
        <f t="shared" si="21"/>
        <v>16428962.018079847</v>
      </c>
      <c r="X189" s="14">
        <f t="shared" si="19"/>
        <v>154</v>
      </c>
    </row>
    <row r="190" spans="7:24" x14ac:dyDescent="0.25">
      <c r="G190" s="14">
        <f t="shared" si="18"/>
        <v>154</v>
      </c>
      <c r="H190" s="15">
        <f t="shared" si="22"/>
        <v>10815.733328569233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>
        <f t="shared" si="20"/>
        <v>324471.99985707697</v>
      </c>
      <c r="U190" s="15"/>
      <c r="V190" s="15"/>
      <c r="W190" s="15">
        <f t="shared" si="21"/>
        <v>16223599.992853848</v>
      </c>
      <c r="X190" s="14">
        <f t="shared" si="19"/>
        <v>155</v>
      </c>
    </row>
    <row r="191" spans="7:24" x14ac:dyDescent="0.25">
      <c r="G191" s="14">
        <f t="shared" si="18"/>
        <v>155</v>
      </c>
      <c r="H191" s="15">
        <f t="shared" si="22"/>
        <v>10680.536661962118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>
        <f t="shared" si="20"/>
        <v>320416.09985886357</v>
      </c>
      <c r="U191" s="15"/>
      <c r="V191" s="15"/>
      <c r="W191" s="15">
        <f t="shared" si="21"/>
        <v>16020804.992943179</v>
      </c>
      <c r="X191" s="14">
        <f t="shared" si="19"/>
        <v>156</v>
      </c>
    </row>
    <row r="192" spans="7:24" x14ac:dyDescent="0.25">
      <c r="G192" s="14">
        <f t="shared" si="18"/>
        <v>156</v>
      </c>
      <c r="H192" s="15">
        <f t="shared" si="22"/>
        <v>10547.029953687592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>
        <f t="shared" si="20"/>
        <v>316410.89861062774</v>
      </c>
      <c r="U192" s="15"/>
      <c r="V192" s="15"/>
      <c r="W192" s="15">
        <f t="shared" si="21"/>
        <v>15820544.930531386</v>
      </c>
      <c r="X192" s="14">
        <f t="shared" si="19"/>
        <v>157</v>
      </c>
    </row>
    <row r="193" spans="7:24" x14ac:dyDescent="0.25">
      <c r="G193" s="14">
        <f t="shared" si="18"/>
        <v>157</v>
      </c>
      <c r="H193" s="15">
        <f t="shared" si="22"/>
        <v>10415.192079266497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>
        <f t="shared" si="20"/>
        <v>312455.76237799489</v>
      </c>
      <c r="U193" s="15"/>
      <c r="V193" s="15"/>
      <c r="W193" s="15">
        <f t="shared" si="21"/>
        <v>15622788.118899744</v>
      </c>
      <c r="X193" s="14">
        <f t="shared" si="19"/>
        <v>158</v>
      </c>
    </row>
    <row r="194" spans="7:24" x14ac:dyDescent="0.25">
      <c r="G194" s="14">
        <f t="shared" si="18"/>
        <v>158</v>
      </c>
      <c r="H194" s="15">
        <f t="shared" si="22"/>
        <v>10285.002178275665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>
        <f t="shared" si="20"/>
        <v>308550.06534826994</v>
      </c>
      <c r="U194" s="15"/>
      <c r="V194" s="15"/>
      <c r="W194" s="15">
        <f t="shared" si="21"/>
        <v>15427503.267413497</v>
      </c>
      <c r="X194" s="14">
        <f t="shared" si="19"/>
        <v>159</v>
      </c>
    </row>
    <row r="195" spans="7:24" x14ac:dyDescent="0.25">
      <c r="G195" s="14">
        <f t="shared" si="18"/>
        <v>159</v>
      </c>
      <c r="H195" s="15">
        <f t="shared" si="22"/>
        <v>10156.43965104722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>
        <f t="shared" si="20"/>
        <v>304693.18953141657</v>
      </c>
      <c r="U195" s="15"/>
      <c r="V195" s="15"/>
      <c r="W195" s="15">
        <f t="shared" si="21"/>
        <v>15234659.476570828</v>
      </c>
      <c r="X195" s="14">
        <f t="shared" si="19"/>
        <v>160</v>
      </c>
    </row>
    <row r="196" spans="7:24" x14ac:dyDescent="0.25">
      <c r="G196" s="14">
        <f t="shared" si="18"/>
        <v>160</v>
      </c>
      <c r="H196" s="15">
        <f t="shared" si="22"/>
        <v>10029.484155409129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>
        <f t="shared" si="20"/>
        <v>300884.52466227388</v>
      </c>
      <c r="U196" s="15"/>
      <c r="V196" s="15"/>
      <c r="W196" s="15">
        <f t="shared" si="21"/>
        <v>15044226.233113693</v>
      </c>
      <c r="X196" s="14">
        <f t="shared" si="19"/>
        <v>161</v>
      </c>
    </row>
    <row r="197" spans="7:24" x14ac:dyDescent="0.25">
      <c r="G197" s="14">
        <f>G196+1</f>
        <v>161</v>
      </c>
      <c r="H197" s="15">
        <f t="shared" si="22"/>
        <v>9904.1156034665146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>
        <f t="shared" si="20"/>
        <v>297123.46810399543</v>
      </c>
      <c r="U197" s="15"/>
      <c r="V197" s="15"/>
      <c r="W197" s="15">
        <f t="shared" si="21"/>
        <v>14856173.405199772</v>
      </c>
      <c r="X197" s="14">
        <f>X196+1</f>
        <v>162</v>
      </c>
    </row>
    <row r="198" spans="7:24" x14ac:dyDescent="0.25">
      <c r="G198" s="14">
        <f t="shared" ref="G198:G261" si="23">G197+1</f>
        <v>162</v>
      </c>
      <c r="H198" s="15">
        <f t="shared" si="22"/>
        <v>9780.3141584231835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>
        <f t="shared" ref="T198:T261" si="24">H198*30</f>
        <v>293409.42475269549</v>
      </c>
      <c r="U198" s="15"/>
      <c r="V198" s="15"/>
      <c r="W198" s="15">
        <f t="shared" ref="W198:W261" si="25">T198*Y$35</f>
        <v>14670471.237634774</v>
      </c>
      <c r="X198" s="14">
        <f t="shared" ref="X198:X261" si="26">X197+1</f>
        <v>163</v>
      </c>
    </row>
    <row r="199" spans="7:24" x14ac:dyDescent="0.25">
      <c r="G199" s="14">
        <f t="shared" si="23"/>
        <v>163</v>
      </c>
      <c r="H199" s="15">
        <f t="shared" si="22"/>
        <v>9658.0602314428943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>
        <f t="shared" si="24"/>
        <v>289741.80694328685</v>
      </c>
      <c r="U199" s="15"/>
      <c r="V199" s="15"/>
      <c r="W199" s="15">
        <f t="shared" si="25"/>
        <v>14487090.347164342</v>
      </c>
      <c r="X199" s="14">
        <f t="shared" si="26"/>
        <v>164</v>
      </c>
    </row>
    <row r="200" spans="7:24" x14ac:dyDescent="0.25">
      <c r="G200" s="14">
        <f t="shared" si="23"/>
        <v>164</v>
      </c>
      <c r="H200" s="15">
        <f t="shared" si="22"/>
        <v>9537.3344785498575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>
        <f t="shared" si="24"/>
        <v>286120.03435649571</v>
      </c>
      <c r="U200" s="15"/>
      <c r="V200" s="15"/>
      <c r="W200" s="15">
        <f t="shared" si="25"/>
        <v>14306001.717824785</v>
      </c>
      <c r="X200" s="14">
        <f t="shared" si="26"/>
        <v>165</v>
      </c>
    </row>
    <row r="201" spans="7:24" x14ac:dyDescent="0.25">
      <c r="G201" s="14">
        <f t="shared" si="23"/>
        <v>165</v>
      </c>
      <c r="H201" s="15">
        <f t="shared" si="22"/>
        <v>9418.1177975679839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>
        <f t="shared" si="24"/>
        <v>282543.53392703953</v>
      </c>
      <c r="U201" s="15"/>
      <c r="V201" s="15"/>
      <c r="W201" s="15">
        <f t="shared" si="25"/>
        <v>14127176.696351977</v>
      </c>
      <c r="X201" s="14">
        <f t="shared" si="26"/>
        <v>166</v>
      </c>
    </row>
    <row r="202" spans="7:24" x14ac:dyDescent="0.25">
      <c r="G202" s="14">
        <f t="shared" si="23"/>
        <v>166</v>
      </c>
      <c r="H202" s="15">
        <f t="shared" si="22"/>
        <v>9300.3913250983842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>
        <f t="shared" si="24"/>
        <v>279011.73975295154</v>
      </c>
      <c r="U202" s="15"/>
      <c r="V202" s="15"/>
      <c r="W202" s="15">
        <f t="shared" si="25"/>
        <v>13950586.987647578</v>
      </c>
      <c r="X202" s="14">
        <f t="shared" si="26"/>
        <v>167</v>
      </c>
    </row>
    <row r="203" spans="7:24" x14ac:dyDescent="0.25">
      <c r="G203" s="14">
        <f t="shared" si="23"/>
        <v>167</v>
      </c>
      <c r="H203" s="15">
        <f t="shared" si="22"/>
        <v>9184.1364335346552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>
        <f t="shared" si="24"/>
        <v>275524.09300603968</v>
      </c>
      <c r="U203" s="15"/>
      <c r="V203" s="15"/>
      <c r="W203" s="15">
        <f t="shared" si="25"/>
        <v>13776204.650301984</v>
      </c>
      <c r="X203" s="14">
        <f t="shared" si="26"/>
        <v>168</v>
      </c>
    </row>
    <row r="204" spans="7:24" x14ac:dyDescent="0.25">
      <c r="G204" s="14">
        <f t="shared" si="23"/>
        <v>168</v>
      </c>
      <c r="H204" s="15">
        <f t="shared" si="22"/>
        <v>9069.3347281154729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>
        <f t="shared" si="24"/>
        <v>272080.04184346419</v>
      </c>
      <c r="U204" s="15"/>
      <c r="V204" s="15"/>
      <c r="W204" s="15">
        <f t="shared" si="25"/>
        <v>13604002.092173209</v>
      </c>
      <c r="X204" s="14">
        <f t="shared" si="26"/>
        <v>169</v>
      </c>
    </row>
    <row r="205" spans="7:24" x14ac:dyDescent="0.25">
      <c r="G205" s="14">
        <f t="shared" si="23"/>
        <v>169</v>
      </c>
      <c r="H205" s="15">
        <f t="shared" si="22"/>
        <v>8955.9680440140291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>
        <f t="shared" si="24"/>
        <v>268679.04132042086</v>
      </c>
      <c r="U205" s="15"/>
      <c r="V205" s="15"/>
      <c r="W205" s="15">
        <f t="shared" si="25"/>
        <v>13433952.066021044</v>
      </c>
      <c r="X205" s="14">
        <f t="shared" si="26"/>
        <v>170</v>
      </c>
    </row>
    <row r="206" spans="7:24" x14ac:dyDescent="0.25">
      <c r="G206" s="14">
        <f t="shared" si="23"/>
        <v>170</v>
      </c>
      <c r="H206" s="15">
        <f t="shared" si="22"/>
        <v>8844.0184434638541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>
        <f t="shared" si="24"/>
        <v>265320.5533039156</v>
      </c>
      <c r="U206" s="15"/>
      <c r="V206" s="15"/>
      <c r="W206" s="15">
        <f t="shared" si="25"/>
        <v>13266027.66519578</v>
      </c>
      <c r="X206" s="14">
        <f t="shared" si="26"/>
        <v>171</v>
      </c>
    </row>
    <row r="207" spans="7:24" x14ac:dyDescent="0.25">
      <c r="G207" s="14">
        <f t="shared" si="23"/>
        <v>171</v>
      </c>
      <c r="H207" s="15">
        <f t="shared" si="22"/>
        <v>8733.4682129205557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>
        <f t="shared" si="24"/>
        <v>262004.04638761666</v>
      </c>
      <c r="U207" s="15"/>
      <c r="V207" s="15"/>
      <c r="W207" s="15">
        <f t="shared" si="25"/>
        <v>13100202.319380833</v>
      </c>
      <c r="X207" s="14">
        <f t="shared" si="26"/>
        <v>172</v>
      </c>
    </row>
    <row r="208" spans="7:24" x14ac:dyDescent="0.25">
      <c r="G208" s="14">
        <f t="shared" si="23"/>
        <v>172</v>
      </c>
      <c r="H208" s="15">
        <f t="shared" si="22"/>
        <v>8624.2998602590487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>
        <f t="shared" si="24"/>
        <v>258728.99580777145</v>
      </c>
      <c r="U208" s="15"/>
      <c r="V208" s="15"/>
      <c r="W208" s="15">
        <f t="shared" si="25"/>
        <v>12936449.790388573</v>
      </c>
      <c r="X208" s="14">
        <f t="shared" si="26"/>
        <v>173</v>
      </c>
    </row>
    <row r="209" spans="7:24" x14ac:dyDescent="0.25">
      <c r="G209" s="14">
        <f t="shared" si="23"/>
        <v>173</v>
      </c>
      <c r="H209" s="15">
        <f t="shared" si="22"/>
        <v>8516.4961120058106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>
        <f t="shared" si="24"/>
        <v>255494.88336017431</v>
      </c>
      <c r="U209" s="15"/>
      <c r="V209" s="15"/>
      <c r="W209" s="15">
        <f t="shared" si="25"/>
        <v>12774744.168008715</v>
      </c>
      <c r="X209" s="14">
        <f t="shared" si="26"/>
        <v>174</v>
      </c>
    </row>
    <row r="210" spans="7:24" x14ac:dyDescent="0.25">
      <c r="G210" s="14">
        <f t="shared" si="23"/>
        <v>174</v>
      </c>
      <c r="H210" s="15">
        <f t="shared" si="22"/>
        <v>8410.0399106057375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>
        <f t="shared" si="24"/>
        <v>252301.19731817214</v>
      </c>
      <c r="U210" s="15"/>
      <c r="V210" s="15"/>
      <c r="W210" s="15">
        <f t="shared" si="25"/>
        <v>12615059.865908608</v>
      </c>
      <c r="X210" s="14">
        <f t="shared" si="26"/>
        <v>175</v>
      </c>
    </row>
    <row r="211" spans="7:24" x14ac:dyDescent="0.25">
      <c r="G211" s="14">
        <f t="shared" si="23"/>
        <v>175</v>
      </c>
      <c r="H211" s="15">
        <f t="shared" si="22"/>
        <v>8304.9144117231663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>
        <f t="shared" si="24"/>
        <v>249147.432351695</v>
      </c>
      <c r="U211" s="15"/>
      <c r="V211" s="15"/>
      <c r="W211" s="15">
        <f t="shared" si="25"/>
        <v>12457371.61758475</v>
      </c>
      <c r="X211" s="14">
        <f t="shared" si="26"/>
        <v>176</v>
      </c>
    </row>
    <row r="212" spans="7:24" x14ac:dyDescent="0.25">
      <c r="G212" s="14">
        <f t="shared" si="23"/>
        <v>176</v>
      </c>
      <c r="H212" s="15">
        <f t="shared" si="22"/>
        <v>8201.1029815766269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>
        <f t="shared" si="24"/>
        <v>246033.08944729881</v>
      </c>
      <c r="U212" s="15"/>
      <c r="V212" s="15"/>
      <c r="W212" s="15">
        <f t="shared" si="25"/>
        <v>12301654.472364942</v>
      </c>
      <c r="X212" s="14">
        <f t="shared" si="26"/>
        <v>177</v>
      </c>
    </row>
    <row r="213" spans="7:24" x14ac:dyDescent="0.25">
      <c r="G213" s="14">
        <f t="shared" si="23"/>
        <v>177</v>
      </c>
      <c r="H213" s="15">
        <f t="shared" si="22"/>
        <v>8098.5891943069191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>
        <f t="shared" si="24"/>
        <v>242957.67582920758</v>
      </c>
      <c r="U213" s="15"/>
      <c r="V213" s="15"/>
      <c r="W213" s="15">
        <f t="shared" si="25"/>
        <v>12147883.79146038</v>
      </c>
      <c r="X213" s="14">
        <f t="shared" si="26"/>
        <v>178</v>
      </c>
    </row>
    <row r="214" spans="7:24" x14ac:dyDescent="0.25">
      <c r="G214" s="14">
        <f t="shared" si="23"/>
        <v>178</v>
      </c>
      <c r="H214" s="15">
        <f t="shared" si="22"/>
        <v>7997.3568293780827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>
        <f t="shared" si="24"/>
        <v>239920.70488134248</v>
      </c>
      <c r="U214" s="15"/>
      <c r="V214" s="15"/>
      <c r="W214" s="15">
        <f t="shared" si="25"/>
        <v>11996035.244067123</v>
      </c>
      <c r="X214" s="14">
        <f t="shared" si="26"/>
        <v>179</v>
      </c>
    </row>
    <row r="215" spans="7:24" x14ac:dyDescent="0.25">
      <c r="G215" s="14">
        <f t="shared" si="23"/>
        <v>179</v>
      </c>
      <c r="H215" s="15">
        <f t="shared" si="22"/>
        <v>7897.3898690108563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>
        <f t="shared" si="24"/>
        <v>236921.69607032568</v>
      </c>
      <c r="U215" s="15"/>
      <c r="V215" s="15"/>
      <c r="W215" s="15">
        <f t="shared" si="25"/>
        <v>11846084.803516284</v>
      </c>
      <c r="X215" s="14">
        <f t="shared" si="26"/>
        <v>180</v>
      </c>
    </row>
    <row r="216" spans="7:24" x14ac:dyDescent="0.25">
      <c r="G216" s="14">
        <f t="shared" si="23"/>
        <v>180</v>
      </c>
      <c r="H216" s="15">
        <f t="shared" si="22"/>
        <v>7798.6724956482203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>
        <f t="shared" si="24"/>
        <v>233960.17486944661</v>
      </c>
      <c r="U216" s="15"/>
      <c r="V216" s="15"/>
      <c r="W216" s="15">
        <f t="shared" si="25"/>
        <v>11698008.74347233</v>
      </c>
      <c r="X216" s="14">
        <f t="shared" si="26"/>
        <v>181</v>
      </c>
    </row>
    <row r="217" spans="7:24" x14ac:dyDescent="0.25">
      <c r="G217" s="14">
        <f t="shared" si="23"/>
        <v>181</v>
      </c>
      <c r="H217" s="15">
        <f t="shared" si="22"/>
        <v>7701.1890894526177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>
        <f t="shared" si="24"/>
        <v>231035.67268357854</v>
      </c>
      <c r="U217" s="15"/>
      <c r="V217" s="15"/>
      <c r="W217" s="15">
        <f t="shared" si="25"/>
        <v>11551783.634178927</v>
      </c>
      <c r="X217" s="14">
        <f t="shared" si="26"/>
        <v>182</v>
      </c>
    </row>
    <row r="218" spans="7:24" x14ac:dyDescent="0.25">
      <c r="G218" s="14">
        <f t="shared" si="23"/>
        <v>182</v>
      </c>
      <c r="H218" s="15">
        <f t="shared" si="22"/>
        <v>7604.9242258344602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>
        <f t="shared" si="24"/>
        <v>228147.72677503381</v>
      </c>
      <c r="U218" s="15"/>
      <c r="V218" s="15"/>
      <c r="W218" s="15">
        <f t="shared" si="25"/>
        <v>11407386.33875169</v>
      </c>
      <c r="X218" s="14">
        <f t="shared" si="26"/>
        <v>183</v>
      </c>
    </row>
    <row r="219" spans="7:24" x14ac:dyDescent="0.25">
      <c r="G219" s="14">
        <f t="shared" si="23"/>
        <v>183</v>
      </c>
      <c r="H219" s="15">
        <f t="shared" si="22"/>
        <v>7509.8626730115293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>
        <f t="shared" si="24"/>
        <v>225295.88019034587</v>
      </c>
      <c r="U219" s="15"/>
      <c r="V219" s="15"/>
      <c r="W219" s="15">
        <f t="shared" si="25"/>
        <v>11264794.009517293</v>
      </c>
      <c r="X219" s="14">
        <f t="shared" si="26"/>
        <v>184</v>
      </c>
    </row>
    <row r="220" spans="7:24" x14ac:dyDescent="0.25">
      <c r="G220" s="14">
        <f t="shared" si="23"/>
        <v>184</v>
      </c>
      <c r="H220" s="15">
        <f t="shared" si="22"/>
        <v>7415.9893895988853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>
        <f t="shared" si="24"/>
        <v>222479.68168796657</v>
      </c>
      <c r="U220" s="15"/>
      <c r="V220" s="15"/>
      <c r="W220" s="15">
        <f t="shared" si="25"/>
        <v>11123984.084398329</v>
      </c>
      <c r="X220" s="14">
        <f t="shared" si="26"/>
        <v>185</v>
      </c>
    </row>
    <row r="221" spans="7:24" x14ac:dyDescent="0.25">
      <c r="G221" s="14">
        <f t="shared" si="23"/>
        <v>185</v>
      </c>
      <c r="H221" s="15">
        <f t="shared" si="22"/>
        <v>7323.2895222288989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>
        <f t="shared" si="24"/>
        <v>219698.68566686698</v>
      </c>
      <c r="U221" s="15"/>
      <c r="V221" s="15"/>
      <c r="W221" s="15">
        <f t="shared" si="25"/>
        <v>10984934.283343349</v>
      </c>
      <c r="X221" s="14">
        <f t="shared" si="26"/>
        <v>186</v>
      </c>
    </row>
    <row r="222" spans="7:24" x14ac:dyDescent="0.25">
      <c r="G222" s="14">
        <f t="shared" si="23"/>
        <v>186</v>
      </c>
      <c r="H222" s="15">
        <f t="shared" si="22"/>
        <v>7231.7484032010379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>
        <f t="shared" si="24"/>
        <v>216952.45209603113</v>
      </c>
      <c r="U222" s="15"/>
      <c r="V222" s="15"/>
      <c r="W222" s="15">
        <f t="shared" si="25"/>
        <v>10847622.604801556</v>
      </c>
      <c r="X222" s="14">
        <f t="shared" si="26"/>
        <v>187</v>
      </c>
    </row>
    <row r="223" spans="7:24" x14ac:dyDescent="0.25">
      <c r="G223" s="14">
        <f t="shared" si="23"/>
        <v>187</v>
      </c>
      <c r="H223" s="15">
        <f t="shared" si="22"/>
        <v>7141.3515481610248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>
        <f t="shared" si="24"/>
        <v>214240.54644483075</v>
      </c>
      <c r="U223" s="15"/>
      <c r="V223" s="15"/>
      <c r="W223" s="15">
        <f t="shared" si="25"/>
        <v>10712027.322241537</v>
      </c>
      <c r="X223" s="14">
        <f t="shared" si="26"/>
        <v>188</v>
      </c>
    </row>
    <row r="224" spans="7:24" x14ac:dyDescent="0.25">
      <c r="G224" s="14">
        <f t="shared" si="23"/>
        <v>188</v>
      </c>
      <c r="H224" s="15">
        <f t="shared" si="22"/>
        <v>7052.0846538090118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>
        <f t="shared" si="24"/>
        <v>211562.53961427035</v>
      </c>
      <c r="U224" s="15"/>
      <c r="V224" s="15"/>
      <c r="W224" s="15">
        <f t="shared" si="25"/>
        <v>10578126.980713518</v>
      </c>
      <c r="X224" s="14">
        <f t="shared" si="26"/>
        <v>189</v>
      </c>
    </row>
    <row r="225" spans="7:24" x14ac:dyDescent="0.25">
      <c r="G225" s="14">
        <f t="shared" si="23"/>
        <v>189</v>
      </c>
      <c r="H225" s="15">
        <f t="shared" si="22"/>
        <v>6963.9335956363993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>
        <f t="shared" si="24"/>
        <v>208918.00786909199</v>
      </c>
      <c r="U225" s="15"/>
      <c r="V225" s="15"/>
      <c r="W225" s="15">
        <f t="shared" si="25"/>
        <v>10445900.3934546</v>
      </c>
      <c r="X225" s="14">
        <f t="shared" si="26"/>
        <v>190</v>
      </c>
    </row>
    <row r="226" spans="7:24" x14ac:dyDescent="0.25">
      <c r="G226" s="14">
        <f t="shared" si="23"/>
        <v>190</v>
      </c>
      <c r="H226" s="15">
        <f t="shared" si="22"/>
        <v>6876.8844256909442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>
        <f t="shared" si="24"/>
        <v>206306.53277072831</v>
      </c>
      <c r="U226" s="15"/>
      <c r="V226" s="15"/>
      <c r="W226" s="15">
        <f t="shared" si="25"/>
        <v>10315326.638536416</v>
      </c>
      <c r="X226" s="14">
        <f t="shared" si="26"/>
        <v>191</v>
      </c>
    </row>
    <row r="227" spans="7:24" x14ac:dyDescent="0.25">
      <c r="G227" s="14">
        <f t="shared" si="23"/>
        <v>191</v>
      </c>
      <c r="H227" s="15">
        <f t="shared" si="22"/>
        <v>6790.9233703698073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>
        <f t="shared" si="24"/>
        <v>203727.70111109421</v>
      </c>
      <c r="U227" s="15"/>
      <c r="V227" s="15"/>
      <c r="W227" s="15">
        <f t="shared" si="25"/>
        <v>10186385.05555471</v>
      </c>
      <c r="X227" s="14">
        <f t="shared" si="26"/>
        <v>192</v>
      </c>
    </row>
    <row r="228" spans="7:24" x14ac:dyDescent="0.25">
      <c r="G228" s="14">
        <f t="shared" si="23"/>
        <v>192</v>
      </c>
      <c r="H228" s="15">
        <f t="shared" si="22"/>
        <v>6706.0368282401851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>
        <f t="shared" si="24"/>
        <v>201181.10484720554</v>
      </c>
      <c r="U228" s="15"/>
      <c r="V228" s="15"/>
      <c r="W228" s="15">
        <f t="shared" si="25"/>
        <v>10059055.242360277</v>
      </c>
      <c r="X228" s="14">
        <f t="shared" si="26"/>
        <v>193</v>
      </c>
    </row>
    <row r="229" spans="7:24" x14ac:dyDescent="0.25">
      <c r="G229" s="14">
        <f t="shared" si="23"/>
        <v>193</v>
      </c>
      <c r="H229" s="15">
        <f t="shared" si="22"/>
        <v>6622.2113678871829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>
        <f t="shared" si="24"/>
        <v>198666.34103661549</v>
      </c>
      <c r="U229" s="15"/>
      <c r="V229" s="15"/>
      <c r="W229" s="15">
        <f t="shared" si="25"/>
        <v>9933317.0518307742</v>
      </c>
      <c r="X229" s="14">
        <f t="shared" si="26"/>
        <v>194</v>
      </c>
    </row>
    <row r="230" spans="7:24" x14ac:dyDescent="0.25">
      <c r="G230" s="14">
        <f t="shared" si="23"/>
        <v>194</v>
      </c>
      <c r="H230" s="15">
        <f t="shared" ref="H230:H293" si="27">H229-H229*0.15/12</f>
        <v>6539.4337257885927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>
        <f t="shared" si="24"/>
        <v>196183.01177365778</v>
      </c>
      <c r="U230" s="15"/>
      <c r="V230" s="15"/>
      <c r="W230" s="15">
        <f t="shared" si="25"/>
        <v>9809150.5886828899</v>
      </c>
      <c r="X230" s="14">
        <f t="shared" si="26"/>
        <v>195</v>
      </c>
    </row>
    <row r="231" spans="7:24" x14ac:dyDescent="0.25">
      <c r="G231" s="14">
        <f t="shared" si="23"/>
        <v>195</v>
      </c>
      <c r="H231" s="15">
        <f t="shared" si="27"/>
        <v>6457.6908042162349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>
        <f t="shared" si="24"/>
        <v>193730.72412648704</v>
      </c>
      <c r="U231" s="15"/>
      <c r="V231" s="15"/>
      <c r="W231" s="15">
        <f t="shared" si="25"/>
        <v>9686536.206324352</v>
      </c>
      <c r="X231" s="14">
        <f t="shared" si="26"/>
        <v>196</v>
      </c>
    </row>
    <row r="232" spans="7:24" x14ac:dyDescent="0.25">
      <c r="G232" s="14">
        <f t="shared" si="23"/>
        <v>196</v>
      </c>
      <c r="H232" s="15">
        <f t="shared" si="27"/>
        <v>6376.9696691635318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>
        <f t="shared" si="24"/>
        <v>191309.09007490595</v>
      </c>
      <c r="U232" s="15"/>
      <c r="V232" s="15"/>
      <c r="W232" s="15">
        <f t="shared" si="25"/>
        <v>9565454.503745297</v>
      </c>
      <c r="X232" s="14">
        <f t="shared" si="26"/>
        <v>197</v>
      </c>
    </row>
    <row r="233" spans="7:24" x14ac:dyDescent="0.25">
      <c r="G233" s="14">
        <f t="shared" si="23"/>
        <v>197</v>
      </c>
      <c r="H233" s="15">
        <f t="shared" si="27"/>
        <v>6297.2575482989878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>
        <f t="shared" si="24"/>
        <v>188917.72644896962</v>
      </c>
      <c r="U233" s="15"/>
      <c r="V233" s="15"/>
      <c r="W233" s="15">
        <f t="shared" si="25"/>
        <v>9445886.3224484809</v>
      </c>
      <c r="X233" s="14">
        <f t="shared" si="26"/>
        <v>198</v>
      </c>
    </row>
    <row r="234" spans="7:24" x14ac:dyDescent="0.25">
      <c r="G234" s="14">
        <f t="shared" si="23"/>
        <v>198</v>
      </c>
      <c r="H234" s="15">
        <f t="shared" si="27"/>
        <v>6218.54182894525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>
        <f t="shared" si="24"/>
        <v>186556.2548683575</v>
      </c>
      <c r="U234" s="15"/>
      <c r="V234" s="15"/>
      <c r="W234" s="15">
        <f t="shared" si="25"/>
        <v>9327812.7434178758</v>
      </c>
      <c r="X234" s="14">
        <f t="shared" si="26"/>
        <v>199</v>
      </c>
    </row>
    <row r="235" spans="7:24" x14ac:dyDescent="0.25">
      <c r="G235" s="14">
        <f t="shared" si="23"/>
        <v>199</v>
      </c>
      <c r="H235" s="15">
        <f t="shared" si="27"/>
        <v>6140.8100560834346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>
        <f t="shared" si="24"/>
        <v>184224.30168250305</v>
      </c>
      <c r="U235" s="15"/>
      <c r="V235" s="15"/>
      <c r="W235" s="15">
        <f t="shared" si="25"/>
        <v>9211215.0841251519</v>
      </c>
      <c r="X235" s="14">
        <f t="shared" si="26"/>
        <v>200</v>
      </c>
    </row>
    <row r="236" spans="7:24" x14ac:dyDescent="0.25">
      <c r="G236" s="14">
        <f t="shared" si="23"/>
        <v>200</v>
      </c>
      <c r="H236" s="15">
        <f t="shared" si="27"/>
        <v>6064.0499303823917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>
        <f t="shared" si="24"/>
        <v>181921.49791147176</v>
      </c>
      <c r="U236" s="15"/>
      <c r="V236" s="15"/>
      <c r="W236" s="15">
        <f t="shared" si="25"/>
        <v>9096074.8955735881</v>
      </c>
      <c r="X236" s="14">
        <f t="shared" si="26"/>
        <v>201</v>
      </c>
    </row>
    <row r="237" spans="7:24" x14ac:dyDescent="0.25">
      <c r="G237" s="14">
        <f t="shared" si="23"/>
        <v>201</v>
      </c>
      <c r="H237" s="15">
        <f t="shared" si="27"/>
        <v>5988.2493062526119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>
        <f t="shared" si="24"/>
        <v>179647.47918757837</v>
      </c>
      <c r="U237" s="15"/>
      <c r="V237" s="15"/>
      <c r="W237" s="15">
        <f t="shared" si="25"/>
        <v>8982373.9593789186</v>
      </c>
      <c r="X237" s="14">
        <f t="shared" si="26"/>
        <v>202</v>
      </c>
    </row>
    <row r="238" spans="7:24" x14ac:dyDescent="0.25">
      <c r="G238" s="14">
        <f t="shared" si="23"/>
        <v>202</v>
      </c>
      <c r="H238" s="15">
        <f t="shared" si="27"/>
        <v>5913.3961899244541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>
        <f t="shared" si="24"/>
        <v>177401.88569773361</v>
      </c>
      <c r="U238" s="15"/>
      <c r="V238" s="15"/>
      <c r="W238" s="15">
        <f t="shared" si="25"/>
        <v>8870094.2848866805</v>
      </c>
      <c r="X238" s="14">
        <f t="shared" si="26"/>
        <v>203</v>
      </c>
    </row>
    <row r="239" spans="7:24" x14ac:dyDescent="0.25">
      <c r="G239" s="14">
        <f t="shared" si="23"/>
        <v>203</v>
      </c>
      <c r="H239" s="15">
        <f t="shared" si="27"/>
        <v>5839.4787375503984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>
        <f t="shared" si="24"/>
        <v>175184.36212651196</v>
      </c>
      <c r="U239" s="15"/>
      <c r="V239" s="15"/>
      <c r="W239" s="15">
        <f t="shared" si="25"/>
        <v>8759218.1063255984</v>
      </c>
      <c r="X239" s="14">
        <f t="shared" si="26"/>
        <v>204</v>
      </c>
    </row>
    <row r="240" spans="7:24" x14ac:dyDescent="0.25">
      <c r="G240" s="14">
        <f t="shared" si="23"/>
        <v>204</v>
      </c>
      <c r="H240" s="15">
        <f t="shared" si="27"/>
        <v>5766.4852533310186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>
        <f t="shared" si="24"/>
        <v>172994.55759993056</v>
      </c>
      <c r="U240" s="15"/>
      <c r="V240" s="15"/>
      <c r="W240" s="15">
        <f t="shared" si="25"/>
        <v>8649727.879996527</v>
      </c>
      <c r="X240" s="14">
        <f t="shared" si="26"/>
        <v>205</v>
      </c>
    </row>
    <row r="241" spans="7:24" x14ac:dyDescent="0.25">
      <c r="G241" s="14">
        <f t="shared" si="23"/>
        <v>205</v>
      </c>
      <c r="H241" s="15">
        <f t="shared" si="27"/>
        <v>5694.4041876643805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>
        <f t="shared" si="24"/>
        <v>170832.12562993143</v>
      </c>
      <c r="U241" s="15"/>
      <c r="V241" s="15"/>
      <c r="W241" s="15">
        <f t="shared" si="25"/>
        <v>8541606.2814965714</v>
      </c>
      <c r="X241" s="14">
        <f t="shared" si="26"/>
        <v>206</v>
      </c>
    </row>
    <row r="242" spans="7:24" x14ac:dyDescent="0.25">
      <c r="G242" s="14">
        <f t="shared" si="23"/>
        <v>206</v>
      </c>
      <c r="H242" s="15">
        <f t="shared" si="27"/>
        <v>5623.2241353185755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>
        <f t="shared" si="24"/>
        <v>168696.72405955725</v>
      </c>
      <c r="U242" s="15"/>
      <c r="V242" s="15"/>
      <c r="W242" s="15">
        <f t="shared" si="25"/>
        <v>8434836.2029778622</v>
      </c>
      <c r="X242" s="14">
        <f t="shared" si="26"/>
        <v>207</v>
      </c>
    </row>
    <row r="243" spans="7:24" x14ac:dyDescent="0.25">
      <c r="G243" s="14">
        <f t="shared" si="23"/>
        <v>207</v>
      </c>
      <c r="H243" s="15">
        <f t="shared" si="27"/>
        <v>5552.933833627093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>
        <f t="shared" si="24"/>
        <v>166588.0150088128</v>
      </c>
      <c r="U243" s="15"/>
      <c r="V243" s="15"/>
      <c r="W243" s="15">
        <f t="shared" si="25"/>
        <v>8329400.7504406404</v>
      </c>
      <c r="X243" s="14">
        <f t="shared" si="26"/>
        <v>208</v>
      </c>
    </row>
    <row r="244" spans="7:24" x14ac:dyDescent="0.25">
      <c r="G244" s="14">
        <f t="shared" si="23"/>
        <v>208</v>
      </c>
      <c r="H244" s="15">
        <f t="shared" si="27"/>
        <v>5483.5221607067542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>
        <f t="shared" si="24"/>
        <v>164505.66482120263</v>
      </c>
      <c r="U244" s="15"/>
      <c r="V244" s="15"/>
      <c r="W244" s="15">
        <f t="shared" si="25"/>
        <v>8225283.2410601322</v>
      </c>
      <c r="X244" s="14">
        <f t="shared" si="26"/>
        <v>209</v>
      </c>
    </row>
    <row r="245" spans="7:24" x14ac:dyDescent="0.25">
      <c r="G245" s="14">
        <f t="shared" si="23"/>
        <v>209</v>
      </c>
      <c r="H245" s="15">
        <f t="shared" si="27"/>
        <v>5414.9781336979195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>
        <f t="shared" si="24"/>
        <v>162449.34401093758</v>
      </c>
      <c r="U245" s="15"/>
      <c r="V245" s="15"/>
      <c r="W245" s="15">
        <f t="shared" si="25"/>
        <v>8122467.2005468793</v>
      </c>
      <c r="X245" s="14">
        <f t="shared" si="26"/>
        <v>210</v>
      </c>
    </row>
    <row r="246" spans="7:24" x14ac:dyDescent="0.25">
      <c r="G246" s="14">
        <f t="shared" si="23"/>
        <v>210</v>
      </c>
      <c r="H246" s="15">
        <f t="shared" si="27"/>
        <v>5347.2909070266951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>
        <f t="shared" si="24"/>
        <v>160418.72721080086</v>
      </c>
      <c r="U246" s="15"/>
      <c r="V246" s="15"/>
      <c r="W246" s="15">
        <f t="shared" si="25"/>
        <v>8020936.3605400436</v>
      </c>
      <c r="X246" s="14">
        <f t="shared" si="26"/>
        <v>211</v>
      </c>
    </row>
    <row r="247" spans="7:24" x14ac:dyDescent="0.25">
      <c r="G247" s="14">
        <f t="shared" si="23"/>
        <v>211</v>
      </c>
      <c r="H247" s="15">
        <f t="shared" si="27"/>
        <v>5280.4497706888615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>
        <f t="shared" si="24"/>
        <v>158413.49312066584</v>
      </c>
      <c r="U247" s="15"/>
      <c r="V247" s="15"/>
      <c r="W247" s="15">
        <f t="shared" si="25"/>
        <v>7920674.6560332915</v>
      </c>
      <c r="X247" s="14">
        <f t="shared" si="26"/>
        <v>212</v>
      </c>
    </row>
    <row r="248" spans="7:24" x14ac:dyDescent="0.25">
      <c r="G248" s="14">
        <f t="shared" si="23"/>
        <v>212</v>
      </c>
      <c r="H248" s="15">
        <f t="shared" si="27"/>
        <v>5214.4441485552506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>
        <f t="shared" si="24"/>
        <v>156433.32445665752</v>
      </c>
      <c r="U248" s="15"/>
      <c r="V248" s="15"/>
      <c r="W248" s="15">
        <f t="shared" si="25"/>
        <v>7821666.2228328753</v>
      </c>
      <c r="X248" s="14">
        <f t="shared" si="26"/>
        <v>213</v>
      </c>
    </row>
    <row r="249" spans="7:24" x14ac:dyDescent="0.25">
      <c r="G249" s="14">
        <f t="shared" si="23"/>
        <v>213</v>
      </c>
      <c r="H249" s="15">
        <f t="shared" si="27"/>
        <v>5149.2635966983098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>
        <f t="shared" si="24"/>
        <v>154477.9079009493</v>
      </c>
      <c r="U249" s="15"/>
      <c r="V249" s="15"/>
      <c r="W249" s="15">
        <f t="shared" si="25"/>
        <v>7723895.3950474653</v>
      </c>
      <c r="X249" s="14">
        <f t="shared" si="26"/>
        <v>214</v>
      </c>
    </row>
    <row r="250" spans="7:24" x14ac:dyDescent="0.25">
      <c r="G250" s="14">
        <f t="shared" si="23"/>
        <v>214</v>
      </c>
      <c r="H250" s="15">
        <f t="shared" si="27"/>
        <v>5084.8978017395812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>
        <f t="shared" si="24"/>
        <v>152546.93405218743</v>
      </c>
      <c r="U250" s="15"/>
      <c r="V250" s="15"/>
      <c r="W250" s="15">
        <f t="shared" si="25"/>
        <v>7627346.7026093714</v>
      </c>
      <c r="X250" s="14">
        <f t="shared" si="26"/>
        <v>215</v>
      </c>
    </row>
    <row r="251" spans="7:24" x14ac:dyDescent="0.25">
      <c r="G251" s="14">
        <f t="shared" si="23"/>
        <v>215</v>
      </c>
      <c r="H251" s="15">
        <f t="shared" si="27"/>
        <v>5021.3365792178365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>
        <f t="shared" si="24"/>
        <v>150640.09737653509</v>
      </c>
      <c r="U251" s="15"/>
      <c r="V251" s="15"/>
      <c r="W251" s="15">
        <f t="shared" si="25"/>
        <v>7532004.8688267544</v>
      </c>
      <c r="X251" s="14">
        <f t="shared" si="26"/>
        <v>216</v>
      </c>
    </row>
    <row r="252" spans="7:24" x14ac:dyDescent="0.25">
      <c r="G252" s="14">
        <f t="shared" si="23"/>
        <v>216</v>
      </c>
      <c r="H252" s="15">
        <f t="shared" si="27"/>
        <v>4958.5698719776137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>
        <f t="shared" si="24"/>
        <v>148757.09615932842</v>
      </c>
      <c r="U252" s="15"/>
      <c r="V252" s="15"/>
      <c r="W252" s="15">
        <f t="shared" si="25"/>
        <v>7437854.8079664204</v>
      </c>
      <c r="X252" s="14">
        <f t="shared" si="26"/>
        <v>217</v>
      </c>
    </row>
    <row r="253" spans="7:24" x14ac:dyDescent="0.25">
      <c r="G253" s="14">
        <f t="shared" si="23"/>
        <v>217</v>
      </c>
      <c r="H253" s="15">
        <f t="shared" si="27"/>
        <v>4896.5877485778938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>
        <f t="shared" si="24"/>
        <v>146897.63245733682</v>
      </c>
      <c r="U253" s="15"/>
      <c r="V253" s="15"/>
      <c r="W253" s="15">
        <f t="shared" si="25"/>
        <v>7344881.622866841</v>
      </c>
      <c r="X253" s="14">
        <f t="shared" si="26"/>
        <v>218</v>
      </c>
    </row>
    <row r="254" spans="7:24" x14ac:dyDescent="0.25">
      <c r="G254" s="14">
        <f t="shared" si="23"/>
        <v>218</v>
      </c>
      <c r="H254" s="15">
        <f t="shared" si="27"/>
        <v>4835.3804017206703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>
        <f t="shared" si="24"/>
        <v>145061.41205162011</v>
      </c>
      <c r="U254" s="15"/>
      <c r="V254" s="15"/>
      <c r="W254" s="15">
        <f t="shared" si="25"/>
        <v>7253070.6025810055</v>
      </c>
      <c r="X254" s="14">
        <f t="shared" si="26"/>
        <v>219</v>
      </c>
    </row>
    <row r="255" spans="7:24" x14ac:dyDescent="0.25">
      <c r="G255" s="14">
        <f t="shared" si="23"/>
        <v>219</v>
      </c>
      <c r="H255" s="15">
        <f t="shared" si="27"/>
        <v>4774.9381466991617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>
        <f t="shared" si="24"/>
        <v>143248.14440097485</v>
      </c>
      <c r="U255" s="15"/>
      <c r="V255" s="15"/>
      <c r="W255" s="15">
        <f t="shared" si="25"/>
        <v>7162407.2200487424</v>
      </c>
      <c r="X255" s="14">
        <f t="shared" si="26"/>
        <v>220</v>
      </c>
    </row>
    <row r="256" spans="7:24" x14ac:dyDescent="0.25">
      <c r="G256" s="14">
        <f t="shared" si="23"/>
        <v>220</v>
      </c>
      <c r="H256" s="15">
        <f t="shared" si="27"/>
        <v>4715.2514198654226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>
        <f t="shared" si="24"/>
        <v>141457.54259596267</v>
      </c>
      <c r="U256" s="15"/>
      <c r="V256" s="15"/>
      <c r="W256" s="15">
        <f t="shared" si="25"/>
        <v>7072877.1297981339</v>
      </c>
      <c r="X256" s="14">
        <f t="shared" si="26"/>
        <v>221</v>
      </c>
    </row>
    <row r="257" spans="7:24" x14ac:dyDescent="0.25">
      <c r="G257" s="14">
        <f t="shared" si="23"/>
        <v>221</v>
      </c>
      <c r="H257" s="15">
        <f t="shared" si="27"/>
        <v>4656.3107771171044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>
        <f t="shared" si="24"/>
        <v>139689.32331351313</v>
      </c>
      <c r="U257" s="15"/>
      <c r="V257" s="15"/>
      <c r="W257" s="15">
        <f t="shared" si="25"/>
        <v>6984466.1656756569</v>
      </c>
      <c r="X257" s="14">
        <f t="shared" si="26"/>
        <v>222</v>
      </c>
    </row>
    <row r="258" spans="7:24" x14ac:dyDescent="0.25">
      <c r="G258" s="14">
        <f t="shared" si="23"/>
        <v>222</v>
      </c>
      <c r="H258" s="15">
        <f t="shared" si="27"/>
        <v>4598.1068924031406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>
        <f t="shared" si="24"/>
        <v>137943.20677209421</v>
      </c>
      <c r="U258" s="15"/>
      <c r="V258" s="15"/>
      <c r="W258" s="15">
        <f t="shared" si="25"/>
        <v>6897160.338604711</v>
      </c>
      <c r="X258" s="14">
        <f t="shared" si="26"/>
        <v>223</v>
      </c>
    </row>
    <row r="259" spans="7:24" x14ac:dyDescent="0.25">
      <c r="G259" s="14">
        <f t="shared" si="23"/>
        <v>223</v>
      </c>
      <c r="H259" s="15">
        <f t="shared" si="27"/>
        <v>4540.6305562481011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>
        <f t="shared" si="24"/>
        <v>136218.91668744304</v>
      </c>
      <c r="U259" s="15"/>
      <c r="V259" s="15"/>
      <c r="W259" s="15">
        <f t="shared" si="25"/>
        <v>6810945.8343721516</v>
      </c>
      <c r="X259" s="14">
        <f t="shared" si="26"/>
        <v>224</v>
      </c>
    </row>
    <row r="260" spans="7:24" x14ac:dyDescent="0.25">
      <c r="G260" s="14">
        <f t="shared" si="23"/>
        <v>224</v>
      </c>
      <c r="H260" s="15">
        <f t="shared" si="27"/>
        <v>4483.8726742950003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>
        <f t="shared" si="24"/>
        <v>134516.18022885002</v>
      </c>
      <c r="U260" s="15"/>
      <c r="V260" s="15"/>
      <c r="W260" s="15">
        <f t="shared" si="25"/>
        <v>6725809.0114425011</v>
      </c>
      <c r="X260" s="14">
        <f t="shared" si="26"/>
        <v>225</v>
      </c>
    </row>
    <row r="261" spans="7:24" x14ac:dyDescent="0.25">
      <c r="G261" s="14">
        <f t="shared" si="23"/>
        <v>225</v>
      </c>
      <c r="H261" s="15">
        <f t="shared" si="27"/>
        <v>4427.824265866313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>
        <f t="shared" si="24"/>
        <v>132834.7279759894</v>
      </c>
      <c r="U261" s="15"/>
      <c r="V261" s="15"/>
      <c r="W261" s="15">
        <f t="shared" si="25"/>
        <v>6641736.3987994697</v>
      </c>
      <c r="X261" s="14">
        <f t="shared" si="26"/>
        <v>226</v>
      </c>
    </row>
    <row r="262" spans="7:24" x14ac:dyDescent="0.25">
      <c r="G262" s="14">
        <f t="shared" ref="G262:G325" si="28">G261+1</f>
        <v>226</v>
      </c>
      <c r="H262" s="15">
        <f t="shared" si="27"/>
        <v>4372.4764625429843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>
        <f t="shared" ref="T262:T325" si="29">H262*30</f>
        <v>131174.29387628954</v>
      </c>
      <c r="U262" s="15"/>
      <c r="V262" s="15"/>
      <c r="W262" s="15">
        <f t="shared" ref="W262:W325" si="30">T262*Y$35</f>
        <v>6558714.693814477</v>
      </c>
      <c r="X262" s="14">
        <f t="shared" ref="X262:X325" si="31">X261+1</f>
        <v>227</v>
      </c>
    </row>
    <row r="263" spans="7:24" x14ac:dyDescent="0.25">
      <c r="G263" s="14">
        <f t="shared" si="28"/>
        <v>227</v>
      </c>
      <c r="H263" s="15">
        <f t="shared" si="27"/>
        <v>4317.8205067611971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>
        <f t="shared" si="29"/>
        <v>129534.61520283591</v>
      </c>
      <c r="U263" s="15"/>
      <c r="V263" s="15"/>
      <c r="W263" s="15">
        <f t="shared" si="30"/>
        <v>6476730.7601417955</v>
      </c>
      <c r="X263" s="14">
        <f t="shared" si="31"/>
        <v>228</v>
      </c>
    </row>
    <row r="264" spans="7:24" x14ac:dyDescent="0.25">
      <c r="G264" s="14">
        <f t="shared" si="28"/>
        <v>228</v>
      </c>
      <c r="H264" s="15">
        <f t="shared" si="27"/>
        <v>4263.8477504266821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>
        <f t="shared" si="29"/>
        <v>127915.43251280046</v>
      </c>
      <c r="U264" s="15"/>
      <c r="V264" s="15"/>
      <c r="W264" s="15">
        <f t="shared" si="30"/>
        <v>6395771.6256400226</v>
      </c>
      <c r="X264" s="14">
        <f t="shared" si="31"/>
        <v>229</v>
      </c>
    </row>
    <row r="265" spans="7:24" x14ac:dyDescent="0.25">
      <c r="G265" s="14">
        <f t="shared" si="28"/>
        <v>229</v>
      </c>
      <c r="H265" s="15">
        <f t="shared" si="27"/>
        <v>4210.549653546349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>
        <f t="shared" si="29"/>
        <v>126316.48960639047</v>
      </c>
      <c r="U265" s="15"/>
      <c r="V265" s="15"/>
      <c r="W265" s="15">
        <f t="shared" si="30"/>
        <v>6315824.4803195242</v>
      </c>
      <c r="X265" s="14">
        <f t="shared" si="31"/>
        <v>230</v>
      </c>
    </row>
    <row r="266" spans="7:24" x14ac:dyDescent="0.25">
      <c r="G266" s="14">
        <f t="shared" si="28"/>
        <v>230</v>
      </c>
      <c r="H266" s="15">
        <f t="shared" si="27"/>
        <v>4157.9177828770198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>
        <f t="shared" si="29"/>
        <v>124737.5334863106</v>
      </c>
      <c r="U266" s="15"/>
      <c r="V266" s="15"/>
      <c r="W266" s="15">
        <f t="shared" si="30"/>
        <v>6236876.6743155299</v>
      </c>
      <c r="X266" s="14">
        <f t="shared" si="31"/>
        <v>231</v>
      </c>
    </row>
    <row r="267" spans="7:24" x14ac:dyDescent="0.25">
      <c r="G267" s="14">
        <f t="shared" si="28"/>
        <v>231</v>
      </c>
      <c r="H267" s="15">
        <f t="shared" si="27"/>
        <v>4105.9438105910567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>
        <f t="shared" si="29"/>
        <v>123178.3143177317</v>
      </c>
      <c r="U267" s="15"/>
      <c r="V267" s="15"/>
      <c r="W267" s="15">
        <f t="shared" si="30"/>
        <v>6158915.7158865845</v>
      </c>
      <c r="X267" s="14">
        <f t="shared" si="31"/>
        <v>232</v>
      </c>
    </row>
    <row r="268" spans="7:24" x14ac:dyDescent="0.25">
      <c r="G268" s="14">
        <f t="shared" si="28"/>
        <v>232</v>
      </c>
      <c r="H268" s="15">
        <f t="shared" si="27"/>
        <v>4054.6195129586686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>
        <f t="shared" si="29"/>
        <v>121638.58538876005</v>
      </c>
      <c r="U268" s="15"/>
      <c r="V268" s="15"/>
      <c r="W268" s="15">
        <f t="shared" si="30"/>
        <v>6081929.2694380023</v>
      </c>
      <c r="X268" s="14">
        <f t="shared" si="31"/>
        <v>233</v>
      </c>
    </row>
    <row r="269" spans="7:24" x14ac:dyDescent="0.25">
      <c r="G269" s="14">
        <f t="shared" si="28"/>
        <v>233</v>
      </c>
      <c r="H269" s="15">
        <f t="shared" si="27"/>
        <v>4003.9367690466852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>
        <f t="shared" si="29"/>
        <v>120118.10307140056</v>
      </c>
      <c r="U269" s="15"/>
      <c r="V269" s="15"/>
      <c r="W269" s="15">
        <f t="shared" si="30"/>
        <v>6005905.153570028</v>
      </c>
      <c r="X269" s="14">
        <f t="shared" si="31"/>
        <v>234</v>
      </c>
    </row>
    <row r="270" spans="7:24" x14ac:dyDescent="0.25">
      <c r="G270" s="14">
        <f t="shared" si="28"/>
        <v>234</v>
      </c>
      <c r="H270" s="15">
        <f t="shared" si="27"/>
        <v>3953.8875594336018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>
        <f t="shared" si="29"/>
        <v>118616.62678300806</v>
      </c>
      <c r="U270" s="15"/>
      <c r="V270" s="15"/>
      <c r="W270" s="15">
        <f t="shared" si="30"/>
        <v>5930831.3391504027</v>
      </c>
      <c r="X270" s="14">
        <f t="shared" si="31"/>
        <v>235</v>
      </c>
    </row>
    <row r="271" spans="7:24" x14ac:dyDescent="0.25">
      <c r="G271" s="14">
        <f t="shared" si="28"/>
        <v>235</v>
      </c>
      <c r="H271" s="15">
        <f t="shared" si="27"/>
        <v>3904.4639649406818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>
        <f t="shared" si="29"/>
        <v>117133.91894822045</v>
      </c>
      <c r="U271" s="15"/>
      <c r="V271" s="15"/>
      <c r="W271" s="15">
        <f t="shared" si="30"/>
        <v>5856695.9474110231</v>
      </c>
      <c r="X271" s="14">
        <f t="shared" si="31"/>
        <v>236</v>
      </c>
    </row>
    <row r="272" spans="7:24" x14ac:dyDescent="0.25">
      <c r="G272" s="14">
        <f t="shared" si="28"/>
        <v>236</v>
      </c>
      <c r="H272" s="15">
        <f t="shared" si="27"/>
        <v>3855.6581653789231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>
        <f t="shared" si="29"/>
        <v>115669.74496136769</v>
      </c>
      <c r="U272" s="15"/>
      <c r="V272" s="15"/>
      <c r="W272" s="15">
        <f t="shared" si="30"/>
        <v>5783487.2480683848</v>
      </c>
      <c r="X272" s="14">
        <f t="shared" si="31"/>
        <v>237</v>
      </c>
    </row>
    <row r="273" spans="7:25" x14ac:dyDescent="0.25">
      <c r="G273" s="14">
        <f t="shared" si="28"/>
        <v>237</v>
      </c>
      <c r="H273" s="15">
        <f t="shared" si="27"/>
        <v>3807.4624383116866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>
        <f t="shared" si="29"/>
        <v>114223.87314935059</v>
      </c>
      <c r="U273" s="15"/>
      <c r="V273" s="15"/>
      <c r="W273" s="15">
        <f t="shared" si="30"/>
        <v>5711193.6574675292</v>
      </c>
      <c r="X273" s="14">
        <f t="shared" si="31"/>
        <v>238</v>
      </c>
    </row>
    <row r="274" spans="7:25" x14ac:dyDescent="0.25">
      <c r="G274" s="14">
        <f t="shared" si="28"/>
        <v>238</v>
      </c>
      <c r="H274" s="15">
        <f t="shared" si="27"/>
        <v>3759.8691578327907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>
        <f t="shared" si="29"/>
        <v>112796.07473498372</v>
      </c>
      <c r="U274" s="15"/>
      <c r="V274" s="15"/>
      <c r="W274" s="15">
        <f t="shared" si="30"/>
        <v>5639803.7367491862</v>
      </c>
      <c r="X274" s="14">
        <f t="shared" si="31"/>
        <v>239</v>
      </c>
    </row>
    <row r="275" spans="7:25" x14ac:dyDescent="0.25">
      <c r="G275" s="14">
        <f t="shared" si="28"/>
        <v>239</v>
      </c>
      <c r="H275" s="15">
        <f t="shared" si="27"/>
        <v>3712.8707933598807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>
        <f t="shared" si="29"/>
        <v>111386.12380079643</v>
      </c>
      <c r="U275" s="15"/>
      <c r="V275" s="15"/>
      <c r="W275" s="15">
        <f t="shared" si="30"/>
        <v>5569306.190039821</v>
      </c>
      <c r="X275" s="14">
        <f t="shared" si="31"/>
        <v>240</v>
      </c>
    </row>
    <row r="276" spans="7:25" x14ac:dyDescent="0.25">
      <c r="G276" s="14">
        <f t="shared" si="28"/>
        <v>240</v>
      </c>
      <c r="H276" s="15">
        <f t="shared" si="27"/>
        <v>3666.4599084428824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>
        <f t="shared" si="29"/>
        <v>109993.79725328647</v>
      </c>
      <c r="U276" s="15"/>
      <c r="V276" s="15"/>
      <c r="W276" s="15">
        <f t="shared" si="30"/>
        <v>5499689.8626643233</v>
      </c>
      <c r="X276" s="14">
        <f t="shared" si="31"/>
        <v>241</v>
      </c>
      <c r="Y276" s="4">
        <f>SUM(T36:T276)</f>
        <v>56115141.226316184</v>
      </c>
    </row>
    <row r="277" spans="7:25" x14ac:dyDescent="0.25">
      <c r="G277" s="14">
        <f t="shared" si="28"/>
        <v>241</v>
      </c>
      <c r="H277" s="15">
        <f t="shared" si="27"/>
        <v>3620.6291595873463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>
        <f t="shared" si="29"/>
        <v>108618.87478762039</v>
      </c>
      <c r="U277" s="15"/>
      <c r="V277" s="15"/>
      <c r="W277" s="15">
        <f t="shared" si="30"/>
        <v>5430943.739381019</v>
      </c>
      <c r="X277" s="14">
        <f t="shared" si="31"/>
        <v>242</v>
      </c>
    </row>
    <row r="278" spans="7:25" x14ac:dyDescent="0.25">
      <c r="G278" s="14">
        <f t="shared" si="28"/>
        <v>242</v>
      </c>
      <c r="H278" s="15">
        <f t="shared" si="27"/>
        <v>3575.3712950925046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>
        <f t="shared" si="29"/>
        <v>107261.13885277514</v>
      </c>
      <c r="U278" s="15"/>
      <c r="V278" s="15"/>
      <c r="W278" s="15">
        <f t="shared" si="30"/>
        <v>5363056.9426387567</v>
      </c>
      <c r="X278" s="14">
        <f t="shared" si="31"/>
        <v>243</v>
      </c>
    </row>
    <row r="279" spans="7:25" x14ac:dyDescent="0.25">
      <c r="G279" s="14">
        <f t="shared" si="28"/>
        <v>243</v>
      </c>
      <c r="H279" s="15">
        <f t="shared" si="27"/>
        <v>3530.6791539038481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>
        <f t="shared" si="29"/>
        <v>105920.37461711545</v>
      </c>
      <c r="U279" s="15"/>
      <c r="V279" s="15"/>
      <c r="W279" s="15">
        <f t="shared" si="30"/>
        <v>5296018.7308557723</v>
      </c>
      <c r="X279" s="14">
        <f t="shared" si="31"/>
        <v>244</v>
      </c>
    </row>
    <row r="280" spans="7:25" x14ac:dyDescent="0.25">
      <c r="G280" s="14">
        <f t="shared" si="28"/>
        <v>244</v>
      </c>
      <c r="H280" s="15">
        <f t="shared" si="27"/>
        <v>3486.5456644800502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>
        <f t="shared" si="29"/>
        <v>104596.3699344015</v>
      </c>
      <c r="U280" s="15"/>
      <c r="V280" s="15"/>
      <c r="W280" s="15">
        <f t="shared" si="30"/>
        <v>5229818.4967200756</v>
      </c>
      <c r="X280" s="14">
        <f t="shared" si="31"/>
        <v>245</v>
      </c>
    </row>
    <row r="281" spans="7:25" x14ac:dyDescent="0.25">
      <c r="G281" s="14">
        <f t="shared" si="28"/>
        <v>245</v>
      </c>
      <c r="H281" s="15">
        <f t="shared" si="27"/>
        <v>3442.9638436740497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>
        <f t="shared" si="29"/>
        <v>103288.91531022149</v>
      </c>
      <c r="U281" s="15"/>
      <c r="V281" s="15"/>
      <c r="W281" s="15">
        <f t="shared" si="30"/>
        <v>5164445.765511075</v>
      </c>
      <c r="X281" s="14">
        <f t="shared" si="31"/>
        <v>246</v>
      </c>
    </row>
    <row r="282" spans="7:25" x14ac:dyDescent="0.25">
      <c r="G282" s="14">
        <f t="shared" si="28"/>
        <v>246</v>
      </c>
      <c r="H282" s="15">
        <f t="shared" si="27"/>
        <v>3399.9267956281242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>
        <f t="shared" si="29"/>
        <v>101997.80386884372</v>
      </c>
      <c r="U282" s="15"/>
      <c r="V282" s="15"/>
      <c r="W282" s="15">
        <f t="shared" si="30"/>
        <v>5099890.1934421863</v>
      </c>
      <c r="X282" s="14">
        <f t="shared" si="31"/>
        <v>247</v>
      </c>
    </row>
    <row r="283" spans="7:25" x14ac:dyDescent="0.25">
      <c r="G283" s="14">
        <f t="shared" si="28"/>
        <v>247</v>
      </c>
      <c r="H283" s="15">
        <f t="shared" si="27"/>
        <v>3357.4277106827726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>
        <f t="shared" si="29"/>
        <v>100722.83132048318</v>
      </c>
      <c r="U283" s="15"/>
      <c r="V283" s="15"/>
      <c r="W283" s="15">
        <f t="shared" si="30"/>
        <v>5036141.5660241591</v>
      </c>
      <c r="X283" s="14">
        <f t="shared" si="31"/>
        <v>248</v>
      </c>
    </row>
    <row r="284" spans="7:25" x14ac:dyDescent="0.25">
      <c r="G284" s="14">
        <f t="shared" si="28"/>
        <v>248</v>
      </c>
      <c r="H284" s="15">
        <f t="shared" si="27"/>
        <v>3315.4598642992378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>
        <f t="shared" si="29"/>
        <v>99463.795928977139</v>
      </c>
      <c r="U284" s="15"/>
      <c r="V284" s="15"/>
      <c r="W284" s="15">
        <f t="shared" si="30"/>
        <v>4973189.7964488566</v>
      </c>
      <c r="X284" s="14">
        <f t="shared" si="31"/>
        <v>249</v>
      </c>
    </row>
    <row r="285" spans="7:25" x14ac:dyDescent="0.25">
      <c r="G285" s="14">
        <f t="shared" si="28"/>
        <v>249</v>
      </c>
      <c r="H285" s="15">
        <f t="shared" si="27"/>
        <v>3274.0166159954974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>
        <f t="shared" si="29"/>
        <v>98220.498479864924</v>
      </c>
      <c r="U285" s="15"/>
      <c r="V285" s="15"/>
      <c r="W285" s="15">
        <f t="shared" si="30"/>
        <v>4911024.9239932466</v>
      </c>
      <c r="X285" s="14">
        <f t="shared" si="31"/>
        <v>250</v>
      </c>
    </row>
    <row r="286" spans="7:25" x14ac:dyDescent="0.25">
      <c r="G286" s="14">
        <f t="shared" si="28"/>
        <v>250</v>
      </c>
      <c r="H286" s="15">
        <f t="shared" si="27"/>
        <v>3233.0914082955537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>
        <f t="shared" si="29"/>
        <v>96992.742248866605</v>
      </c>
      <c r="U286" s="15"/>
      <c r="V286" s="15"/>
      <c r="W286" s="15">
        <f t="shared" si="30"/>
        <v>4849637.1124433307</v>
      </c>
      <c r="X286" s="14">
        <f t="shared" si="31"/>
        <v>251</v>
      </c>
    </row>
    <row r="287" spans="7:25" x14ac:dyDescent="0.25">
      <c r="G287" s="14">
        <f t="shared" si="28"/>
        <v>251</v>
      </c>
      <c r="H287" s="15">
        <f t="shared" si="27"/>
        <v>3192.6777656918593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>
        <f t="shared" si="29"/>
        <v>95780.332970755786</v>
      </c>
      <c r="U287" s="15"/>
      <c r="V287" s="15"/>
      <c r="W287" s="15">
        <f t="shared" si="30"/>
        <v>4789016.6485377895</v>
      </c>
      <c r="X287" s="14">
        <f t="shared" si="31"/>
        <v>252</v>
      </c>
    </row>
    <row r="288" spans="7:25" x14ac:dyDescent="0.25">
      <c r="G288" s="14">
        <f t="shared" si="28"/>
        <v>252</v>
      </c>
      <c r="H288" s="15">
        <f t="shared" si="27"/>
        <v>3152.7692936207113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>
        <f t="shared" si="29"/>
        <v>94583.078808621343</v>
      </c>
      <c r="U288" s="15"/>
      <c r="V288" s="15"/>
      <c r="W288" s="15">
        <f t="shared" si="30"/>
        <v>4729153.9404310668</v>
      </c>
      <c r="X288" s="14">
        <f t="shared" si="31"/>
        <v>253</v>
      </c>
    </row>
    <row r="289" spans="7:24" x14ac:dyDescent="0.25">
      <c r="G289" s="14">
        <f t="shared" si="28"/>
        <v>253</v>
      </c>
      <c r="H289" s="15">
        <f t="shared" si="27"/>
        <v>3113.3596774504526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>
        <f t="shared" si="29"/>
        <v>93400.790323513575</v>
      </c>
      <c r="U289" s="15"/>
      <c r="V289" s="15"/>
      <c r="W289" s="15">
        <f t="shared" si="30"/>
        <v>4670039.5161756789</v>
      </c>
      <c r="X289" s="14">
        <f t="shared" si="31"/>
        <v>254</v>
      </c>
    </row>
    <row r="290" spans="7:24" x14ac:dyDescent="0.25">
      <c r="G290" s="14">
        <f t="shared" si="28"/>
        <v>254</v>
      </c>
      <c r="H290" s="15">
        <f t="shared" si="27"/>
        <v>3074.4426814823219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>
        <f t="shared" si="29"/>
        <v>92233.280444469652</v>
      </c>
      <c r="U290" s="15"/>
      <c r="V290" s="15"/>
      <c r="W290" s="15">
        <f t="shared" si="30"/>
        <v>4611664.0222234828</v>
      </c>
      <c r="X290" s="14">
        <f t="shared" si="31"/>
        <v>255</v>
      </c>
    </row>
    <row r="291" spans="7:24" x14ac:dyDescent="0.25">
      <c r="G291" s="14">
        <f t="shared" si="28"/>
        <v>255</v>
      </c>
      <c r="H291" s="15">
        <f t="shared" si="27"/>
        <v>3036.0121479637928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>
        <f t="shared" si="29"/>
        <v>91080.364438913792</v>
      </c>
      <c r="U291" s="15"/>
      <c r="V291" s="15"/>
      <c r="W291" s="15">
        <f t="shared" si="30"/>
        <v>4554018.22194569</v>
      </c>
      <c r="X291" s="14">
        <f t="shared" si="31"/>
        <v>256</v>
      </c>
    </row>
    <row r="292" spans="7:24" x14ac:dyDescent="0.25">
      <c r="G292" s="14">
        <f t="shared" si="28"/>
        <v>256</v>
      </c>
      <c r="H292" s="15">
        <f t="shared" si="27"/>
        <v>2998.0619961142456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>
        <f t="shared" si="29"/>
        <v>89941.859883427373</v>
      </c>
      <c r="U292" s="15"/>
      <c r="V292" s="15"/>
      <c r="W292" s="15">
        <f t="shared" si="30"/>
        <v>4497092.9941713689</v>
      </c>
      <c r="X292" s="14">
        <f t="shared" si="31"/>
        <v>257</v>
      </c>
    </row>
    <row r="293" spans="7:24" x14ac:dyDescent="0.25">
      <c r="G293" s="14">
        <f t="shared" si="28"/>
        <v>257</v>
      </c>
      <c r="H293" s="15">
        <f t="shared" si="27"/>
        <v>2960.5862211628178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>
        <f t="shared" si="29"/>
        <v>88817.58663488453</v>
      </c>
      <c r="U293" s="15"/>
      <c r="V293" s="15"/>
      <c r="W293" s="15">
        <f t="shared" si="30"/>
        <v>4440879.3317442266</v>
      </c>
      <c r="X293" s="14">
        <f t="shared" si="31"/>
        <v>258</v>
      </c>
    </row>
    <row r="294" spans="7:24" x14ac:dyDescent="0.25">
      <c r="G294" s="14">
        <f t="shared" si="28"/>
        <v>258</v>
      </c>
      <c r="H294" s="15">
        <f t="shared" ref="H294:H357" si="32">H293-H293*0.15/12</f>
        <v>2923.5788933982826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>
        <f t="shared" si="29"/>
        <v>87707.366801948476</v>
      </c>
      <c r="U294" s="15"/>
      <c r="V294" s="15"/>
      <c r="W294" s="15">
        <f t="shared" si="30"/>
        <v>4385368.3400974236</v>
      </c>
      <c r="X294" s="14">
        <f t="shared" si="31"/>
        <v>259</v>
      </c>
    </row>
    <row r="295" spans="7:24" x14ac:dyDescent="0.25">
      <c r="G295" s="14">
        <f t="shared" si="28"/>
        <v>259</v>
      </c>
      <c r="H295" s="15">
        <f t="shared" si="32"/>
        <v>2887.0341572308039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>
        <f t="shared" si="29"/>
        <v>86611.024716924119</v>
      </c>
      <c r="U295" s="15"/>
      <c r="V295" s="15"/>
      <c r="W295" s="15">
        <f t="shared" si="30"/>
        <v>4330551.2358462056</v>
      </c>
      <c r="X295" s="14">
        <f t="shared" si="31"/>
        <v>260</v>
      </c>
    </row>
    <row r="296" spans="7:24" x14ac:dyDescent="0.25">
      <c r="G296" s="14">
        <f t="shared" si="28"/>
        <v>260</v>
      </c>
      <c r="H296" s="15">
        <f t="shared" si="32"/>
        <v>2850.9462302654188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>
        <f t="shared" si="29"/>
        <v>85528.386907962558</v>
      </c>
      <c r="U296" s="15"/>
      <c r="V296" s="15"/>
      <c r="W296" s="15">
        <f t="shared" si="30"/>
        <v>4276419.345398128</v>
      </c>
      <c r="X296" s="14">
        <f t="shared" si="31"/>
        <v>261</v>
      </c>
    </row>
    <row r="297" spans="7:24" x14ac:dyDescent="0.25">
      <c r="G297" s="14">
        <f t="shared" si="28"/>
        <v>261</v>
      </c>
      <c r="H297" s="15">
        <f t="shared" si="32"/>
        <v>2815.3094023871008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>
        <f t="shared" si="29"/>
        <v>84459.282071613023</v>
      </c>
      <c r="U297" s="15"/>
      <c r="V297" s="15"/>
      <c r="W297" s="15">
        <f t="shared" si="30"/>
        <v>4222964.1035806509</v>
      </c>
      <c r="X297" s="14">
        <f t="shared" si="31"/>
        <v>262</v>
      </c>
    </row>
    <row r="298" spans="7:24" x14ac:dyDescent="0.25">
      <c r="G298" s="14">
        <f t="shared" si="28"/>
        <v>262</v>
      </c>
      <c r="H298" s="15">
        <f t="shared" si="32"/>
        <v>2780.118034857262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>
        <f t="shared" si="29"/>
        <v>83403.541045717866</v>
      </c>
      <c r="U298" s="15"/>
      <c r="V298" s="15"/>
      <c r="W298" s="15">
        <f t="shared" si="30"/>
        <v>4170177.0522858934</v>
      </c>
      <c r="X298" s="14">
        <f t="shared" si="31"/>
        <v>263</v>
      </c>
    </row>
    <row r="299" spans="7:24" x14ac:dyDescent="0.25">
      <c r="G299" s="14">
        <f t="shared" si="28"/>
        <v>263</v>
      </c>
      <c r="H299" s="15">
        <f t="shared" si="32"/>
        <v>2745.3665594215463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>
        <f t="shared" si="29"/>
        <v>82360.996782646384</v>
      </c>
      <c r="U299" s="15"/>
      <c r="V299" s="15"/>
      <c r="W299" s="15">
        <f t="shared" si="30"/>
        <v>4118049.8391323192</v>
      </c>
      <c r="X299" s="14">
        <f t="shared" si="31"/>
        <v>264</v>
      </c>
    </row>
    <row r="300" spans="7:24" x14ac:dyDescent="0.25">
      <c r="G300" s="14">
        <f t="shared" si="28"/>
        <v>264</v>
      </c>
      <c r="H300" s="15">
        <f t="shared" si="32"/>
        <v>2711.0494774287768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>
        <f t="shared" si="29"/>
        <v>81331.484322863296</v>
      </c>
      <c r="U300" s="15"/>
      <c r="V300" s="15"/>
      <c r="W300" s="15">
        <f t="shared" si="30"/>
        <v>4066574.2161431648</v>
      </c>
      <c r="X300" s="14">
        <f t="shared" si="31"/>
        <v>265</v>
      </c>
    </row>
    <row r="301" spans="7:24" x14ac:dyDescent="0.25">
      <c r="G301" s="14">
        <f t="shared" si="28"/>
        <v>265</v>
      </c>
      <c r="H301" s="15">
        <f t="shared" si="32"/>
        <v>2677.1613589609169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>
        <f t="shared" si="29"/>
        <v>80314.840768827504</v>
      </c>
      <c r="U301" s="15"/>
      <c r="V301" s="15"/>
      <c r="W301" s="15">
        <f t="shared" si="30"/>
        <v>4015742.0384413754</v>
      </c>
      <c r="X301" s="14">
        <f t="shared" si="31"/>
        <v>266</v>
      </c>
    </row>
    <row r="302" spans="7:24" x14ac:dyDescent="0.25">
      <c r="G302" s="14">
        <f t="shared" si="28"/>
        <v>266</v>
      </c>
      <c r="H302" s="15">
        <f t="shared" si="32"/>
        <v>2643.6968419739055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>
        <f t="shared" si="29"/>
        <v>79310.905259217165</v>
      </c>
      <c r="U302" s="15"/>
      <c r="V302" s="15"/>
      <c r="W302" s="15">
        <f t="shared" si="30"/>
        <v>3965545.2629608582</v>
      </c>
      <c r="X302" s="14">
        <f t="shared" si="31"/>
        <v>267</v>
      </c>
    </row>
    <row r="303" spans="7:24" x14ac:dyDescent="0.25">
      <c r="G303" s="14">
        <f t="shared" si="28"/>
        <v>267</v>
      </c>
      <c r="H303" s="15">
        <f t="shared" si="32"/>
        <v>2610.6506314492317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>
        <f t="shared" si="29"/>
        <v>78319.518943476956</v>
      </c>
      <c r="U303" s="15"/>
      <c r="V303" s="15"/>
      <c r="W303" s="15">
        <f t="shared" si="30"/>
        <v>3915975.9471738478</v>
      </c>
      <c r="X303" s="14">
        <f t="shared" si="31"/>
        <v>268</v>
      </c>
    </row>
    <row r="304" spans="7:24" x14ac:dyDescent="0.25">
      <c r="G304" s="14">
        <f t="shared" si="28"/>
        <v>268</v>
      </c>
      <c r="H304" s="15">
        <f t="shared" si="32"/>
        <v>2578.0174985561162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>
        <f t="shared" si="29"/>
        <v>77340.524956683483</v>
      </c>
      <c r="U304" s="15"/>
      <c r="V304" s="15"/>
      <c r="W304" s="15">
        <f t="shared" si="30"/>
        <v>3867026.247834174</v>
      </c>
      <c r="X304" s="14">
        <f t="shared" si="31"/>
        <v>269</v>
      </c>
    </row>
    <row r="305" spans="7:24" x14ac:dyDescent="0.25">
      <c r="G305" s="14">
        <f t="shared" si="28"/>
        <v>269</v>
      </c>
      <c r="H305" s="15">
        <f t="shared" si="32"/>
        <v>2545.7922798241648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>
        <f t="shared" si="29"/>
        <v>76373.768394724946</v>
      </c>
      <c r="U305" s="15"/>
      <c r="V305" s="15"/>
      <c r="W305" s="15">
        <f t="shared" si="30"/>
        <v>3818688.4197362475</v>
      </c>
      <c r="X305" s="14">
        <f t="shared" si="31"/>
        <v>270</v>
      </c>
    </row>
    <row r="306" spans="7:24" x14ac:dyDescent="0.25">
      <c r="G306" s="14">
        <f t="shared" si="28"/>
        <v>270</v>
      </c>
      <c r="H306" s="15">
        <f t="shared" si="32"/>
        <v>2513.9698763263627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>
        <f t="shared" si="29"/>
        <v>75419.096289790876</v>
      </c>
      <c r="U306" s="15"/>
      <c r="V306" s="15"/>
      <c r="W306" s="15">
        <f t="shared" si="30"/>
        <v>3770954.8144895439</v>
      </c>
      <c r="X306" s="14">
        <f t="shared" si="31"/>
        <v>271</v>
      </c>
    </row>
    <row r="307" spans="7:24" x14ac:dyDescent="0.25">
      <c r="G307" s="14">
        <f t="shared" si="28"/>
        <v>271</v>
      </c>
      <c r="H307" s="15">
        <f t="shared" si="32"/>
        <v>2482.5452528722831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>
        <f t="shared" si="29"/>
        <v>74476.357586168495</v>
      </c>
      <c r="U307" s="15"/>
      <c r="V307" s="15"/>
      <c r="W307" s="15">
        <f t="shared" si="30"/>
        <v>3723817.8793084249</v>
      </c>
      <c r="X307" s="14">
        <f t="shared" si="31"/>
        <v>272</v>
      </c>
    </row>
    <row r="308" spans="7:24" x14ac:dyDescent="0.25">
      <c r="G308" s="14">
        <f t="shared" si="28"/>
        <v>272</v>
      </c>
      <c r="H308" s="15">
        <f t="shared" si="32"/>
        <v>2451.5134372113794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>
        <f t="shared" si="29"/>
        <v>73545.403116341375</v>
      </c>
      <c r="U308" s="15"/>
      <c r="V308" s="15"/>
      <c r="W308" s="15">
        <f t="shared" si="30"/>
        <v>3677270.1558170686</v>
      </c>
      <c r="X308" s="14">
        <f t="shared" si="31"/>
        <v>273</v>
      </c>
    </row>
    <row r="309" spans="7:24" x14ac:dyDescent="0.25">
      <c r="G309" s="14">
        <f t="shared" si="28"/>
        <v>273</v>
      </c>
      <c r="H309" s="15">
        <f t="shared" si="32"/>
        <v>2420.8695192462369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>
        <f t="shared" si="29"/>
        <v>72626.085577387101</v>
      </c>
      <c r="U309" s="15"/>
      <c r="V309" s="15"/>
      <c r="W309" s="15">
        <f t="shared" si="30"/>
        <v>3631304.2788693551</v>
      </c>
      <c r="X309" s="14">
        <f t="shared" si="31"/>
        <v>274</v>
      </c>
    </row>
    <row r="310" spans="7:24" x14ac:dyDescent="0.25">
      <c r="G310" s="14">
        <f t="shared" si="28"/>
        <v>274</v>
      </c>
      <c r="H310" s="15">
        <f t="shared" si="32"/>
        <v>2390.6086502556591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>
        <f t="shared" si="29"/>
        <v>71718.259507669776</v>
      </c>
      <c r="U310" s="15"/>
      <c r="V310" s="15"/>
      <c r="W310" s="15">
        <f t="shared" si="30"/>
        <v>3585912.9753834889</v>
      </c>
      <c r="X310" s="14">
        <f t="shared" si="31"/>
        <v>275</v>
      </c>
    </row>
    <row r="311" spans="7:24" x14ac:dyDescent="0.25">
      <c r="G311" s="14">
        <f t="shared" si="28"/>
        <v>275</v>
      </c>
      <c r="H311" s="15">
        <f t="shared" si="32"/>
        <v>2360.7260421274632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>
        <f t="shared" si="29"/>
        <v>70821.781263823897</v>
      </c>
      <c r="U311" s="15"/>
      <c r="V311" s="15"/>
      <c r="W311" s="15">
        <f t="shared" si="30"/>
        <v>3541089.063191195</v>
      </c>
      <c r="X311" s="14">
        <f t="shared" si="31"/>
        <v>276</v>
      </c>
    </row>
    <row r="312" spans="7:24" x14ac:dyDescent="0.25">
      <c r="G312" s="14">
        <f t="shared" si="28"/>
        <v>276</v>
      </c>
      <c r="H312" s="15">
        <f t="shared" si="32"/>
        <v>2331.2169666008699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>
        <f t="shared" si="29"/>
        <v>69936.508998026096</v>
      </c>
      <c r="U312" s="15"/>
      <c r="V312" s="15"/>
      <c r="W312" s="15">
        <f t="shared" si="30"/>
        <v>3496825.4499013047</v>
      </c>
      <c r="X312" s="14">
        <f t="shared" si="31"/>
        <v>277</v>
      </c>
    </row>
    <row r="313" spans="7:24" x14ac:dyDescent="0.25">
      <c r="G313" s="14">
        <f t="shared" si="28"/>
        <v>277</v>
      </c>
      <c r="H313" s="15">
        <f t="shared" si="32"/>
        <v>2302.0767545183589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>
        <f t="shared" si="29"/>
        <v>69062.302635550761</v>
      </c>
      <c r="U313" s="15"/>
      <c r="V313" s="15"/>
      <c r="W313" s="15">
        <f t="shared" si="30"/>
        <v>3453115.131777538</v>
      </c>
      <c r="X313" s="14">
        <f t="shared" si="31"/>
        <v>278</v>
      </c>
    </row>
    <row r="314" spans="7:24" x14ac:dyDescent="0.25">
      <c r="G314" s="14">
        <f t="shared" si="28"/>
        <v>278</v>
      </c>
      <c r="H314" s="15">
        <f t="shared" si="32"/>
        <v>2273.3007950868796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>
        <f t="shared" si="29"/>
        <v>68199.023852606391</v>
      </c>
      <c r="U314" s="15"/>
      <c r="V314" s="15"/>
      <c r="W314" s="15">
        <f t="shared" si="30"/>
        <v>3409951.1926303194</v>
      </c>
      <c r="X314" s="14">
        <f t="shared" si="31"/>
        <v>279</v>
      </c>
    </row>
    <row r="315" spans="7:24" x14ac:dyDescent="0.25">
      <c r="G315" s="14">
        <f t="shared" si="28"/>
        <v>279</v>
      </c>
      <c r="H315" s="15">
        <f t="shared" si="32"/>
        <v>2244.8845351482937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>
        <f t="shared" si="29"/>
        <v>67346.536054448807</v>
      </c>
      <c r="U315" s="15"/>
      <c r="V315" s="15"/>
      <c r="W315" s="15">
        <f t="shared" si="30"/>
        <v>3367326.8027224401</v>
      </c>
      <c r="X315" s="14">
        <f t="shared" si="31"/>
        <v>280</v>
      </c>
    </row>
    <row r="316" spans="7:24" x14ac:dyDescent="0.25">
      <c r="G316" s="14">
        <f t="shared" si="28"/>
        <v>280</v>
      </c>
      <c r="H316" s="15">
        <f t="shared" si="32"/>
        <v>2216.8234784589399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>
        <f t="shared" si="29"/>
        <v>66504.704353768204</v>
      </c>
      <c r="U316" s="15"/>
      <c r="V316" s="15"/>
      <c r="W316" s="15">
        <f t="shared" si="30"/>
        <v>3325235.2176884101</v>
      </c>
      <c r="X316" s="14">
        <f t="shared" si="31"/>
        <v>281</v>
      </c>
    </row>
    <row r="317" spans="7:24" x14ac:dyDescent="0.25">
      <c r="G317" s="14">
        <f t="shared" si="28"/>
        <v>281</v>
      </c>
      <c r="H317" s="15">
        <f t="shared" si="32"/>
        <v>2189.1131849782032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>
        <f t="shared" si="29"/>
        <v>65673.395549346096</v>
      </c>
      <c r="U317" s="15"/>
      <c r="V317" s="15"/>
      <c r="W317" s="15">
        <f t="shared" si="30"/>
        <v>3283669.7774673048</v>
      </c>
      <c r="X317" s="14">
        <f t="shared" si="31"/>
        <v>282</v>
      </c>
    </row>
    <row r="318" spans="7:24" x14ac:dyDescent="0.25">
      <c r="G318" s="14">
        <f t="shared" si="28"/>
        <v>282</v>
      </c>
      <c r="H318" s="15">
        <f t="shared" si="32"/>
        <v>2161.7492701659758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>
        <f t="shared" si="29"/>
        <v>64852.478104979273</v>
      </c>
      <c r="U318" s="15"/>
      <c r="V318" s="15"/>
      <c r="W318" s="15">
        <f t="shared" si="30"/>
        <v>3242623.9052489637</v>
      </c>
      <c r="X318" s="14">
        <f t="shared" si="31"/>
        <v>283</v>
      </c>
    </row>
    <row r="319" spans="7:24" x14ac:dyDescent="0.25">
      <c r="G319" s="14">
        <f t="shared" si="28"/>
        <v>283</v>
      </c>
      <c r="H319" s="15">
        <f t="shared" si="32"/>
        <v>2134.7274042889012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>
        <f t="shared" si="29"/>
        <v>64041.822128667038</v>
      </c>
      <c r="U319" s="15"/>
      <c r="V319" s="15"/>
      <c r="W319" s="15">
        <f t="shared" si="30"/>
        <v>3202091.106433352</v>
      </c>
      <c r="X319" s="14">
        <f t="shared" si="31"/>
        <v>284</v>
      </c>
    </row>
    <row r="320" spans="7:24" x14ac:dyDescent="0.25">
      <c r="G320" s="14">
        <f t="shared" si="28"/>
        <v>284</v>
      </c>
      <c r="H320" s="15">
        <f t="shared" si="32"/>
        <v>2108.04331173529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>
        <f t="shared" si="29"/>
        <v>63241.299352058697</v>
      </c>
      <c r="U320" s="15"/>
      <c r="V320" s="15"/>
      <c r="W320" s="15">
        <f t="shared" si="30"/>
        <v>3162064.9676029347</v>
      </c>
      <c r="X320" s="14">
        <f t="shared" si="31"/>
        <v>285</v>
      </c>
    </row>
    <row r="321" spans="7:27" x14ac:dyDescent="0.25">
      <c r="G321" s="14">
        <f t="shared" si="28"/>
        <v>285</v>
      </c>
      <c r="H321" s="15">
        <f t="shared" si="32"/>
        <v>2081.6927703385991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>
        <f t="shared" si="29"/>
        <v>62450.783110157972</v>
      </c>
      <c r="U321" s="15"/>
      <c r="V321" s="15"/>
      <c r="W321" s="15">
        <f t="shared" si="30"/>
        <v>3122539.1555078984</v>
      </c>
      <c r="X321" s="14">
        <f t="shared" si="31"/>
        <v>286</v>
      </c>
    </row>
    <row r="322" spans="7:27" x14ac:dyDescent="0.25">
      <c r="G322" s="14">
        <f t="shared" si="28"/>
        <v>286</v>
      </c>
      <c r="H322" s="15">
        <f t="shared" si="32"/>
        <v>2055.6716107093666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>
        <f t="shared" si="29"/>
        <v>61670.148321280998</v>
      </c>
      <c r="U322" s="15"/>
      <c r="V322" s="15"/>
      <c r="W322" s="15">
        <f t="shared" si="30"/>
        <v>3083507.41606405</v>
      </c>
      <c r="X322" s="14">
        <f t="shared" si="31"/>
        <v>287</v>
      </c>
    </row>
    <row r="323" spans="7:27" x14ac:dyDescent="0.25">
      <c r="G323" s="14">
        <f t="shared" si="28"/>
        <v>287</v>
      </c>
      <c r="H323" s="15">
        <f t="shared" si="32"/>
        <v>2029.9757155754996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>
        <f t="shared" si="29"/>
        <v>60899.271467264989</v>
      </c>
      <c r="U323" s="15"/>
      <c r="V323" s="15"/>
      <c r="W323" s="15">
        <f t="shared" si="30"/>
        <v>3044963.5733632497</v>
      </c>
      <c r="X323" s="14">
        <f t="shared" si="31"/>
        <v>288</v>
      </c>
    </row>
    <row r="324" spans="7:27" x14ac:dyDescent="0.25">
      <c r="G324" s="14">
        <f t="shared" si="28"/>
        <v>288</v>
      </c>
      <c r="H324" s="15">
        <f t="shared" si="32"/>
        <v>2004.601019130806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>
        <f t="shared" si="29"/>
        <v>60138.030573924181</v>
      </c>
      <c r="U324" s="15"/>
      <c r="V324" s="15"/>
      <c r="W324" s="15">
        <f t="shared" si="30"/>
        <v>3006901.5286962092</v>
      </c>
      <c r="X324" s="14">
        <f t="shared" si="31"/>
        <v>289</v>
      </c>
      <c r="Y324" s="4">
        <f>SUM(T36:T324)</f>
        <v>60053746.793985777</v>
      </c>
      <c r="Z324" t="s">
        <v>34</v>
      </c>
    </row>
    <row r="325" spans="7:27" x14ac:dyDescent="0.25">
      <c r="G325" s="14">
        <f t="shared" si="28"/>
        <v>289</v>
      </c>
      <c r="H325" s="15">
        <f t="shared" si="32"/>
        <v>1979.5435063916709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>
        <f t="shared" si="29"/>
        <v>59386.305191750129</v>
      </c>
      <c r="U325" s="15"/>
      <c r="V325" s="15"/>
      <c r="W325" s="15">
        <f t="shared" si="30"/>
        <v>2969315.2595875063</v>
      </c>
      <c r="X325" s="14">
        <f t="shared" si="31"/>
        <v>290</v>
      </c>
    </row>
    <row r="326" spans="7:27" x14ac:dyDescent="0.25">
      <c r="G326" s="14">
        <f t="shared" ref="G326:G359" si="33">G325+1</f>
        <v>290</v>
      </c>
      <c r="H326" s="15">
        <f t="shared" si="32"/>
        <v>1954.799212561775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>
        <f t="shared" ref="T326:T359" si="34">H326*30</f>
        <v>58643.97637685325</v>
      </c>
      <c r="U326" s="15"/>
      <c r="V326" s="15"/>
      <c r="W326" s="15">
        <f t="shared" ref="W326:W359" si="35">T326*Y$35</f>
        <v>2932198.8188426625</v>
      </c>
      <c r="X326" s="14">
        <f t="shared" ref="X326:X359" si="36">X325+1</f>
        <v>291</v>
      </c>
    </row>
    <row r="327" spans="7:27" x14ac:dyDescent="0.25">
      <c r="G327" s="14">
        <f t="shared" si="33"/>
        <v>291</v>
      </c>
      <c r="H327" s="15">
        <f t="shared" si="32"/>
        <v>1930.3642224047528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>
        <f t="shared" si="34"/>
        <v>57910.926672142581</v>
      </c>
      <c r="U327" s="15"/>
      <c r="V327" s="15"/>
      <c r="W327" s="15">
        <f t="shared" si="35"/>
        <v>2895546.3336071288</v>
      </c>
      <c r="X327" s="14">
        <f t="shared" si="36"/>
        <v>292</v>
      </c>
    </row>
    <row r="328" spans="7:27" x14ac:dyDescent="0.25">
      <c r="G328" s="14">
        <f t="shared" si="33"/>
        <v>292</v>
      </c>
      <c r="H328" s="15">
        <f t="shared" si="32"/>
        <v>1906.2346696246934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>
        <f t="shared" si="34"/>
        <v>57187.040088740803</v>
      </c>
      <c r="U328" s="15"/>
      <c r="V328" s="15"/>
      <c r="W328" s="15">
        <f t="shared" si="35"/>
        <v>2859352.0044370401</v>
      </c>
      <c r="X328" s="14">
        <f t="shared" si="36"/>
        <v>293</v>
      </c>
    </row>
    <row r="329" spans="7:27" x14ac:dyDescent="0.25">
      <c r="G329" s="14">
        <f t="shared" si="33"/>
        <v>293</v>
      </c>
      <c r="H329" s="15">
        <f t="shared" si="32"/>
        <v>1882.4067362543847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>
        <f t="shared" si="34"/>
        <v>56472.202087631536</v>
      </c>
      <c r="U329" s="15"/>
      <c r="V329" s="15"/>
      <c r="W329" s="15">
        <f t="shared" si="35"/>
        <v>2823610.1043815766</v>
      </c>
      <c r="X329" s="14">
        <f t="shared" si="36"/>
        <v>294</v>
      </c>
    </row>
    <row r="330" spans="7:27" x14ac:dyDescent="0.25">
      <c r="G330" s="14">
        <f t="shared" si="33"/>
        <v>294</v>
      </c>
      <c r="H330" s="15">
        <f t="shared" si="32"/>
        <v>1858.8766520512049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>
        <f t="shared" si="34"/>
        <v>55766.299561536151</v>
      </c>
      <c r="U330" s="15"/>
      <c r="V330" s="15"/>
      <c r="W330" s="15">
        <f t="shared" si="35"/>
        <v>2788314.9780768077</v>
      </c>
      <c r="X330" s="14">
        <f t="shared" si="36"/>
        <v>295</v>
      </c>
    </row>
    <row r="331" spans="7:27" x14ac:dyDescent="0.25">
      <c r="G331" s="14">
        <f t="shared" si="33"/>
        <v>295</v>
      </c>
      <c r="H331" s="15">
        <f t="shared" si="32"/>
        <v>1835.6406939005649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>
        <f t="shared" si="34"/>
        <v>55069.220817016947</v>
      </c>
      <c r="U331" s="15"/>
      <c r="V331" s="15"/>
      <c r="W331" s="15">
        <f t="shared" si="35"/>
        <v>2753461.0408508475</v>
      </c>
      <c r="X331" s="14">
        <f t="shared" si="36"/>
        <v>296</v>
      </c>
      <c r="Z331" s="16" t="s">
        <v>35</v>
      </c>
      <c r="AA331" s="16" t="s">
        <v>20</v>
      </c>
    </row>
    <row r="332" spans="7:27" x14ac:dyDescent="0.25">
      <c r="G332" s="14">
        <f t="shared" si="33"/>
        <v>296</v>
      </c>
      <c r="H332" s="15">
        <f t="shared" si="32"/>
        <v>1812.6951852268078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>
        <f t="shared" si="34"/>
        <v>54380.855556804236</v>
      </c>
      <c r="U332" s="15"/>
      <c r="V332" s="15"/>
      <c r="W332" s="15">
        <f t="shared" si="35"/>
        <v>2719042.777840212</v>
      </c>
      <c r="X332" s="14">
        <f t="shared" si="36"/>
        <v>297</v>
      </c>
      <c r="Y332" t="s">
        <v>36</v>
      </c>
      <c r="Z332">
        <v>7</v>
      </c>
      <c r="AA332">
        <v>3</v>
      </c>
    </row>
    <row r="333" spans="7:27" x14ac:dyDescent="0.25">
      <c r="G333" s="14">
        <f t="shared" si="33"/>
        <v>297</v>
      </c>
      <c r="H333" s="15">
        <f t="shared" si="32"/>
        <v>1790.0364954114727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>
        <f t="shared" si="34"/>
        <v>53701.09486234418</v>
      </c>
      <c r="U333" s="15"/>
      <c r="V333" s="15"/>
      <c r="W333" s="15">
        <f t="shared" si="35"/>
        <v>2685054.7431172091</v>
      </c>
      <c r="X333" s="14">
        <f t="shared" si="36"/>
        <v>298</v>
      </c>
      <c r="Y333" t="s">
        <v>37</v>
      </c>
      <c r="Z333">
        <v>5</v>
      </c>
      <c r="AA333">
        <v>0</v>
      </c>
    </row>
    <row r="334" spans="7:27" x14ac:dyDescent="0.25">
      <c r="G334" s="14">
        <f t="shared" si="33"/>
        <v>298</v>
      </c>
      <c r="H334" s="15">
        <f t="shared" si="32"/>
        <v>1767.6610392188293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>
        <f t="shared" si="34"/>
        <v>53029.831176564876</v>
      </c>
      <c r="U334" s="15"/>
      <c r="V334" s="15"/>
      <c r="W334" s="15">
        <f t="shared" si="35"/>
        <v>2651491.558828244</v>
      </c>
      <c r="X334" s="14">
        <f t="shared" si="36"/>
        <v>299</v>
      </c>
      <c r="Y334" t="s">
        <v>38</v>
      </c>
      <c r="Z334">
        <v>14</v>
      </c>
      <c r="AA334">
        <v>10</v>
      </c>
    </row>
    <row r="335" spans="7:27" x14ac:dyDescent="0.25">
      <c r="G335" s="14">
        <f t="shared" si="33"/>
        <v>299</v>
      </c>
      <c r="H335" s="15">
        <f t="shared" si="32"/>
        <v>1745.5652762285938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>
        <f t="shared" si="34"/>
        <v>52366.958286857815</v>
      </c>
      <c r="U335" s="15"/>
      <c r="V335" s="15"/>
      <c r="W335" s="15">
        <f t="shared" si="35"/>
        <v>2618347.9143428905</v>
      </c>
      <c r="X335" s="14">
        <f t="shared" si="36"/>
        <v>300</v>
      </c>
      <c r="Y335" t="s">
        <v>39</v>
      </c>
      <c r="Z335">
        <v>7</v>
      </c>
      <c r="AA335">
        <v>7</v>
      </c>
    </row>
    <row r="336" spans="7:27" x14ac:dyDescent="0.25">
      <c r="G336" s="14">
        <f t="shared" si="33"/>
        <v>300</v>
      </c>
      <c r="H336" s="15">
        <f t="shared" si="32"/>
        <v>1723.7457102757364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>
        <f t="shared" si="34"/>
        <v>51712.371308272093</v>
      </c>
      <c r="U336" s="15"/>
      <c r="V336" s="15"/>
      <c r="W336" s="15">
        <f t="shared" si="35"/>
        <v>2585618.5654136045</v>
      </c>
      <c r="X336" s="14">
        <f t="shared" si="36"/>
        <v>301</v>
      </c>
      <c r="Y336" t="s">
        <v>40</v>
      </c>
      <c r="Z336">
        <v>160</v>
      </c>
      <c r="AA336">
        <v>160</v>
      </c>
    </row>
    <row r="337" spans="7:27" x14ac:dyDescent="0.25">
      <c r="G337" s="14">
        <f t="shared" si="33"/>
        <v>301</v>
      </c>
      <c r="H337" s="15">
        <f t="shared" si="32"/>
        <v>1702.1988888972896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>
        <f t="shared" si="34"/>
        <v>51065.966666918692</v>
      </c>
      <c r="U337" s="15"/>
      <c r="V337" s="15"/>
      <c r="W337" s="15">
        <f t="shared" si="35"/>
        <v>2553298.3333459347</v>
      </c>
      <c r="X337" s="14">
        <f t="shared" si="36"/>
        <v>302</v>
      </c>
      <c r="Y337" t="s">
        <v>41</v>
      </c>
      <c r="Z337">
        <v>10</v>
      </c>
      <c r="AA337">
        <v>10</v>
      </c>
    </row>
    <row r="338" spans="7:27" x14ac:dyDescent="0.25">
      <c r="G338" s="14">
        <f t="shared" si="33"/>
        <v>302</v>
      </c>
      <c r="H338" s="15">
        <f t="shared" si="32"/>
        <v>1680.9214027860735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>
        <f t="shared" si="34"/>
        <v>50427.642083582206</v>
      </c>
      <c r="U338" s="15"/>
      <c r="V338" s="15"/>
      <c r="W338" s="15">
        <f t="shared" si="35"/>
        <v>2521382.1041791104</v>
      </c>
      <c r="X338" s="14">
        <f t="shared" si="36"/>
        <v>303</v>
      </c>
      <c r="Y338" t="s">
        <v>42</v>
      </c>
      <c r="Z338">
        <v>10</v>
      </c>
      <c r="AA338">
        <v>10</v>
      </c>
    </row>
    <row r="339" spans="7:27" x14ac:dyDescent="0.25">
      <c r="G339" s="14">
        <f t="shared" si="33"/>
        <v>303</v>
      </c>
      <c r="H339" s="15">
        <f t="shared" si="32"/>
        <v>1659.9098852512475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>
        <f t="shared" si="34"/>
        <v>49797.296557537426</v>
      </c>
      <c r="U339" s="15"/>
      <c r="V339" s="15"/>
      <c r="W339" s="15">
        <f t="shared" si="35"/>
        <v>2489864.8278768715</v>
      </c>
      <c r="X339" s="14">
        <f t="shared" si="36"/>
        <v>304</v>
      </c>
      <c r="Y339" t="s">
        <v>43</v>
      </c>
      <c r="Z339">
        <v>100</v>
      </c>
      <c r="AA339">
        <v>95</v>
      </c>
    </row>
    <row r="340" spans="7:27" x14ac:dyDescent="0.25">
      <c r="G340" s="14">
        <f t="shared" si="33"/>
        <v>304</v>
      </c>
      <c r="H340" s="15">
        <f t="shared" si="32"/>
        <v>1639.1610116856068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>
        <f t="shared" si="34"/>
        <v>49174.830350568205</v>
      </c>
      <c r="U340" s="15"/>
      <c r="V340" s="15"/>
      <c r="W340" s="15">
        <f t="shared" si="35"/>
        <v>2458741.5175284101</v>
      </c>
      <c r="X340" s="14">
        <f t="shared" si="36"/>
        <v>305</v>
      </c>
    </row>
    <row r="341" spans="7:27" x14ac:dyDescent="0.25">
      <c r="G341" s="14">
        <f t="shared" si="33"/>
        <v>305</v>
      </c>
      <c r="H341" s="15">
        <f t="shared" si="32"/>
        <v>1618.6714990395367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>
        <f t="shared" si="34"/>
        <v>48560.144971186099</v>
      </c>
      <c r="U341" s="15"/>
      <c r="V341" s="15"/>
      <c r="W341" s="15">
        <f t="shared" si="35"/>
        <v>2428007.248559305</v>
      </c>
      <c r="X341" s="14">
        <f t="shared" si="36"/>
        <v>306</v>
      </c>
      <c r="Z341">
        <f>SUM(Z332:Z340)</f>
        <v>313</v>
      </c>
      <c r="AA341">
        <f>SUM(AA332:AA340)</f>
        <v>295</v>
      </c>
    </row>
    <row r="342" spans="7:27" x14ac:dyDescent="0.25">
      <c r="G342" s="14">
        <f t="shared" si="33"/>
        <v>306</v>
      </c>
      <c r="H342" s="15">
        <f t="shared" si="32"/>
        <v>1598.4381053015425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>
        <f t="shared" si="34"/>
        <v>47953.143159046274</v>
      </c>
      <c r="U342" s="15"/>
      <c r="V342" s="15"/>
      <c r="W342" s="15">
        <f t="shared" si="35"/>
        <v>2397657.1579523138</v>
      </c>
      <c r="X342" s="14">
        <f t="shared" si="36"/>
        <v>307</v>
      </c>
      <c r="Z342" s="5">
        <f>Z341*1100000+50000000</f>
        <v>394300000</v>
      </c>
      <c r="AA342" s="5">
        <f>AA341*400000+40000000</f>
        <v>158000000</v>
      </c>
    </row>
    <row r="343" spans="7:27" x14ac:dyDescent="0.25">
      <c r="G343" s="14">
        <f t="shared" si="33"/>
        <v>307</v>
      </c>
      <c r="H343" s="15">
        <f t="shared" si="32"/>
        <v>1578.4576289852732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>
        <f t="shared" si="34"/>
        <v>47353.728869558196</v>
      </c>
      <c r="U343" s="15"/>
      <c r="V343" s="15"/>
      <c r="W343" s="15">
        <f t="shared" si="35"/>
        <v>2367686.44347791</v>
      </c>
      <c r="X343" s="14">
        <f t="shared" si="36"/>
        <v>308</v>
      </c>
    </row>
    <row r="344" spans="7:27" x14ac:dyDescent="0.25">
      <c r="G344" s="14">
        <f t="shared" si="33"/>
        <v>308</v>
      </c>
      <c r="H344" s="15">
        <f t="shared" si="32"/>
        <v>1558.7269086229574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>
        <f t="shared" si="34"/>
        <v>46761.807258688721</v>
      </c>
      <c r="U344" s="15"/>
      <c r="V344" s="15"/>
      <c r="W344" s="15">
        <f t="shared" si="35"/>
        <v>2338090.3629344362</v>
      </c>
      <c r="X344" s="14">
        <f t="shared" si="36"/>
        <v>309</v>
      </c>
    </row>
    <row r="345" spans="7:27" x14ac:dyDescent="0.25">
      <c r="G345" s="14">
        <f t="shared" si="33"/>
        <v>309</v>
      </c>
      <c r="H345" s="15">
        <f t="shared" si="32"/>
        <v>1539.2428222651704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>
        <f t="shared" si="34"/>
        <v>46177.284667955115</v>
      </c>
      <c r="U345" s="15"/>
      <c r="V345" s="15"/>
      <c r="W345" s="15">
        <f t="shared" si="35"/>
        <v>2308864.2333977558</v>
      </c>
      <c r="X345" s="14">
        <f t="shared" si="36"/>
        <v>310</v>
      </c>
    </row>
    <row r="346" spans="7:27" x14ac:dyDescent="0.25">
      <c r="G346" s="14">
        <f t="shared" si="33"/>
        <v>310</v>
      </c>
      <c r="H346" s="15">
        <f t="shared" si="32"/>
        <v>1520.0022869868558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>
        <f t="shared" si="34"/>
        <v>45600.068609605674</v>
      </c>
      <c r="U346" s="15"/>
      <c r="V346" s="15"/>
      <c r="W346" s="15">
        <f t="shared" si="35"/>
        <v>2280003.4304802837</v>
      </c>
      <c r="X346" s="14">
        <f t="shared" si="36"/>
        <v>311</v>
      </c>
    </row>
    <row r="347" spans="7:27" x14ac:dyDescent="0.25">
      <c r="G347" s="14">
        <f t="shared" si="33"/>
        <v>311</v>
      </c>
      <c r="H347" s="15">
        <f t="shared" si="32"/>
        <v>1501.0022583995201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>
        <f t="shared" si="34"/>
        <v>45030.067751985604</v>
      </c>
      <c r="U347" s="15"/>
      <c r="V347" s="15"/>
      <c r="W347" s="15">
        <f t="shared" si="35"/>
        <v>2251503.3875992801</v>
      </c>
      <c r="X347" s="14">
        <f t="shared" si="36"/>
        <v>312</v>
      </c>
    </row>
    <row r="348" spans="7:27" x14ac:dyDescent="0.25">
      <c r="G348" s="14">
        <f t="shared" si="33"/>
        <v>312</v>
      </c>
      <c r="H348" s="15">
        <f t="shared" si="32"/>
        <v>1482.2397301695262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>
        <f t="shared" si="34"/>
        <v>44467.191905085783</v>
      </c>
      <c r="U348" s="15"/>
      <c r="V348" s="15"/>
      <c r="W348" s="15">
        <f t="shared" si="35"/>
        <v>2223359.595254289</v>
      </c>
      <c r="X348" s="14">
        <f t="shared" si="36"/>
        <v>313</v>
      </c>
    </row>
    <row r="349" spans="7:27" x14ac:dyDescent="0.25">
      <c r="G349" s="14">
        <f t="shared" si="33"/>
        <v>313</v>
      </c>
      <c r="H349" s="15">
        <f t="shared" si="32"/>
        <v>1463.711733542407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>
        <f t="shared" si="34"/>
        <v>43911.352006272209</v>
      </c>
      <c r="U349" s="15"/>
      <c r="V349" s="15"/>
      <c r="W349" s="15">
        <f t="shared" si="35"/>
        <v>2195567.6003136104</v>
      </c>
      <c r="X349" s="14">
        <f t="shared" si="36"/>
        <v>314</v>
      </c>
    </row>
    <row r="350" spans="7:27" x14ac:dyDescent="0.25">
      <c r="G350" s="14">
        <f t="shared" si="33"/>
        <v>314</v>
      </c>
      <c r="H350" s="15">
        <f t="shared" si="32"/>
        <v>1445.415336873127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>
        <f t="shared" si="34"/>
        <v>43362.460106193808</v>
      </c>
      <c r="U350" s="15"/>
      <c r="V350" s="15"/>
      <c r="W350" s="15">
        <f t="shared" si="35"/>
        <v>2168123.0053096903</v>
      </c>
      <c r="X350" s="14">
        <f t="shared" si="36"/>
        <v>315</v>
      </c>
    </row>
    <row r="351" spans="7:27" x14ac:dyDescent="0.25">
      <c r="G351" s="14">
        <f t="shared" si="33"/>
        <v>315</v>
      </c>
      <c r="H351" s="15">
        <f t="shared" si="32"/>
        <v>1427.347645162213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>
        <f t="shared" si="34"/>
        <v>42820.429354866392</v>
      </c>
      <c r="U351" s="15"/>
      <c r="V351" s="15"/>
      <c r="W351" s="15">
        <f t="shared" si="35"/>
        <v>2141021.4677433195</v>
      </c>
      <c r="X351" s="14">
        <f t="shared" si="36"/>
        <v>316</v>
      </c>
    </row>
    <row r="352" spans="7:27" x14ac:dyDescent="0.25">
      <c r="G352" s="14">
        <f t="shared" si="33"/>
        <v>316</v>
      </c>
      <c r="H352" s="15">
        <f t="shared" si="32"/>
        <v>1409.5057995976854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>
        <f t="shared" si="34"/>
        <v>42285.173987930561</v>
      </c>
      <c r="U352" s="15"/>
      <c r="V352" s="15"/>
      <c r="W352" s="15">
        <f t="shared" si="35"/>
        <v>2114258.6993965278</v>
      </c>
      <c r="X352" s="14">
        <f t="shared" si="36"/>
        <v>317</v>
      </c>
    </row>
    <row r="353" spans="7:24" x14ac:dyDescent="0.25">
      <c r="G353" s="14">
        <f t="shared" si="33"/>
        <v>317</v>
      </c>
      <c r="H353" s="15">
        <f t="shared" si="32"/>
        <v>1391.8869771027144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>
        <f t="shared" si="34"/>
        <v>41756.609313081433</v>
      </c>
      <c r="U353" s="15"/>
      <c r="V353" s="15"/>
      <c r="W353" s="15">
        <f t="shared" si="35"/>
        <v>2087830.4656540717</v>
      </c>
      <c r="X353" s="14">
        <f t="shared" si="36"/>
        <v>318</v>
      </c>
    </row>
    <row r="354" spans="7:24" x14ac:dyDescent="0.25">
      <c r="G354" s="14">
        <f t="shared" si="33"/>
        <v>318</v>
      </c>
      <c r="H354" s="15">
        <f t="shared" si="32"/>
        <v>1374.4883898889304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>
        <f t="shared" si="34"/>
        <v>41234.651696667912</v>
      </c>
      <c r="U354" s="15"/>
      <c r="V354" s="15"/>
      <c r="W354" s="15">
        <f t="shared" si="35"/>
        <v>2061732.5848333957</v>
      </c>
      <c r="X354" s="14">
        <f t="shared" si="36"/>
        <v>319</v>
      </c>
    </row>
    <row r="355" spans="7:24" x14ac:dyDescent="0.25">
      <c r="G355" s="14">
        <f t="shared" si="33"/>
        <v>319</v>
      </c>
      <c r="H355" s="15">
        <f t="shared" si="32"/>
        <v>1357.3072850153187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>
        <f t="shared" si="34"/>
        <v>40719.218550459562</v>
      </c>
      <c r="U355" s="15"/>
      <c r="V355" s="15"/>
      <c r="W355" s="15">
        <f t="shared" si="35"/>
        <v>2035960.927522978</v>
      </c>
      <c r="X355" s="14">
        <f t="shared" si="36"/>
        <v>320</v>
      </c>
    </row>
    <row r="356" spans="7:24" x14ac:dyDescent="0.25">
      <c r="G356" s="14">
        <f t="shared" si="33"/>
        <v>320</v>
      </c>
      <c r="H356" s="15">
        <f t="shared" si="32"/>
        <v>1340.3409439526272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>
        <f t="shared" si="34"/>
        <v>40210.228318578818</v>
      </c>
      <c r="U356" s="15"/>
      <c r="V356" s="15"/>
      <c r="W356" s="15">
        <f t="shared" si="35"/>
        <v>2010511.415928941</v>
      </c>
      <c r="X356" s="14">
        <f t="shared" si="36"/>
        <v>321</v>
      </c>
    </row>
    <row r="357" spans="7:24" x14ac:dyDescent="0.25">
      <c r="G357" s="14">
        <f t="shared" si="33"/>
        <v>321</v>
      </c>
      <c r="H357" s="15">
        <f t="shared" si="32"/>
        <v>1323.5866821532193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>
        <f t="shared" si="34"/>
        <v>39707.60046459658</v>
      </c>
      <c r="U357" s="15"/>
      <c r="V357" s="15"/>
      <c r="W357" s="15">
        <f t="shared" si="35"/>
        <v>1985380.023229829</v>
      </c>
      <c r="X357" s="14">
        <f t="shared" si="36"/>
        <v>322</v>
      </c>
    </row>
    <row r="358" spans="7:24" x14ac:dyDescent="0.25">
      <c r="G358" s="14">
        <f t="shared" si="33"/>
        <v>322</v>
      </c>
      <c r="H358" s="15">
        <f t="shared" ref="H358:H359" si="37">H357-H357*0.15/12</f>
        <v>1307.041848626304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>
        <f t="shared" si="34"/>
        <v>39211.255458789121</v>
      </c>
      <c r="U358" s="15"/>
      <c r="V358" s="15"/>
      <c r="W358" s="15">
        <f t="shared" si="35"/>
        <v>1960562.7729394562</v>
      </c>
      <c r="X358" s="14">
        <f t="shared" si="36"/>
        <v>323</v>
      </c>
    </row>
    <row r="359" spans="7:24" x14ac:dyDescent="0.25">
      <c r="G359" s="14">
        <f t="shared" si="33"/>
        <v>323</v>
      </c>
      <c r="H359" s="15">
        <f t="shared" si="37"/>
        <v>1290.7038255184752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>
        <f t="shared" si="34"/>
        <v>38721.114765554259</v>
      </c>
      <c r="U359" s="15"/>
      <c r="V359" s="15"/>
      <c r="W359" s="15">
        <f t="shared" si="35"/>
        <v>1936055.7382777128</v>
      </c>
      <c r="X359" s="14">
        <f t="shared" si="36"/>
        <v>324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A1"/>
  <sheetViews>
    <sheetView workbookViewId="0">
      <selection activeCell="E11" sqref="E11:L25"/>
    </sheetView>
  </sheetViews>
  <sheetFormatPr defaultRowHeight="15" x14ac:dyDescent="0.25"/>
  <cols>
    <col min="6" max="6" width="11" bestFit="1" customWidth="1"/>
    <col min="7" max="7" width="12.28515625" customWidth="1"/>
    <col min="9" max="9" width="1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2020-10-16T22:45:36Z</dcterms:modified>
</cp:coreProperties>
</file>