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johns\repos\purviewsagh\assets\calculator\"/>
    </mc:Choice>
  </mc:AlternateContent>
  <xr:revisionPtr revIDLastSave="0" documentId="13_ncr:1_{5B585A1C-1C3C-4299-A79B-EC7B7F18D981}" xr6:coauthVersionLast="47" xr6:coauthVersionMax="47" xr10:uidLastSave="{00000000-0000-0000-0000-000000000000}"/>
  <bookViews>
    <workbookView xWindow="-98" yWindow="-98" windowWidth="24496" windowHeight="15675" xr2:uid="{421DA47B-FD83-494E-8BD0-37C3F8C283D0}"/>
  </bookViews>
  <sheets>
    <sheet name="ADB2PV Estimate" sheetId="4" r:id="rId1"/>
  </sheets>
  <definedNames>
    <definedName name="Batches" localSheetId="0">'ADB2PV Estimate'!$C$5</definedName>
    <definedName name="Batches">#REF!</definedName>
    <definedName name="Concurr" localSheetId="0">'ADB2PV Estimate'!$C$4</definedName>
    <definedName name="Concurr">#REF!</definedName>
    <definedName name="EHubInboundMsg" localSheetId="0">'ADB2PV Estimate'!$C$27</definedName>
    <definedName name="EHubInboundMsg">#REF!</definedName>
    <definedName name="EHubIngressEvents" localSheetId="0">'ADB2PV Estimate'!$C$28</definedName>
    <definedName name="EHubIngressEvents">#REF!</definedName>
    <definedName name="ExecCost" localSheetId="0">'ADB2PV Estimate'!$C$21</definedName>
    <definedName name="ExecCost">#REF!</definedName>
    <definedName name="ExecTimeCost" localSheetId="0">'ADB2PV Estimate'!$C$20</definedName>
    <definedName name="ExecTimeCost">#REF!</definedName>
    <definedName name="IngressEventCost" localSheetId="0">'ADB2PV Estimate'!$C$29</definedName>
    <definedName name="IngressEventCost">#REF!</definedName>
    <definedName name="MsgBytes" localSheetId="0">'ADB2PV Estimate'!$C$9</definedName>
    <definedName name="MsgBytes">#REF!</definedName>
    <definedName name="MsgGb" localSheetId="0">'ADB2PV Estimate'!$C$13</definedName>
    <definedName name="MsgGb">#REF!</definedName>
    <definedName name="MsgMb" localSheetId="0">'ADB2PV Estimate'!$C$12</definedName>
    <definedName name="MsgMb">#REF!</definedName>
    <definedName name="NbsPerHour" localSheetId="0">'ADB2PV Estimate'!$C$3</definedName>
    <definedName name="NbsPerHour">#REF!</definedName>
    <definedName name="OlInDur" localSheetId="0">'ADB2PV Estimate'!$C$18</definedName>
    <definedName name="OlInDur">#REF!</definedName>
    <definedName name="OlInExecs" localSheetId="0">'ADB2PV Estimate'!$C$16</definedName>
    <definedName name="OlInExecs">#REF!</definedName>
    <definedName name="PvOut" localSheetId="0">'ADB2PV Estimate'!$C$17</definedName>
    <definedName name="PvOut">#REF!</definedName>
    <definedName name="PvOutDur" localSheetId="0">'ADB2PV Estimate'!$C$19</definedName>
    <definedName name="PvOutDur">#REF!</definedName>
    <definedName name="PvOutExecs" localSheetId="0">'ADB2PV Estimate'!$C$17</definedName>
    <definedName name="PvOutExecs">#REF!</definedName>
    <definedName name="TUCost" localSheetId="0">'ADB2PV Estimate'!$C$31</definedName>
    <definedName name="TUCost">#REF!</definedName>
    <definedName name="TUNeeded" localSheetId="0">'ADB2PV Estimate'!$C$30</definedName>
    <definedName name="TUNeeded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4" l="1"/>
  <c r="C12" i="4"/>
  <c r="C13" i="4"/>
  <c r="C16" i="4"/>
  <c r="C17" i="4"/>
  <c r="C18" i="4"/>
  <c r="C19" i="4"/>
  <c r="C21" i="4"/>
  <c r="C27" i="4"/>
  <c r="C28" i="4" s="1"/>
  <c r="C32" i="4" s="1"/>
  <c r="C29" i="4"/>
  <c r="C30" i="4"/>
  <c r="C33" i="4" s="1"/>
  <c r="C36" i="4"/>
  <c r="C39" i="4" s="1"/>
  <c r="C40" i="4" s="1"/>
  <c r="C23" i="4" l="1"/>
  <c r="C22" i="4"/>
  <c r="C24" i="4"/>
  <c r="C42" i="4" s="1"/>
</calcChain>
</file>

<file path=xl/sharedStrings.xml><?xml version="1.0" encoding="utf-8"?>
<sst xmlns="http://schemas.openxmlformats.org/spreadsheetml/2006/main" count="86" uniqueCount="45">
  <si>
    <t>Purview Spark Connector Solution Cost Estimates</t>
  </si>
  <si>
    <t>Resource</t>
  </si>
  <si>
    <t>Metric</t>
  </si>
  <si>
    <t>Expected Value</t>
  </si>
  <si>
    <t>Databricks</t>
  </si>
  <si>
    <t>Notebooks Executed per Hour</t>
  </si>
  <si>
    <t>Input Required</t>
  </si>
  <si>
    <t>Notebooks Running Concurrently</t>
  </si>
  <si>
    <t>Notebook Batches</t>
  </si>
  <si>
    <t>Average Spark Job per Notebook</t>
  </si>
  <si>
    <t>Average Inputs per Notebook</t>
  </si>
  <si>
    <t>Average Outputs per Notebook</t>
  </si>
  <si>
    <t>OpenLineage</t>
  </si>
  <si>
    <t>Average Message Size Per Event (Bytes)</t>
  </si>
  <si>
    <t>Message Size in MB</t>
  </si>
  <si>
    <t>Message Size in GB</t>
  </si>
  <si>
    <t>Value</t>
  </si>
  <si>
    <t>Function</t>
  </si>
  <si>
    <t>OpenLineageIn Executions / Notebook</t>
  </si>
  <si>
    <t>PurviewOut Executions / Notebook</t>
  </si>
  <si>
    <t>OpenLineage Average Duration in Seconds</t>
  </si>
  <si>
    <t>PurviewOut Average Duration in Seconds</t>
  </si>
  <si>
    <t>Execution Time Cost / Gb / Second</t>
  </si>
  <si>
    <t>Adjust by Region</t>
  </si>
  <si>
    <t>Cost per Execution</t>
  </si>
  <si>
    <t>Variable Cost</t>
  </si>
  <si>
    <t>OpenLineageIn Execution Time Cost</t>
  </si>
  <si>
    <t>PurviewOut Execution Time Cost</t>
  </si>
  <si>
    <t>Total Execution Cost / Hours</t>
  </si>
  <si>
    <t>Event Hub</t>
  </si>
  <si>
    <t>Messages Sent to Event Hub / Notebook</t>
  </si>
  <si>
    <t>Expected Ingress Events / Notebook</t>
  </si>
  <si>
    <t>Cost per Ingress Event</t>
  </si>
  <si>
    <t>Throughput Units Needed / Hour</t>
  </si>
  <si>
    <t>Cost Per Througput Unit / Hour</t>
  </si>
  <si>
    <t>Ingress Event Cost / Hour</t>
  </si>
  <si>
    <t>Throughput Units Cost / Hour</t>
  </si>
  <si>
    <t>Purview</t>
  </si>
  <si>
    <t>Purview API Calls per Notebook</t>
  </si>
  <si>
    <t>Cost per Capacity Unit</t>
  </si>
  <si>
    <t>Existing Capacity Units</t>
  </si>
  <si>
    <t>Incremental Capacity Units Needed</t>
  </si>
  <si>
    <t>Incremental Capacity Units Cost</t>
  </si>
  <si>
    <t>Total Incremental Cost / Hour</t>
  </si>
  <si>
    <t>*Additional cost settings hidden in rows 12-40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</si>
</sst>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&quot;$&quot;#,##0.0000000000_);[Red]\(&quot;$&quot;#,##0.0000000000\)"/>
    <numFmt numFmtId="165" formatCode="&quot;$&quot;#,##0.000_);[Red]\(&quot;$&quot;#,##0.000\)"/>
    <numFmt numFmtId="166" formatCode="&quot;$&quot;#,##0.0000_);[Red]\(&quot;$&quot;#,##0.0000\)"/>
    <numFmt numFmtId="167" formatCode="&quot;$&quot;#,##0.000000_);[Red]\(&quot;$&quot;#,##0.000000\)"/>
    <numFmt numFmtId="168" formatCode="&quot;$&quot;#,##0.000000000_);[Red]\(&quot;$&quot;#,##0.0000000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8" fontId="1" fillId="0" borderId="0" xfId="0" applyNumberFormat="1" applyFont="1" applyAlignment="1">
      <alignment horizontal="right"/>
    </xf>
    <xf numFmtId="0" fontId="0" fillId="0" borderId="1" xfId="0" applyBorder="1" applyAlignment="1">
      <alignment horizontal="right"/>
    </xf>
    <xf numFmtId="0" fontId="3" fillId="0" borderId="0" xfId="0" applyFont="1"/>
    <xf numFmtId="8" fontId="4" fillId="0" borderId="0" xfId="0" applyNumberFormat="1" applyFont="1" applyAlignment="1">
      <alignment horizontal="right"/>
    </xf>
    <xf numFmtId="0" fontId="4" fillId="0" borderId="0" xfId="0" applyFont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8" fontId="3" fillId="0" borderId="2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167" fontId="3" fillId="0" borderId="0" xfId="0" applyNumberFormat="1" applyFont="1" applyAlignment="1">
      <alignment horizontal="right"/>
    </xf>
    <xf numFmtId="3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ill="1"/>
    <xf numFmtId="3" fontId="0" fillId="0" borderId="0" xfId="0" applyNumberFormat="1" applyFill="1" applyAlignment="1">
      <alignment horizontal="right"/>
    </xf>
    <xf numFmtId="0" fontId="5" fillId="0" borderId="0" xfId="0" applyFont="1" applyFill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96FF-47CD-4CC5-8713-8B4E5B519AB5}">
  <dimension ref="A1:D42"/>
  <sheetViews>
    <sheetView tabSelected="1" zoomScale="120" zoomScaleNormal="120" workbookViewId="0">
      <selection activeCell="B45" sqref="B45"/>
    </sheetView>
  </sheetViews>
  <sheetFormatPr defaultRowHeight="14.25" x14ac:dyDescent="0.45"/>
  <cols>
    <col min="1" max="1" width="13.9296875" customWidth="1"/>
    <col min="2" max="2" width="35.796875" bestFit="1" customWidth="1"/>
    <col min="3" max="3" width="15.3984375" style="3" bestFit="1" customWidth="1"/>
    <col min="4" max="4" width="14.46484375" bestFit="1" customWidth="1"/>
  </cols>
  <sheetData>
    <row r="1" spans="1:4" ht="18" x14ac:dyDescent="0.55000000000000004">
      <c r="A1" s="27" t="s">
        <v>0</v>
      </c>
      <c r="B1" s="27"/>
      <c r="C1" s="27"/>
    </row>
    <row r="2" spans="1:4" x14ac:dyDescent="0.45">
      <c r="A2" s="1" t="s">
        <v>1</v>
      </c>
      <c r="B2" s="1" t="s">
        <v>2</v>
      </c>
      <c r="C2" s="23" t="s">
        <v>3</v>
      </c>
    </row>
    <row r="3" spans="1:4" x14ac:dyDescent="0.45">
      <c r="A3" t="s">
        <v>4</v>
      </c>
      <c r="B3" t="s">
        <v>5</v>
      </c>
      <c r="C3" s="22">
        <v>100</v>
      </c>
      <c r="D3" t="s">
        <v>6</v>
      </c>
    </row>
    <row r="4" spans="1:4" x14ac:dyDescent="0.45">
      <c r="A4" t="s">
        <v>4</v>
      </c>
      <c r="B4" t="s">
        <v>7</v>
      </c>
      <c r="C4" s="22">
        <v>10</v>
      </c>
      <c r="D4" t="s">
        <v>6</v>
      </c>
    </row>
    <row r="5" spans="1:4" s="6" customFormat="1" x14ac:dyDescent="0.45">
      <c r="A5" s="6" t="s">
        <v>4</v>
      </c>
      <c r="B5" s="6" t="s">
        <v>8</v>
      </c>
      <c r="C5" s="11">
        <f>C3/C4</f>
        <v>10</v>
      </c>
    </row>
    <row r="6" spans="1:4" x14ac:dyDescent="0.45">
      <c r="A6" t="s">
        <v>4</v>
      </c>
      <c r="B6" t="s">
        <v>9</v>
      </c>
      <c r="C6" s="22">
        <v>8</v>
      </c>
      <c r="D6" t="s">
        <v>6</v>
      </c>
    </row>
    <row r="7" spans="1:4" x14ac:dyDescent="0.45">
      <c r="A7" t="s">
        <v>4</v>
      </c>
      <c r="B7" t="s">
        <v>10</v>
      </c>
      <c r="C7" s="22">
        <v>2</v>
      </c>
      <c r="D7" t="s">
        <v>6</v>
      </c>
    </row>
    <row r="8" spans="1:4" x14ac:dyDescent="0.45">
      <c r="A8" t="s">
        <v>4</v>
      </c>
      <c r="B8" t="s">
        <v>11</v>
      </c>
      <c r="C8" s="22">
        <v>1</v>
      </c>
      <c r="D8" t="s">
        <v>6</v>
      </c>
    </row>
    <row r="9" spans="1:4" x14ac:dyDescent="0.45">
      <c r="A9" t="s">
        <v>12</v>
      </c>
      <c r="B9" t="s">
        <v>13</v>
      </c>
      <c r="C9" s="21">
        <v>32900</v>
      </c>
      <c r="D9" t="s">
        <v>6</v>
      </c>
    </row>
    <row r="10" spans="1:4" s="24" customFormat="1" x14ac:dyDescent="0.45">
      <c r="C10" s="25"/>
    </row>
    <row r="11" spans="1:4" s="24" customFormat="1" x14ac:dyDescent="0.45">
      <c r="A11" s="26" t="s">
        <v>44</v>
      </c>
      <c r="C11" s="25"/>
    </row>
    <row r="12" spans="1:4" s="6" customFormat="1" hidden="1" x14ac:dyDescent="0.45">
      <c r="A12" s="6" t="s">
        <v>12</v>
      </c>
      <c r="B12" s="6" t="s">
        <v>14</v>
      </c>
      <c r="C12" s="11">
        <f>C9/1000000</f>
        <v>3.2899999999999999E-2</v>
      </c>
    </row>
    <row r="13" spans="1:4" s="6" customFormat="1" hidden="1" x14ac:dyDescent="0.45">
      <c r="A13" s="6" t="s">
        <v>12</v>
      </c>
      <c r="B13" s="6" t="s">
        <v>15</v>
      </c>
      <c r="C13" s="11">
        <f>C9/1000000000</f>
        <v>3.29E-5</v>
      </c>
    </row>
    <row r="14" spans="1:4" hidden="1" x14ac:dyDescent="0.45"/>
    <row r="15" spans="1:4" s="6" customFormat="1" hidden="1" x14ac:dyDescent="0.45">
      <c r="A15" s="8" t="s">
        <v>1</v>
      </c>
      <c r="B15" s="8" t="s">
        <v>2</v>
      </c>
      <c r="C15" s="13" t="s">
        <v>16</v>
      </c>
    </row>
    <row r="16" spans="1:4" s="6" customFormat="1" hidden="1" x14ac:dyDescent="0.45">
      <c r="A16" s="6" t="s">
        <v>17</v>
      </c>
      <c r="B16" s="6" t="s">
        <v>18</v>
      </c>
      <c r="C16" s="11">
        <f>C6*4</f>
        <v>32</v>
      </c>
    </row>
    <row r="17" spans="1:4" s="6" customFormat="1" hidden="1" x14ac:dyDescent="0.45">
      <c r="A17" s="6" t="s">
        <v>17</v>
      </c>
      <c r="B17" s="6" t="s">
        <v>19</v>
      </c>
      <c r="C17" s="11">
        <f>C8*4</f>
        <v>4</v>
      </c>
    </row>
    <row r="18" spans="1:4" s="6" customFormat="1" hidden="1" x14ac:dyDescent="0.45">
      <c r="A18" s="6" t="s">
        <v>17</v>
      </c>
      <c r="B18" s="6" t="s">
        <v>20</v>
      </c>
      <c r="C18" s="11">
        <f>28/1000</f>
        <v>2.8000000000000001E-2</v>
      </c>
    </row>
    <row r="19" spans="1:4" s="6" customFormat="1" hidden="1" x14ac:dyDescent="0.45">
      <c r="A19" s="6" t="s">
        <v>17</v>
      </c>
      <c r="B19" s="6" t="s">
        <v>21</v>
      </c>
      <c r="C19" s="11">
        <f>5241/1000</f>
        <v>5.2409999999999997</v>
      </c>
    </row>
    <row r="20" spans="1:4" s="6" customFormat="1" hidden="1" x14ac:dyDescent="0.45">
      <c r="A20" s="6" t="s">
        <v>2</v>
      </c>
      <c r="B20" s="6" t="s">
        <v>22</v>
      </c>
      <c r="C20" s="20">
        <v>1.5999999999999999E-5</v>
      </c>
      <c r="D20" s="6" t="s">
        <v>23</v>
      </c>
    </row>
    <row r="21" spans="1:4" s="6" customFormat="1" hidden="1" x14ac:dyDescent="0.45">
      <c r="A21" s="10" t="s">
        <v>2</v>
      </c>
      <c r="B21" s="10" t="s">
        <v>24</v>
      </c>
      <c r="C21" s="9">
        <f>0.2/1000000</f>
        <v>2.0000000000000002E-7</v>
      </c>
      <c r="D21" s="6" t="s">
        <v>23</v>
      </c>
    </row>
    <row r="22" spans="1:4" s="6" customFormat="1" hidden="1" x14ac:dyDescent="0.45">
      <c r="A22" s="8" t="s">
        <v>25</v>
      </c>
      <c r="B22" s="8" t="s">
        <v>26</v>
      </c>
      <c r="C22" s="18">
        <f>(OlInDur*MsgGb*ExecTimeCost)*Concurr*OlInExecs*Batches</f>
        <v>4.7165439999999994E-8</v>
      </c>
      <c r="D22" s="19"/>
    </row>
    <row r="23" spans="1:4" s="6" customFormat="1" hidden="1" x14ac:dyDescent="0.45">
      <c r="A23" s="8" t="s">
        <v>25</v>
      </c>
      <c r="B23" s="8" t="s">
        <v>27</v>
      </c>
      <c r="C23" s="18">
        <f>(PvOutDur*MsgGb*ExecTimeCost)*Concurr*PvOutExecs*Batches</f>
        <v>1.1035449599999997E-6</v>
      </c>
    </row>
    <row r="24" spans="1:4" s="6" customFormat="1" hidden="1" x14ac:dyDescent="0.45">
      <c r="A24" s="8" t="s">
        <v>25</v>
      </c>
      <c r="B24" s="8" t="s">
        <v>28</v>
      </c>
      <c r="C24" s="17">
        <f>SUM(C16:C17)*NbsPerHour*ExecCost</f>
        <v>7.2000000000000005E-4</v>
      </c>
    </row>
    <row r="25" spans="1:4" hidden="1" x14ac:dyDescent="0.45"/>
    <row r="26" spans="1:4" s="6" customFormat="1" hidden="1" x14ac:dyDescent="0.45">
      <c r="A26" s="8" t="s">
        <v>1</v>
      </c>
      <c r="B26" s="8" t="s">
        <v>2</v>
      </c>
      <c r="C26" s="13" t="s">
        <v>16</v>
      </c>
    </row>
    <row r="27" spans="1:4" s="6" customFormat="1" hidden="1" x14ac:dyDescent="0.45">
      <c r="A27" s="6" t="s">
        <v>29</v>
      </c>
      <c r="B27" s="6" t="s">
        <v>30</v>
      </c>
      <c r="C27" s="11">
        <f>C8*4</f>
        <v>4</v>
      </c>
    </row>
    <row r="28" spans="1:4" s="6" customFormat="1" hidden="1" x14ac:dyDescent="0.45">
      <c r="A28" s="6" t="s">
        <v>29</v>
      </c>
      <c r="B28" s="6" t="s">
        <v>31</v>
      </c>
      <c r="C28" s="11">
        <f>_xlfn.CEILING.MATH(MsgBytes/64000,1)*EHubInboundMsg</f>
        <v>4</v>
      </c>
    </row>
    <row r="29" spans="1:4" s="6" customFormat="1" hidden="1" x14ac:dyDescent="0.45">
      <c r="A29" s="6" t="s">
        <v>2</v>
      </c>
      <c r="B29" s="6" t="s">
        <v>32</v>
      </c>
      <c r="C29" s="16">
        <f>0.028/1000000</f>
        <v>2.7999999999999999E-8</v>
      </c>
      <c r="D29" s="6" t="s">
        <v>23</v>
      </c>
    </row>
    <row r="30" spans="1:4" s="6" customFormat="1" hidden="1" x14ac:dyDescent="0.45">
      <c r="A30" s="6" t="s">
        <v>29</v>
      </c>
      <c r="B30" s="6" t="s">
        <v>33</v>
      </c>
      <c r="C30" s="15">
        <f>_xlfn.CEILING.MATH(MsgMb*Concurr,1)</f>
        <v>1</v>
      </c>
    </row>
    <row r="31" spans="1:4" s="6" customFormat="1" hidden="1" x14ac:dyDescent="0.45">
      <c r="A31" s="10" t="s">
        <v>2</v>
      </c>
      <c r="B31" s="10" t="s">
        <v>34</v>
      </c>
      <c r="C31" s="14">
        <v>0.03</v>
      </c>
      <c r="D31" s="6" t="s">
        <v>23</v>
      </c>
    </row>
    <row r="32" spans="1:4" s="6" customFormat="1" hidden="1" x14ac:dyDescent="0.45">
      <c r="A32" s="8" t="s">
        <v>25</v>
      </c>
      <c r="B32" s="8" t="s">
        <v>35</v>
      </c>
      <c r="C32" s="7">
        <f>EHubIngressEvents*IngressEventCost*NbsPerHour</f>
        <v>1.1199999999999999E-5</v>
      </c>
    </row>
    <row r="33" spans="1:4" s="6" customFormat="1" hidden="1" x14ac:dyDescent="0.45">
      <c r="A33" s="8" t="s">
        <v>25</v>
      </c>
      <c r="B33" s="8" t="s">
        <v>36</v>
      </c>
      <c r="C33" s="7">
        <f>TUCost*TUNeeded</f>
        <v>0.03</v>
      </c>
    </row>
    <row r="34" spans="1:4" hidden="1" x14ac:dyDescent="0.45"/>
    <row r="35" spans="1:4" s="6" customFormat="1" hidden="1" x14ac:dyDescent="0.45">
      <c r="A35" s="8" t="s">
        <v>1</v>
      </c>
      <c r="B35" s="8" t="s">
        <v>2</v>
      </c>
      <c r="C35" s="13" t="s">
        <v>16</v>
      </c>
    </row>
    <row r="36" spans="1:4" s="6" customFormat="1" hidden="1" x14ac:dyDescent="0.45">
      <c r="A36" s="6" t="s">
        <v>37</v>
      </c>
      <c r="B36" s="6" t="s">
        <v>38</v>
      </c>
      <c r="C36" s="11">
        <f>SUM(C7:C8)+2</f>
        <v>5</v>
      </c>
    </row>
    <row r="37" spans="1:4" s="6" customFormat="1" hidden="1" x14ac:dyDescent="0.45">
      <c r="A37" s="6" t="s">
        <v>2</v>
      </c>
      <c r="B37" s="6" t="s">
        <v>39</v>
      </c>
      <c r="C37" s="12">
        <v>0.41099999999999998</v>
      </c>
      <c r="D37" s="6" t="s">
        <v>23</v>
      </c>
    </row>
    <row r="38" spans="1:4" s="6" customFormat="1" hidden="1" x14ac:dyDescent="0.45">
      <c r="A38" s="6" t="s">
        <v>37</v>
      </c>
      <c r="B38" s="6" t="s">
        <v>40</v>
      </c>
      <c r="C38" s="11">
        <v>1</v>
      </c>
    </row>
    <row r="39" spans="1:4" s="6" customFormat="1" hidden="1" x14ac:dyDescent="0.45">
      <c r="A39" s="10" t="s">
        <v>37</v>
      </c>
      <c r="B39" s="10" t="s">
        <v>41</v>
      </c>
      <c r="C39" s="9">
        <f>_xlfn.CEILING.MATH(C36*C4/25,1)-C38</f>
        <v>1</v>
      </c>
    </row>
    <row r="40" spans="1:4" s="6" customFormat="1" hidden="1" x14ac:dyDescent="0.45">
      <c r="A40" s="8" t="s">
        <v>25</v>
      </c>
      <c r="B40" s="8" t="s">
        <v>42</v>
      </c>
      <c r="C40" s="7">
        <f>C39*C37</f>
        <v>0.41099999999999998</v>
      </c>
    </row>
    <row r="41" spans="1:4" ht="14.65" thickBot="1" x14ac:dyDescent="0.5">
      <c r="A41" s="2"/>
      <c r="B41" s="2"/>
      <c r="C41" s="5"/>
    </row>
    <row r="42" spans="1:4" ht="14.65" thickTop="1" x14ac:dyDescent="0.45">
      <c r="A42" s="28" t="s">
        <v>43</v>
      </c>
      <c r="B42" s="28"/>
      <c r="C42" s="4">
        <f>SUM(C40,C32:C33,C24,C22:C23)</f>
        <v>0.44173235071039996</v>
      </c>
    </row>
  </sheetData>
  <mergeCells count="2">
    <mergeCell ref="A1:C1"/>
    <mergeCell ref="A42:B42"/>
  </mergeCells>
  <pageMargins left="0.7" right="0.7" top="0.75" bottom="0.75" header="0.3" footer="0.3"/>
  <pageSetup orientation="portrait" verticalDpi="300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ADB2PV Estimate</vt:lpstr>
      <vt:lpstr>'ADB2PV Estimate'!Batches</vt:lpstr>
      <vt:lpstr>'ADB2PV Estimate'!Concurr</vt:lpstr>
      <vt:lpstr>'ADB2PV Estimate'!EHubInboundMsg</vt:lpstr>
      <vt:lpstr>'ADB2PV Estimate'!EHubIngressEvents</vt:lpstr>
      <vt:lpstr>'ADB2PV Estimate'!ExecCost</vt:lpstr>
      <vt:lpstr>'ADB2PV Estimate'!ExecTimeCost</vt:lpstr>
      <vt:lpstr>'ADB2PV Estimate'!IngressEventCost</vt:lpstr>
      <vt:lpstr>'ADB2PV Estimate'!MsgBytes</vt:lpstr>
      <vt:lpstr>'ADB2PV Estimate'!MsgGb</vt:lpstr>
      <vt:lpstr>'ADB2PV Estimate'!MsgMb</vt:lpstr>
      <vt:lpstr>'ADB2PV Estimate'!NbsPerHour</vt:lpstr>
      <vt:lpstr>'ADB2PV Estimate'!OlInDur</vt:lpstr>
      <vt:lpstr>'ADB2PV Estimate'!OlInExecs</vt:lpstr>
      <vt:lpstr>'ADB2PV Estimate'!PvOut</vt:lpstr>
      <vt:lpstr>'ADB2PV Estimate'!PvOutDur</vt:lpstr>
      <vt:lpstr>'ADB2PV Estimate'!PvOutExecs</vt:lpstr>
      <vt:lpstr>'ADB2PV Estimate'!TUCost</vt:lpstr>
      <vt:lpstr>'ADB2PV Estimate'!TUNeeded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 Johnson (CSA)</dc:creator>
  <cp:keywords/>
  <dc:description/>
  <cp:lastModifiedBy>Will Johnson (CSA)</cp:lastModifiedBy>
  <cp:revision/>
  <dcterms:created xsi:type="dcterms:W3CDTF">2022-03-26T16:14:01Z</dcterms:created>
  <dcterms:modified xsi:type="dcterms:W3CDTF">2022-03-31T22:37:39Z</dcterms:modified>
  <cp:category/>
  <cp:contentStatus/>
</cp:coreProperties>
</file>