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tem162L\Downloads\"/>
    </mc:Choice>
  </mc:AlternateContent>
  <xr:revisionPtr revIDLastSave="0" documentId="13_ncr:1_{1C1B7736-467A-46F9-BFBD-5BE655D91ABB}" xr6:coauthVersionLast="47" xr6:coauthVersionMax="47" xr10:uidLastSave="{00000000-0000-0000-0000-000000000000}"/>
  <bookViews>
    <workbookView xWindow="-108" yWindow="-108" windowWidth="23256" windowHeight="12456" tabRatio="675" firstSheet="8" activeTab="13" xr2:uid="{788B42AA-F98F-4823-B494-93E0134E8EEA}"/>
  </bookViews>
  <sheets>
    <sheet name="Executive Summary" sheetId="42" r:id="rId1"/>
    <sheet name="Campaign Overview" sheetId="5" r:id="rId2"/>
    <sheet name="TVC vs OPS" sheetId="46" r:id="rId3"/>
    <sheet name="TVC vs OPS Hold" sheetId="31" state="hidden" r:id="rId4"/>
    <sheet name="Engagement - Adhoc" sheetId="43" r:id="rId5"/>
    <sheet name="Engagement - WSE" sheetId="48" r:id="rId6"/>
    <sheet name="Incrementality Summary" sheetId="23" r:id="rId7"/>
    <sheet name="Overall" sheetId="45" r:id="rId8"/>
    <sheet name="Segments" sheetId="16" r:id="rId9"/>
    <sheet name="Overall - Ecom" sheetId="47" r:id="rId10"/>
    <sheet name="Lifts and Significance" sheetId="37" r:id="rId11"/>
    <sheet name="Sheet1" sheetId="49" r:id="rId12"/>
    <sheet name="Code" sheetId="32" state="hidden" r:id="rId13"/>
    <sheet name="laborday" sheetId="34" r:id="rId14"/>
  </sheets>
  <definedNames>
    <definedName name="Slicer_Filter_Column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4" l="1"/>
  <c r="D4" i="37"/>
  <c r="D5" i="37"/>
  <c r="F7" i="34"/>
  <c r="F4" i="37"/>
  <c r="F14" i="34"/>
  <c r="F5" i="37"/>
  <c r="F15" i="34"/>
  <c r="D21" i="34"/>
  <c r="C21" i="34"/>
  <c r="D23" i="34"/>
  <c r="D22" i="34"/>
  <c r="C23" i="34"/>
  <c r="H5" i="37" s="1"/>
  <c r="C22" i="34"/>
  <c r="H4" i="37" s="1"/>
  <c r="H7" i="37" s="1"/>
  <c r="F23" i="34"/>
  <c r="F22" i="34"/>
  <c r="AT7" i="47"/>
  <c r="AT6" i="47"/>
  <c r="AT5" i="47"/>
  <c r="AT13" i="16"/>
  <c r="AT12" i="16"/>
  <c r="AT11" i="16"/>
  <c r="AT9" i="16"/>
  <c r="AT8" i="16"/>
  <c r="AT7" i="16"/>
  <c r="AT38" i="16"/>
  <c r="AT37" i="16"/>
  <c r="AT36" i="16"/>
  <c r="AT34" i="16"/>
  <c r="AT33" i="16"/>
  <c r="AT32" i="16"/>
  <c r="AT30" i="16"/>
  <c r="AT29" i="16"/>
  <c r="AT28" i="16"/>
  <c r="AT26" i="16"/>
  <c r="AT25" i="16"/>
  <c r="AT24" i="16"/>
  <c r="AT22" i="16"/>
  <c r="AT21" i="16"/>
  <c r="AT20" i="16"/>
  <c r="AT75" i="16"/>
  <c r="AT74" i="16"/>
  <c r="AT73" i="16"/>
  <c r="AT71" i="16"/>
  <c r="AT70" i="16"/>
  <c r="AT69" i="16"/>
  <c r="AT67" i="16"/>
  <c r="AT66" i="16"/>
  <c r="AT65" i="16"/>
  <c r="AT63" i="16"/>
  <c r="AT62" i="16"/>
  <c r="AT61" i="16"/>
  <c r="AT59" i="16"/>
  <c r="AT58" i="16"/>
  <c r="AT57" i="16"/>
  <c r="AT55" i="16"/>
  <c r="AT54" i="16"/>
  <c r="AT53" i="16"/>
  <c r="AT51" i="16"/>
  <c r="AT50" i="16"/>
  <c r="AT49" i="16"/>
  <c r="AT47" i="16"/>
  <c r="AT46" i="16"/>
  <c r="AT45" i="16"/>
  <c r="AT120" i="16"/>
  <c r="AT119" i="16"/>
  <c r="AT118" i="16"/>
  <c r="AT116" i="16"/>
  <c r="AT115" i="16"/>
  <c r="AT114" i="16"/>
  <c r="AT112" i="16"/>
  <c r="AT111" i="16"/>
  <c r="AT110" i="16"/>
  <c r="AT108" i="16"/>
  <c r="AT107" i="16"/>
  <c r="AT106" i="16"/>
  <c r="AT104" i="16"/>
  <c r="AT103" i="16"/>
  <c r="AT102" i="16"/>
  <c r="AT100" i="16"/>
  <c r="AT99" i="16"/>
  <c r="AT98" i="16"/>
  <c r="AT96" i="16"/>
  <c r="AT95" i="16"/>
  <c r="AT94" i="16"/>
  <c r="AT92" i="16"/>
  <c r="AT91" i="16"/>
  <c r="AT90" i="16"/>
  <c r="AT88" i="16"/>
  <c r="AT87" i="16"/>
  <c r="AT86" i="16"/>
  <c r="AT84" i="16"/>
  <c r="AT83" i="16"/>
  <c r="AT82" i="16"/>
  <c r="AT157" i="16"/>
  <c r="AT156" i="16"/>
  <c r="AT155" i="16"/>
  <c r="AT153" i="16"/>
  <c r="AT152" i="16"/>
  <c r="AT151" i="16"/>
  <c r="AT149" i="16"/>
  <c r="AT148" i="16"/>
  <c r="AT147" i="16"/>
  <c r="AT145" i="16"/>
  <c r="AT144" i="16"/>
  <c r="AT143" i="16"/>
  <c r="AT141" i="16"/>
  <c r="AT140" i="16"/>
  <c r="AT139" i="16"/>
  <c r="AT137" i="16"/>
  <c r="AT136" i="16"/>
  <c r="AT135" i="16"/>
  <c r="AT133" i="16"/>
  <c r="AT132" i="16"/>
  <c r="AT131" i="16"/>
  <c r="AT129" i="16"/>
  <c r="AT128" i="16"/>
  <c r="AT127" i="16"/>
  <c r="AT174" i="16"/>
  <c r="AT173" i="16"/>
  <c r="AT172" i="16"/>
  <c r="AT170" i="16"/>
  <c r="AT169" i="16"/>
  <c r="AT168" i="16"/>
  <c r="AT166" i="16"/>
  <c r="AT165" i="16"/>
  <c r="AT164" i="16"/>
  <c r="AT191" i="16"/>
  <c r="AT190" i="16"/>
  <c r="AT189" i="16"/>
  <c r="AT187" i="16"/>
  <c r="AT186" i="16"/>
  <c r="AT185" i="16"/>
  <c r="AT183" i="16"/>
  <c r="AT182" i="16"/>
  <c r="AT181" i="16"/>
  <c r="AS7" i="45"/>
  <c r="AS6" i="45"/>
  <c r="AS5" i="45"/>
  <c r="AD6" i="47"/>
  <c r="AC6" i="47"/>
  <c r="AB6" i="47"/>
  <c r="AA6" i="47"/>
  <c r="Z6" i="47"/>
  <c r="Y6" i="47"/>
  <c r="X6" i="47"/>
  <c r="W6" i="47"/>
  <c r="V6" i="47"/>
  <c r="U6" i="47"/>
  <c r="T6" i="47"/>
  <c r="S6" i="47"/>
  <c r="N9" i="47"/>
  <c r="I9" i="47"/>
  <c r="D9" i="47"/>
  <c r="C9" i="47"/>
  <c r="AD7" i="47"/>
  <c r="AC7" i="47"/>
  <c r="AB7" i="47"/>
  <c r="AA7" i="47"/>
  <c r="Z7" i="47"/>
  <c r="Y7" i="47"/>
  <c r="X7" i="47"/>
  <c r="W7" i="47"/>
  <c r="V7" i="47"/>
  <c r="U7" i="47"/>
  <c r="T7" i="47"/>
  <c r="S7" i="47"/>
  <c r="AD5" i="47"/>
  <c r="AC5" i="47"/>
  <c r="AB5" i="47"/>
  <c r="AA5" i="47"/>
  <c r="Z5" i="47"/>
  <c r="Y5" i="47"/>
  <c r="X5" i="47"/>
  <c r="W5" i="47"/>
  <c r="V5" i="47"/>
  <c r="U5" i="47"/>
  <c r="T5" i="47"/>
  <c r="S5" i="47"/>
  <c r="E193" i="16"/>
  <c r="D193" i="16"/>
  <c r="AG191" i="16"/>
  <c r="AF191" i="16"/>
  <c r="AE191" i="16"/>
  <c r="AD191" i="16"/>
  <c r="AC191" i="16"/>
  <c r="AB191" i="16"/>
  <c r="AA191" i="16"/>
  <c r="Z191" i="16"/>
  <c r="Y191" i="16"/>
  <c r="X191" i="16"/>
  <c r="W191" i="16"/>
  <c r="V191" i="16"/>
  <c r="U191" i="16"/>
  <c r="T191" i="16"/>
  <c r="AG190" i="16"/>
  <c r="AF190" i="16"/>
  <c r="AE190" i="16"/>
  <c r="AD190" i="16"/>
  <c r="AR190" i="16" s="1"/>
  <c r="AC190" i="16"/>
  <c r="AB190" i="16"/>
  <c r="AA190" i="16"/>
  <c r="Z190" i="16"/>
  <c r="Y190" i="16"/>
  <c r="X190" i="16"/>
  <c r="W190" i="16"/>
  <c r="V190" i="16"/>
  <c r="U190" i="16"/>
  <c r="T190" i="16"/>
  <c r="AG189" i="16"/>
  <c r="AF189" i="16"/>
  <c r="AE189" i="16"/>
  <c r="AD189" i="16"/>
  <c r="AR189" i="16" s="1"/>
  <c r="AC189" i="16"/>
  <c r="AB189" i="16"/>
  <c r="AA189" i="16"/>
  <c r="Z189" i="16"/>
  <c r="Y189" i="16"/>
  <c r="X189" i="16"/>
  <c r="W189" i="16"/>
  <c r="V189" i="16"/>
  <c r="U189" i="16"/>
  <c r="T189" i="16"/>
  <c r="AG187" i="16"/>
  <c r="AF187" i="16"/>
  <c r="AE187" i="16"/>
  <c r="AD187" i="16"/>
  <c r="AC187" i="16"/>
  <c r="AB187" i="16"/>
  <c r="AA187" i="16"/>
  <c r="Z187" i="16"/>
  <c r="Y187" i="16"/>
  <c r="X187" i="16"/>
  <c r="W187" i="16"/>
  <c r="V187" i="16"/>
  <c r="U187" i="16"/>
  <c r="T187" i="16"/>
  <c r="AG186" i="16"/>
  <c r="AF186" i="16"/>
  <c r="AE186" i="16"/>
  <c r="AD186" i="16"/>
  <c r="AR186" i="16" s="1"/>
  <c r="AC186" i="16"/>
  <c r="AB186" i="16"/>
  <c r="AA186" i="16"/>
  <c r="Z186" i="16"/>
  <c r="Y186" i="16"/>
  <c r="X186" i="16"/>
  <c r="W186" i="16"/>
  <c r="V186" i="16"/>
  <c r="U186" i="16"/>
  <c r="T186" i="16"/>
  <c r="AG185" i="16"/>
  <c r="AF185" i="16"/>
  <c r="AE185" i="16"/>
  <c r="AD185" i="16"/>
  <c r="AR185" i="16" s="1"/>
  <c r="AC185" i="16"/>
  <c r="AB185" i="16"/>
  <c r="AA185" i="16"/>
  <c r="Z185" i="16"/>
  <c r="Y185" i="16"/>
  <c r="X185" i="16"/>
  <c r="W185" i="16"/>
  <c r="V185" i="16"/>
  <c r="U185" i="16"/>
  <c r="T185" i="16"/>
  <c r="AG183" i="16"/>
  <c r="AF183" i="16"/>
  <c r="AE183" i="16"/>
  <c r="AD183" i="16"/>
  <c r="AC183" i="16"/>
  <c r="AB183" i="16"/>
  <c r="AA183" i="16"/>
  <c r="Z183" i="16"/>
  <c r="Y183" i="16"/>
  <c r="X183" i="16"/>
  <c r="W183" i="16"/>
  <c r="V183" i="16"/>
  <c r="U183" i="16"/>
  <c r="T183" i="16"/>
  <c r="AG182" i="16"/>
  <c r="AF182" i="16"/>
  <c r="AE182" i="16"/>
  <c r="AD182" i="16"/>
  <c r="AR182" i="16" s="1"/>
  <c r="AC182" i="16"/>
  <c r="AB182" i="16"/>
  <c r="AA182" i="16"/>
  <c r="Z182" i="16"/>
  <c r="Y182" i="16"/>
  <c r="X182" i="16"/>
  <c r="W182" i="16"/>
  <c r="V182" i="16"/>
  <c r="U182" i="16"/>
  <c r="T182" i="16"/>
  <c r="AG181" i="16"/>
  <c r="AF181" i="16"/>
  <c r="AE181" i="16"/>
  <c r="AD181" i="16"/>
  <c r="AR181" i="16" s="1"/>
  <c r="AC181" i="16"/>
  <c r="AB181" i="16"/>
  <c r="AA181" i="16"/>
  <c r="Z181" i="16"/>
  <c r="Y181" i="16"/>
  <c r="X181" i="16"/>
  <c r="W181" i="16"/>
  <c r="V181" i="16"/>
  <c r="U181" i="16"/>
  <c r="T181" i="16"/>
  <c r="E176" i="16"/>
  <c r="D176" i="16"/>
  <c r="AG174" i="16"/>
  <c r="AF174" i="16"/>
  <c r="AE174" i="16"/>
  <c r="AD174" i="16"/>
  <c r="AC174" i="16"/>
  <c r="AB174" i="16"/>
  <c r="AA174" i="16"/>
  <c r="Z174" i="16"/>
  <c r="Y174" i="16"/>
  <c r="X174" i="16"/>
  <c r="W174" i="16"/>
  <c r="V174" i="16"/>
  <c r="U174" i="16"/>
  <c r="T174" i="16"/>
  <c r="AG173" i="16"/>
  <c r="AF173" i="16"/>
  <c r="AE173" i="16"/>
  <c r="AD173" i="16"/>
  <c r="AR173" i="16" s="1"/>
  <c r="AC173" i="16"/>
  <c r="AB173" i="16"/>
  <c r="AA173" i="16"/>
  <c r="Z173" i="16"/>
  <c r="Y173" i="16"/>
  <c r="X173" i="16"/>
  <c r="W173" i="16"/>
  <c r="V173" i="16"/>
  <c r="U173" i="16"/>
  <c r="T173" i="16"/>
  <c r="AG172" i="16"/>
  <c r="AF172" i="16"/>
  <c r="AE172" i="16"/>
  <c r="AD172" i="16"/>
  <c r="AR172" i="16" s="1"/>
  <c r="AC172" i="16"/>
  <c r="AB172" i="16"/>
  <c r="AA172" i="16"/>
  <c r="Z172" i="16"/>
  <c r="Y172" i="16"/>
  <c r="X172" i="16"/>
  <c r="W172" i="16"/>
  <c r="V172" i="16"/>
  <c r="U172" i="16"/>
  <c r="T172" i="16"/>
  <c r="AG170" i="16"/>
  <c r="AF170" i="16"/>
  <c r="AE170" i="16"/>
  <c r="AD170" i="16"/>
  <c r="AC170" i="16"/>
  <c r="AB170" i="16"/>
  <c r="AA170" i="16"/>
  <c r="Z170" i="16"/>
  <c r="Y170" i="16"/>
  <c r="X170" i="16"/>
  <c r="W170" i="16"/>
  <c r="V170" i="16"/>
  <c r="U170" i="16"/>
  <c r="T170" i="16"/>
  <c r="AG169" i="16"/>
  <c r="AF169" i="16"/>
  <c r="AE169" i="16"/>
  <c r="AD169" i="16"/>
  <c r="AR169" i="16" s="1"/>
  <c r="AC169" i="16"/>
  <c r="AB169" i="16"/>
  <c r="AA169" i="16"/>
  <c r="Z169" i="16"/>
  <c r="Y169" i="16"/>
  <c r="X169" i="16"/>
  <c r="W169" i="16"/>
  <c r="V169" i="16"/>
  <c r="U169" i="16"/>
  <c r="T169" i="16"/>
  <c r="AG168" i="16"/>
  <c r="AF168" i="16"/>
  <c r="AE168" i="16"/>
  <c r="AD168" i="16"/>
  <c r="AR168" i="16" s="1"/>
  <c r="AC168" i="16"/>
  <c r="AB168" i="16"/>
  <c r="AA168" i="16"/>
  <c r="Z168" i="16"/>
  <c r="Y168" i="16"/>
  <c r="X168" i="16"/>
  <c r="W168" i="16"/>
  <c r="V168" i="16"/>
  <c r="U168" i="16"/>
  <c r="T168" i="16"/>
  <c r="AG166" i="16"/>
  <c r="AF166" i="16"/>
  <c r="AE166" i="16"/>
  <c r="AD166" i="16"/>
  <c r="AC166" i="16"/>
  <c r="AB166" i="16"/>
  <c r="AA166" i="16"/>
  <c r="Z166" i="16"/>
  <c r="Y166" i="16"/>
  <c r="X166" i="16"/>
  <c r="W166" i="16"/>
  <c r="V166" i="16"/>
  <c r="U166" i="16"/>
  <c r="T166" i="16"/>
  <c r="AG165" i="16"/>
  <c r="AF165" i="16"/>
  <c r="AE165" i="16"/>
  <c r="AD165" i="16"/>
  <c r="AR165" i="16" s="1"/>
  <c r="AC165" i="16"/>
  <c r="AB165" i="16"/>
  <c r="AA165" i="16"/>
  <c r="Z165" i="16"/>
  <c r="Y165" i="16"/>
  <c r="X165" i="16"/>
  <c r="W165" i="16"/>
  <c r="V165" i="16"/>
  <c r="U165" i="16"/>
  <c r="T165" i="16"/>
  <c r="AG164" i="16"/>
  <c r="AF164" i="16"/>
  <c r="AE164" i="16"/>
  <c r="AD164" i="16"/>
  <c r="AR164" i="16" s="1"/>
  <c r="AC164" i="16"/>
  <c r="AB164" i="16"/>
  <c r="AA164" i="16"/>
  <c r="Z164" i="16"/>
  <c r="Y164" i="16"/>
  <c r="X164" i="16"/>
  <c r="W164" i="16"/>
  <c r="V164" i="16"/>
  <c r="U164" i="16"/>
  <c r="T164" i="16"/>
  <c r="AG137" i="16"/>
  <c r="AF137" i="16"/>
  <c r="AE137" i="16"/>
  <c r="AD137" i="16"/>
  <c r="AC137" i="16"/>
  <c r="AB137" i="16"/>
  <c r="AA137" i="16"/>
  <c r="Z137" i="16"/>
  <c r="Y137" i="16"/>
  <c r="X137" i="16"/>
  <c r="W137" i="16"/>
  <c r="V137" i="16"/>
  <c r="U137" i="16"/>
  <c r="T137" i="16"/>
  <c r="AG136" i="16"/>
  <c r="AF136" i="16"/>
  <c r="AE136" i="16"/>
  <c r="AD136" i="16"/>
  <c r="AR136" i="16" s="1"/>
  <c r="AC136" i="16"/>
  <c r="AB136" i="16"/>
  <c r="AA136" i="16"/>
  <c r="Z136" i="16"/>
  <c r="Y136" i="16"/>
  <c r="X136" i="16"/>
  <c r="W136" i="16"/>
  <c r="V136" i="16"/>
  <c r="U136" i="16"/>
  <c r="T136" i="16"/>
  <c r="AG135" i="16"/>
  <c r="AF135" i="16"/>
  <c r="AE135" i="16"/>
  <c r="AD135" i="16"/>
  <c r="AR135" i="16" s="1"/>
  <c r="AC135" i="16"/>
  <c r="AB135" i="16"/>
  <c r="AA135" i="16"/>
  <c r="Z135" i="16"/>
  <c r="Y135" i="16"/>
  <c r="X135" i="16"/>
  <c r="W135" i="16"/>
  <c r="V135" i="16"/>
  <c r="U135" i="16"/>
  <c r="T135" i="16"/>
  <c r="AG133" i="16"/>
  <c r="AF133" i="16"/>
  <c r="AE133" i="16"/>
  <c r="AD133" i="16"/>
  <c r="AC133" i="16"/>
  <c r="AB133" i="16"/>
  <c r="AA133" i="16"/>
  <c r="Z133" i="16"/>
  <c r="Y133" i="16"/>
  <c r="X133" i="16"/>
  <c r="W133" i="16"/>
  <c r="V133" i="16"/>
  <c r="U133" i="16"/>
  <c r="T133" i="16"/>
  <c r="AG132" i="16"/>
  <c r="AF132" i="16"/>
  <c r="AE132" i="16"/>
  <c r="AD132" i="16"/>
  <c r="AR132" i="16" s="1"/>
  <c r="AC132" i="16"/>
  <c r="AB132" i="16"/>
  <c r="AA132" i="16"/>
  <c r="Z132" i="16"/>
  <c r="Y132" i="16"/>
  <c r="X132" i="16"/>
  <c r="W132" i="16"/>
  <c r="V132" i="16"/>
  <c r="U132" i="16"/>
  <c r="T132" i="16"/>
  <c r="AG131" i="16"/>
  <c r="AF131" i="16"/>
  <c r="AE131" i="16"/>
  <c r="AD131" i="16"/>
  <c r="AR131" i="16" s="1"/>
  <c r="AC131" i="16"/>
  <c r="AB131" i="16"/>
  <c r="AA131" i="16"/>
  <c r="Z131" i="16"/>
  <c r="Y131" i="16"/>
  <c r="X131" i="16"/>
  <c r="W131" i="16"/>
  <c r="V131" i="16"/>
  <c r="U131" i="16"/>
  <c r="T131" i="16"/>
  <c r="AG145" i="16"/>
  <c r="AF145" i="16"/>
  <c r="AE145" i="16"/>
  <c r="AD145" i="16"/>
  <c r="AC145" i="16"/>
  <c r="AB145" i="16"/>
  <c r="AA145" i="16"/>
  <c r="Z145" i="16"/>
  <c r="Y145" i="16"/>
  <c r="X145" i="16"/>
  <c r="W145" i="16"/>
  <c r="V145" i="16"/>
  <c r="U145" i="16"/>
  <c r="T145" i="16"/>
  <c r="AG144" i="16"/>
  <c r="AF144" i="16"/>
  <c r="AE144" i="16"/>
  <c r="AD144" i="16"/>
  <c r="AR144" i="16" s="1"/>
  <c r="AC144" i="16"/>
  <c r="AB144" i="16"/>
  <c r="AA144" i="16"/>
  <c r="Z144" i="16"/>
  <c r="Y144" i="16"/>
  <c r="X144" i="16"/>
  <c r="W144" i="16"/>
  <c r="V144" i="16"/>
  <c r="U144" i="16"/>
  <c r="T144" i="16"/>
  <c r="AG143" i="16"/>
  <c r="AF143" i="16"/>
  <c r="AE143" i="16"/>
  <c r="AD143" i="16"/>
  <c r="AR143" i="16" s="1"/>
  <c r="AC143" i="16"/>
  <c r="AB143" i="16"/>
  <c r="AA143" i="16"/>
  <c r="Z143" i="16"/>
  <c r="Y143" i="16"/>
  <c r="X143" i="16"/>
  <c r="W143" i="16"/>
  <c r="V143" i="16"/>
  <c r="U143" i="16"/>
  <c r="T143" i="16"/>
  <c r="AG141" i="16"/>
  <c r="AF141" i="16"/>
  <c r="AE141" i="16"/>
  <c r="AD141" i="16"/>
  <c r="AC141" i="16"/>
  <c r="AB141" i="16"/>
  <c r="AA141" i="16"/>
  <c r="Z141" i="16"/>
  <c r="Y141" i="16"/>
  <c r="X141" i="16"/>
  <c r="W141" i="16"/>
  <c r="V141" i="16"/>
  <c r="U141" i="16"/>
  <c r="T141" i="16"/>
  <c r="AG140" i="16"/>
  <c r="AF140" i="16"/>
  <c r="AE140" i="16"/>
  <c r="AD140" i="16"/>
  <c r="AR140" i="16" s="1"/>
  <c r="AC140" i="16"/>
  <c r="AB140" i="16"/>
  <c r="AA140" i="16"/>
  <c r="Z140" i="16"/>
  <c r="Y140" i="16"/>
  <c r="X140" i="16"/>
  <c r="W140" i="16"/>
  <c r="V140" i="16"/>
  <c r="U140" i="16"/>
  <c r="T140" i="16"/>
  <c r="AG139" i="16"/>
  <c r="AF139" i="16"/>
  <c r="AE139" i="16"/>
  <c r="AD139" i="16"/>
  <c r="AR139" i="16" s="1"/>
  <c r="AC139" i="16"/>
  <c r="AB139" i="16"/>
  <c r="AA139" i="16"/>
  <c r="Z139" i="16"/>
  <c r="Y139" i="16"/>
  <c r="X139" i="16"/>
  <c r="W139" i="16"/>
  <c r="V139" i="16"/>
  <c r="U139" i="16"/>
  <c r="T139" i="16"/>
  <c r="D159" i="16"/>
  <c r="D122" i="16"/>
  <c r="D77" i="16"/>
  <c r="D40" i="16"/>
  <c r="D15" i="16"/>
  <c r="AG59" i="16"/>
  <c r="AF59" i="16"/>
  <c r="AE59" i="16"/>
  <c r="AD59" i="16"/>
  <c r="AC59" i="16"/>
  <c r="AB59" i="16"/>
  <c r="AA59" i="16"/>
  <c r="Z59" i="16"/>
  <c r="Y59" i="16"/>
  <c r="X59" i="16"/>
  <c r="W59" i="16"/>
  <c r="V59" i="16"/>
  <c r="U59" i="16"/>
  <c r="T59" i="16"/>
  <c r="AG58" i="16"/>
  <c r="AF58" i="16"/>
  <c r="AE58" i="16"/>
  <c r="AD58" i="16"/>
  <c r="AR58" i="16" s="1"/>
  <c r="AC58" i="16"/>
  <c r="AB58" i="16"/>
  <c r="AA58" i="16"/>
  <c r="Z58" i="16"/>
  <c r="Y58" i="16"/>
  <c r="X58" i="16"/>
  <c r="W58" i="16"/>
  <c r="V58" i="16"/>
  <c r="U58" i="16"/>
  <c r="T58" i="16"/>
  <c r="AG57" i="16"/>
  <c r="AF57" i="16"/>
  <c r="AE57" i="16"/>
  <c r="AD57" i="16"/>
  <c r="AR57" i="16" s="1"/>
  <c r="AC57" i="16"/>
  <c r="AB57" i="16"/>
  <c r="AA57" i="16"/>
  <c r="Z57" i="16"/>
  <c r="Y57" i="16"/>
  <c r="X57" i="16"/>
  <c r="W57" i="16"/>
  <c r="V57" i="16"/>
  <c r="U57" i="16"/>
  <c r="T57" i="16"/>
  <c r="AG55" i="16"/>
  <c r="AF55" i="16"/>
  <c r="AE55" i="16"/>
  <c r="AD55" i="16"/>
  <c r="AC55" i="16"/>
  <c r="AB55" i="16"/>
  <c r="AA55" i="16"/>
  <c r="Z55" i="16"/>
  <c r="Y55" i="16"/>
  <c r="X55" i="16"/>
  <c r="W55" i="16"/>
  <c r="V55" i="16"/>
  <c r="U55" i="16"/>
  <c r="T55" i="16"/>
  <c r="AG54" i="16"/>
  <c r="AF54" i="16"/>
  <c r="AE54" i="16"/>
  <c r="AD54" i="16"/>
  <c r="AR54" i="16" s="1"/>
  <c r="AC54" i="16"/>
  <c r="AB54" i="16"/>
  <c r="AA54" i="16"/>
  <c r="Z54" i="16"/>
  <c r="Y54" i="16"/>
  <c r="X54" i="16"/>
  <c r="W54" i="16"/>
  <c r="V54" i="16"/>
  <c r="U54" i="16"/>
  <c r="T54" i="16"/>
  <c r="AG53" i="16"/>
  <c r="AF53" i="16"/>
  <c r="AE53" i="16"/>
  <c r="AD53" i="16"/>
  <c r="AR53" i="16" s="1"/>
  <c r="AC53" i="16"/>
  <c r="AB53" i="16"/>
  <c r="AA53" i="16"/>
  <c r="Z53" i="16"/>
  <c r="Y53" i="16"/>
  <c r="X53" i="16"/>
  <c r="W53" i="16"/>
  <c r="V53" i="16"/>
  <c r="U53" i="16"/>
  <c r="T53" i="16"/>
  <c r="AG51" i="16"/>
  <c r="AF51" i="16"/>
  <c r="AE51" i="16"/>
  <c r="AD51" i="16"/>
  <c r="AC51" i="16"/>
  <c r="AB51" i="16"/>
  <c r="AA51" i="16"/>
  <c r="Z51" i="16"/>
  <c r="Y51" i="16"/>
  <c r="X51" i="16"/>
  <c r="W51" i="16"/>
  <c r="V51" i="16"/>
  <c r="U51" i="16"/>
  <c r="T51" i="16"/>
  <c r="AG50" i="16"/>
  <c r="AF50" i="16"/>
  <c r="AE50" i="16"/>
  <c r="AD50" i="16"/>
  <c r="AR50" i="16" s="1"/>
  <c r="AC50" i="16"/>
  <c r="AB50" i="16"/>
  <c r="AA50" i="16"/>
  <c r="Z50" i="16"/>
  <c r="Y50" i="16"/>
  <c r="X50" i="16"/>
  <c r="W50" i="16"/>
  <c r="V50" i="16"/>
  <c r="U50" i="16"/>
  <c r="T50" i="16"/>
  <c r="AG49" i="16"/>
  <c r="AF49" i="16"/>
  <c r="AE49" i="16"/>
  <c r="AD49" i="16"/>
  <c r="AR49" i="16" s="1"/>
  <c r="AC49" i="16"/>
  <c r="AB49" i="16"/>
  <c r="AA49" i="16"/>
  <c r="Z49" i="16"/>
  <c r="Y49" i="16"/>
  <c r="X49" i="16"/>
  <c r="W49" i="16"/>
  <c r="V49" i="16"/>
  <c r="U49" i="16"/>
  <c r="T49" i="16"/>
  <c r="E159" i="16"/>
  <c r="AG157" i="16"/>
  <c r="AF157" i="16"/>
  <c r="AE157" i="16"/>
  <c r="AD157" i="16"/>
  <c r="AC157" i="16"/>
  <c r="AB157" i="16"/>
  <c r="AA157" i="16"/>
  <c r="Z157" i="16"/>
  <c r="Y157" i="16"/>
  <c r="X157" i="16"/>
  <c r="W157" i="16"/>
  <c r="V157" i="16"/>
  <c r="U157" i="16"/>
  <c r="T157" i="16"/>
  <c r="AG156" i="16"/>
  <c r="AF156" i="16"/>
  <c r="AE156" i="16"/>
  <c r="AD156" i="16"/>
  <c r="AC156" i="16"/>
  <c r="AB156" i="16"/>
  <c r="AA156" i="16"/>
  <c r="Z156" i="16"/>
  <c r="Y156" i="16"/>
  <c r="X156" i="16"/>
  <c r="W156" i="16"/>
  <c r="V156" i="16"/>
  <c r="U156" i="16"/>
  <c r="T156" i="16"/>
  <c r="AG155" i="16"/>
  <c r="AF155" i="16"/>
  <c r="AE155" i="16"/>
  <c r="AD155" i="16"/>
  <c r="AC155" i="16"/>
  <c r="AB155" i="16"/>
  <c r="AA155" i="16"/>
  <c r="Z155" i="16"/>
  <c r="Y155" i="16"/>
  <c r="X155" i="16"/>
  <c r="W155" i="16"/>
  <c r="V155" i="16"/>
  <c r="U155" i="16"/>
  <c r="T155" i="16"/>
  <c r="AG153" i="16"/>
  <c r="AF153" i="16"/>
  <c r="AE153" i="16"/>
  <c r="AD153" i="16"/>
  <c r="AC153" i="16"/>
  <c r="AB153" i="16"/>
  <c r="AA153" i="16"/>
  <c r="Z153" i="16"/>
  <c r="Y153" i="16"/>
  <c r="X153" i="16"/>
  <c r="W153" i="16"/>
  <c r="V153" i="16"/>
  <c r="U153" i="16"/>
  <c r="T153" i="16"/>
  <c r="AG152" i="16"/>
  <c r="AF152" i="16"/>
  <c r="AE152" i="16"/>
  <c r="AD152" i="16"/>
  <c r="AC152" i="16"/>
  <c r="AB152" i="16"/>
  <c r="AA152" i="16"/>
  <c r="Z152" i="16"/>
  <c r="Y152" i="16"/>
  <c r="X152" i="16"/>
  <c r="W152" i="16"/>
  <c r="V152" i="16"/>
  <c r="U152" i="16"/>
  <c r="T152" i="16"/>
  <c r="AG151" i="16"/>
  <c r="AF151" i="16"/>
  <c r="AE151" i="16"/>
  <c r="AD151" i="16"/>
  <c r="AR151" i="16" s="1"/>
  <c r="AC151" i="16"/>
  <c r="AB151" i="16"/>
  <c r="AA151" i="16"/>
  <c r="Z151" i="16"/>
  <c r="Y151" i="16"/>
  <c r="X151" i="16"/>
  <c r="W151" i="16"/>
  <c r="V151" i="16"/>
  <c r="U151" i="16"/>
  <c r="T151" i="16"/>
  <c r="AG149" i="16"/>
  <c r="AF149" i="16"/>
  <c r="AE149" i="16"/>
  <c r="AD149" i="16"/>
  <c r="AC149" i="16"/>
  <c r="AB149" i="16"/>
  <c r="AA149" i="16"/>
  <c r="Z149" i="16"/>
  <c r="Y149" i="16"/>
  <c r="X149" i="16"/>
  <c r="W149" i="16"/>
  <c r="V149" i="16"/>
  <c r="U149" i="16"/>
  <c r="T149" i="16"/>
  <c r="AG148" i="16"/>
  <c r="AF148" i="16"/>
  <c r="AE148" i="16"/>
  <c r="AD148" i="16"/>
  <c r="AC148" i="16"/>
  <c r="AB148" i="16"/>
  <c r="AA148" i="16"/>
  <c r="Z148" i="16"/>
  <c r="Y148" i="16"/>
  <c r="X148" i="16"/>
  <c r="W148" i="16"/>
  <c r="V148" i="16"/>
  <c r="U148" i="16"/>
  <c r="T148" i="16"/>
  <c r="AG147" i="16"/>
  <c r="AF147" i="16"/>
  <c r="AE147" i="16"/>
  <c r="AD147" i="16"/>
  <c r="AC147" i="16"/>
  <c r="AB147" i="16"/>
  <c r="AA147" i="16"/>
  <c r="Z147" i="16"/>
  <c r="Y147" i="16"/>
  <c r="X147" i="16"/>
  <c r="W147" i="16"/>
  <c r="V147" i="16"/>
  <c r="U147" i="16"/>
  <c r="T147" i="16"/>
  <c r="AG129" i="16"/>
  <c r="AF129" i="16"/>
  <c r="AE129" i="16"/>
  <c r="AD129" i="16"/>
  <c r="AC129" i="16"/>
  <c r="AB129" i="16"/>
  <c r="AA129" i="16"/>
  <c r="Z129" i="16"/>
  <c r="Y129" i="16"/>
  <c r="X129" i="16"/>
  <c r="W129" i="16"/>
  <c r="V129" i="16"/>
  <c r="U129" i="16"/>
  <c r="T129" i="16"/>
  <c r="AG128" i="16"/>
  <c r="AF128" i="16"/>
  <c r="AE128" i="16"/>
  <c r="AD128" i="16"/>
  <c r="AC128" i="16"/>
  <c r="AB128" i="16"/>
  <c r="AA128" i="16"/>
  <c r="Z128" i="16"/>
  <c r="Y128" i="16"/>
  <c r="X128" i="16"/>
  <c r="W128" i="16"/>
  <c r="V128" i="16"/>
  <c r="U128" i="16"/>
  <c r="T128" i="16"/>
  <c r="AG127" i="16"/>
  <c r="AF127" i="16"/>
  <c r="AE127" i="16"/>
  <c r="AD127" i="16"/>
  <c r="AC127" i="16"/>
  <c r="AB127" i="16"/>
  <c r="AA127" i="16"/>
  <c r="Z127" i="16"/>
  <c r="Y127" i="16"/>
  <c r="X127" i="16"/>
  <c r="W127" i="16"/>
  <c r="V127" i="16"/>
  <c r="U127" i="16"/>
  <c r="T127" i="16"/>
  <c r="AG108" i="16"/>
  <c r="AF108" i="16"/>
  <c r="AE108" i="16"/>
  <c r="AD108" i="16"/>
  <c r="AC108" i="16"/>
  <c r="AB108" i="16"/>
  <c r="AA108" i="16"/>
  <c r="Z108" i="16"/>
  <c r="Y108" i="16"/>
  <c r="X108" i="16"/>
  <c r="W108" i="16"/>
  <c r="V108" i="16"/>
  <c r="U108" i="16"/>
  <c r="T108" i="16"/>
  <c r="AG107" i="16"/>
  <c r="AF107" i="16"/>
  <c r="AE107" i="16"/>
  <c r="AD107" i="16"/>
  <c r="AC107" i="16"/>
  <c r="AB107" i="16"/>
  <c r="AA107" i="16"/>
  <c r="Z107" i="16"/>
  <c r="Y107" i="16"/>
  <c r="X107" i="16"/>
  <c r="W107" i="16"/>
  <c r="V107" i="16"/>
  <c r="U107" i="16"/>
  <c r="T107" i="16"/>
  <c r="AG106" i="16"/>
  <c r="AF106" i="16"/>
  <c r="AE106" i="16"/>
  <c r="AD106" i="16"/>
  <c r="AC106" i="16"/>
  <c r="AB106" i="16"/>
  <c r="AA106" i="16"/>
  <c r="Z106" i="16"/>
  <c r="Y106" i="16"/>
  <c r="X106" i="16"/>
  <c r="W106" i="16"/>
  <c r="V106" i="16"/>
  <c r="U106" i="16"/>
  <c r="T106" i="16"/>
  <c r="AG104" i="16"/>
  <c r="AF104" i="16"/>
  <c r="AE104" i="16"/>
  <c r="AD104" i="16"/>
  <c r="AC104" i="16"/>
  <c r="AB104" i="16"/>
  <c r="AA104" i="16"/>
  <c r="Z104" i="16"/>
  <c r="Y104" i="16"/>
  <c r="X104" i="16"/>
  <c r="W104" i="16"/>
  <c r="V104" i="16"/>
  <c r="U104" i="16"/>
  <c r="T104" i="16"/>
  <c r="AG103" i="16"/>
  <c r="AF103" i="16"/>
  <c r="AE103" i="16"/>
  <c r="AD103" i="16"/>
  <c r="AR103" i="16" s="1"/>
  <c r="AC103" i="16"/>
  <c r="AB103" i="16"/>
  <c r="AA103" i="16"/>
  <c r="Z103" i="16"/>
  <c r="Y103" i="16"/>
  <c r="X103" i="16"/>
  <c r="W103" i="16"/>
  <c r="V103" i="16"/>
  <c r="U103" i="16"/>
  <c r="T103" i="16"/>
  <c r="AG102" i="16"/>
  <c r="AF102" i="16"/>
  <c r="AE102" i="16"/>
  <c r="AD102" i="16"/>
  <c r="AC102" i="16"/>
  <c r="AB102" i="16"/>
  <c r="AA102" i="16"/>
  <c r="Z102" i="16"/>
  <c r="Y102" i="16"/>
  <c r="X102" i="16"/>
  <c r="W102" i="16"/>
  <c r="V102" i="16"/>
  <c r="U102" i="16"/>
  <c r="T102" i="16"/>
  <c r="AG100" i="16"/>
  <c r="AF100" i="16"/>
  <c r="AE100" i="16"/>
  <c r="AD100" i="16"/>
  <c r="AC100" i="16"/>
  <c r="AB100" i="16"/>
  <c r="AA100" i="16"/>
  <c r="Z100" i="16"/>
  <c r="Y100" i="16"/>
  <c r="X100" i="16"/>
  <c r="W100" i="16"/>
  <c r="V100" i="16"/>
  <c r="U100" i="16"/>
  <c r="T100" i="16"/>
  <c r="AG99" i="16"/>
  <c r="AF99" i="16"/>
  <c r="AE99" i="16"/>
  <c r="AD99" i="16"/>
  <c r="AC99" i="16"/>
  <c r="AB99" i="16"/>
  <c r="AA99" i="16"/>
  <c r="Z99" i="16"/>
  <c r="Y99" i="16"/>
  <c r="X99" i="16"/>
  <c r="W99" i="16"/>
  <c r="V99" i="16"/>
  <c r="U99" i="16"/>
  <c r="T99" i="16"/>
  <c r="AG98" i="16"/>
  <c r="AF98" i="16"/>
  <c r="AE98" i="16"/>
  <c r="AD98" i="16"/>
  <c r="AR98" i="16" s="1"/>
  <c r="AC98" i="16"/>
  <c r="AB98" i="16"/>
  <c r="AA98" i="16"/>
  <c r="Z98" i="16"/>
  <c r="Y98" i="16"/>
  <c r="X98" i="16"/>
  <c r="W98" i="16"/>
  <c r="V98" i="16"/>
  <c r="U98" i="16"/>
  <c r="T98" i="16"/>
  <c r="E122" i="16"/>
  <c r="AG120" i="16"/>
  <c r="AF120" i="16"/>
  <c r="AE120" i="16"/>
  <c r="AD120" i="16"/>
  <c r="AC120" i="16"/>
  <c r="AB120" i="16"/>
  <c r="AA120" i="16"/>
  <c r="Z120" i="16"/>
  <c r="Y120" i="16"/>
  <c r="X120" i="16"/>
  <c r="W120" i="16"/>
  <c r="V120" i="16"/>
  <c r="U120" i="16"/>
  <c r="T120" i="16"/>
  <c r="AG119" i="16"/>
  <c r="AF119" i="16"/>
  <c r="AE119" i="16"/>
  <c r="AD119" i="16"/>
  <c r="AC119" i="16"/>
  <c r="AB119" i="16"/>
  <c r="AA119" i="16"/>
  <c r="Z119" i="16"/>
  <c r="Y119" i="16"/>
  <c r="X119" i="16"/>
  <c r="W119" i="16"/>
  <c r="V119" i="16"/>
  <c r="U119" i="16"/>
  <c r="T119" i="16"/>
  <c r="AG118" i="16"/>
  <c r="AF118" i="16"/>
  <c r="AE118" i="16"/>
  <c r="AD118" i="16"/>
  <c r="AC118" i="16"/>
  <c r="AB118" i="16"/>
  <c r="AA118" i="16"/>
  <c r="Z118" i="16"/>
  <c r="Y118" i="16"/>
  <c r="X118" i="16"/>
  <c r="W118" i="16"/>
  <c r="V118" i="16"/>
  <c r="U118" i="16"/>
  <c r="T118" i="16"/>
  <c r="AG116" i="16"/>
  <c r="AF116" i="16"/>
  <c r="AE116" i="16"/>
  <c r="AD116" i="16"/>
  <c r="AC116" i="16"/>
  <c r="AB116" i="16"/>
  <c r="AA116" i="16"/>
  <c r="Z116" i="16"/>
  <c r="Y116" i="16"/>
  <c r="X116" i="16"/>
  <c r="W116" i="16"/>
  <c r="V116" i="16"/>
  <c r="U116" i="16"/>
  <c r="T116" i="16"/>
  <c r="AG115" i="16"/>
  <c r="AF115" i="16"/>
  <c r="AE115" i="16"/>
  <c r="AD115" i="16"/>
  <c r="AR115" i="16" s="1"/>
  <c r="AC115" i="16"/>
  <c r="AB115" i="16"/>
  <c r="AA115" i="16"/>
  <c r="Z115" i="16"/>
  <c r="Y115" i="16"/>
  <c r="X115" i="16"/>
  <c r="W115" i="16"/>
  <c r="V115" i="16"/>
  <c r="U115" i="16"/>
  <c r="T115" i="16"/>
  <c r="AG114" i="16"/>
  <c r="AF114" i="16"/>
  <c r="AE114" i="16"/>
  <c r="AD114" i="16"/>
  <c r="AR114" i="16" s="1"/>
  <c r="AC114" i="16"/>
  <c r="AB114" i="16"/>
  <c r="AA114" i="16"/>
  <c r="Z114" i="16"/>
  <c r="Y114" i="16"/>
  <c r="X114" i="16"/>
  <c r="W114" i="16"/>
  <c r="V114" i="16"/>
  <c r="U114" i="16"/>
  <c r="T114" i="16"/>
  <c r="AG112" i="16"/>
  <c r="AF112" i="16"/>
  <c r="AE112" i="16"/>
  <c r="AD112" i="16"/>
  <c r="AC112" i="16"/>
  <c r="AB112" i="16"/>
  <c r="AA112" i="16"/>
  <c r="Z112" i="16"/>
  <c r="Y112" i="16"/>
  <c r="X112" i="16"/>
  <c r="W112" i="16"/>
  <c r="V112" i="16"/>
  <c r="U112" i="16"/>
  <c r="T112" i="16"/>
  <c r="AG111" i="16"/>
  <c r="AF111" i="16"/>
  <c r="AE111" i="16"/>
  <c r="AD111" i="16"/>
  <c r="AC111" i="16"/>
  <c r="AB111" i="16"/>
  <c r="AA111" i="16"/>
  <c r="Z111" i="16"/>
  <c r="Y111" i="16"/>
  <c r="X111" i="16"/>
  <c r="W111" i="16"/>
  <c r="V111" i="16"/>
  <c r="U111" i="16"/>
  <c r="T111" i="16"/>
  <c r="AG110" i="16"/>
  <c r="AF110" i="16"/>
  <c r="AE110" i="16"/>
  <c r="AD110" i="16"/>
  <c r="AR110" i="16" s="1"/>
  <c r="AC110" i="16"/>
  <c r="AB110" i="16"/>
  <c r="AA110" i="16"/>
  <c r="Z110" i="16"/>
  <c r="Y110" i="16"/>
  <c r="X110" i="16"/>
  <c r="W110" i="16"/>
  <c r="V110" i="16"/>
  <c r="U110" i="16"/>
  <c r="T110" i="16"/>
  <c r="AG96" i="16"/>
  <c r="AF96" i="16"/>
  <c r="AE96" i="16"/>
  <c r="AD96" i="16"/>
  <c r="AC96" i="16"/>
  <c r="AB96" i="16"/>
  <c r="AA96" i="16"/>
  <c r="Z96" i="16"/>
  <c r="Y96" i="16"/>
  <c r="X96" i="16"/>
  <c r="W96" i="16"/>
  <c r="V96" i="16"/>
  <c r="U96" i="16"/>
  <c r="T96" i="16"/>
  <c r="AG95" i="16"/>
  <c r="AF95" i="16"/>
  <c r="AE95" i="16"/>
  <c r="AD95" i="16"/>
  <c r="AC95" i="16"/>
  <c r="AB95" i="16"/>
  <c r="AA95" i="16"/>
  <c r="Z95" i="16"/>
  <c r="Y95" i="16"/>
  <c r="X95" i="16"/>
  <c r="W95" i="16"/>
  <c r="V95" i="16"/>
  <c r="U95" i="16"/>
  <c r="T95" i="16"/>
  <c r="AG94" i="16"/>
  <c r="AF94" i="16"/>
  <c r="AE94" i="16"/>
  <c r="AD94" i="16"/>
  <c r="AC94" i="16"/>
  <c r="AB94" i="16"/>
  <c r="AA94" i="16"/>
  <c r="Z94" i="16"/>
  <c r="Y94" i="16"/>
  <c r="X94" i="16"/>
  <c r="W94" i="16"/>
  <c r="V94" i="16"/>
  <c r="U94" i="16"/>
  <c r="T94" i="16"/>
  <c r="AG92" i="16"/>
  <c r="AF92" i="16"/>
  <c r="AE92" i="16"/>
  <c r="AD92" i="16"/>
  <c r="AC92" i="16"/>
  <c r="AB92" i="16"/>
  <c r="AA92" i="16"/>
  <c r="Z92" i="16"/>
  <c r="Y92" i="16"/>
  <c r="X92" i="16"/>
  <c r="W92" i="16"/>
  <c r="V92" i="16"/>
  <c r="U92" i="16"/>
  <c r="T92" i="16"/>
  <c r="AG91" i="16"/>
  <c r="AF91" i="16"/>
  <c r="AE91" i="16"/>
  <c r="AD91" i="16"/>
  <c r="AC91" i="16"/>
  <c r="AB91" i="16"/>
  <c r="AA91" i="16"/>
  <c r="Z91" i="16"/>
  <c r="Y91" i="16"/>
  <c r="X91" i="16"/>
  <c r="W91" i="16"/>
  <c r="V91" i="16"/>
  <c r="U91" i="16"/>
  <c r="T91" i="16"/>
  <c r="AG90" i="16"/>
  <c r="AF90" i="16"/>
  <c r="AE90" i="16"/>
  <c r="AD90" i="16"/>
  <c r="AC90" i="16"/>
  <c r="AB90" i="16"/>
  <c r="AA90" i="16"/>
  <c r="Z90" i="16"/>
  <c r="Y90" i="16"/>
  <c r="X90" i="16"/>
  <c r="W90" i="16"/>
  <c r="V90" i="16"/>
  <c r="U90" i="16"/>
  <c r="T90" i="16"/>
  <c r="AG88" i="16"/>
  <c r="AF88" i="16"/>
  <c r="AE88" i="16"/>
  <c r="AD88" i="16"/>
  <c r="AC88" i="16"/>
  <c r="AB88" i="16"/>
  <c r="AA88" i="16"/>
  <c r="Z88" i="16"/>
  <c r="Y88" i="16"/>
  <c r="X88" i="16"/>
  <c r="W88" i="16"/>
  <c r="V88" i="16"/>
  <c r="U88" i="16"/>
  <c r="T88" i="16"/>
  <c r="AG87" i="16"/>
  <c r="AF87" i="16"/>
  <c r="AE87" i="16"/>
  <c r="AD87" i="16"/>
  <c r="AR87" i="16" s="1"/>
  <c r="AC87" i="16"/>
  <c r="AB87" i="16"/>
  <c r="AA87" i="16"/>
  <c r="Z87" i="16"/>
  <c r="Y87" i="16"/>
  <c r="X87" i="16"/>
  <c r="W87" i="16"/>
  <c r="V87" i="16"/>
  <c r="U87" i="16"/>
  <c r="T87" i="16"/>
  <c r="AG86" i="16"/>
  <c r="AF86" i="16"/>
  <c r="AE86" i="16"/>
  <c r="AD86" i="16"/>
  <c r="AR86" i="16" s="1"/>
  <c r="AC86" i="16"/>
  <c r="AB86" i="16"/>
  <c r="AA86" i="16"/>
  <c r="Z86" i="16"/>
  <c r="Y86" i="16"/>
  <c r="X86" i="16"/>
  <c r="W86" i="16"/>
  <c r="V86" i="16"/>
  <c r="U86" i="16"/>
  <c r="T86" i="16"/>
  <c r="AG84" i="16"/>
  <c r="AF84" i="16"/>
  <c r="AE84" i="16"/>
  <c r="AD84" i="16"/>
  <c r="AC84" i="16"/>
  <c r="AB84" i="16"/>
  <c r="AA84" i="16"/>
  <c r="Z84" i="16"/>
  <c r="Y84" i="16"/>
  <c r="X84" i="16"/>
  <c r="W84" i="16"/>
  <c r="V84" i="16"/>
  <c r="U84" i="16"/>
  <c r="T84" i="16"/>
  <c r="AG83" i="16"/>
  <c r="AF83" i="16"/>
  <c r="AE83" i="16"/>
  <c r="AD83" i="16"/>
  <c r="AC83" i="16"/>
  <c r="AB83" i="16"/>
  <c r="AA83" i="16"/>
  <c r="Z83" i="16"/>
  <c r="Y83" i="16"/>
  <c r="X83" i="16"/>
  <c r="W83" i="16"/>
  <c r="V83" i="16"/>
  <c r="U83" i="16"/>
  <c r="T83" i="16"/>
  <c r="AG82" i="16"/>
  <c r="AF82" i="16"/>
  <c r="AE82" i="16"/>
  <c r="AD82" i="16"/>
  <c r="AR82" i="16" s="1"/>
  <c r="AC82" i="16"/>
  <c r="AB82" i="16"/>
  <c r="AA82" i="16"/>
  <c r="Z82" i="16"/>
  <c r="Y82" i="16"/>
  <c r="X82" i="16"/>
  <c r="W82" i="16"/>
  <c r="V82" i="16"/>
  <c r="U82" i="16"/>
  <c r="T82" i="16"/>
  <c r="E77" i="16"/>
  <c r="AG75" i="16"/>
  <c r="AF75" i="16"/>
  <c r="AE75" i="16"/>
  <c r="AD75" i="16"/>
  <c r="AC75" i="16"/>
  <c r="AB75" i="16"/>
  <c r="AA75" i="16"/>
  <c r="Z75" i="16"/>
  <c r="Y75" i="16"/>
  <c r="X75" i="16"/>
  <c r="W75" i="16"/>
  <c r="V75" i="16"/>
  <c r="U75" i="16"/>
  <c r="T75" i="16"/>
  <c r="AG74" i="16"/>
  <c r="AF74" i="16"/>
  <c r="AE74" i="16"/>
  <c r="AD74" i="16"/>
  <c r="AC74" i="16"/>
  <c r="AB74" i="16"/>
  <c r="AA74" i="16"/>
  <c r="Z74" i="16"/>
  <c r="Y74" i="16"/>
  <c r="X74" i="16"/>
  <c r="W74" i="16"/>
  <c r="V74" i="16"/>
  <c r="U74" i="16"/>
  <c r="T74" i="16"/>
  <c r="AG73" i="16"/>
  <c r="AF73" i="16"/>
  <c r="AE73" i="16"/>
  <c r="AD73" i="16"/>
  <c r="AC73" i="16"/>
  <c r="AB73" i="16"/>
  <c r="AA73" i="16"/>
  <c r="Z73" i="16"/>
  <c r="Y73" i="16"/>
  <c r="X73" i="16"/>
  <c r="W73" i="16"/>
  <c r="V73" i="16"/>
  <c r="U73" i="16"/>
  <c r="T73" i="16"/>
  <c r="AG71" i="16"/>
  <c r="AF71" i="16"/>
  <c r="AE71" i="16"/>
  <c r="AD71" i="16"/>
  <c r="AC71" i="16"/>
  <c r="AB71" i="16"/>
  <c r="AA71" i="16"/>
  <c r="Z71" i="16"/>
  <c r="Y71" i="16"/>
  <c r="X71" i="16"/>
  <c r="W71" i="16"/>
  <c r="V71" i="16"/>
  <c r="U71" i="16"/>
  <c r="T71" i="16"/>
  <c r="AG70" i="16"/>
  <c r="AF70" i="16"/>
  <c r="AE70" i="16"/>
  <c r="AD70" i="16"/>
  <c r="AR70" i="16" s="1"/>
  <c r="AC70" i="16"/>
  <c r="AB70" i="16"/>
  <c r="AA70" i="16"/>
  <c r="Z70" i="16"/>
  <c r="Y70" i="16"/>
  <c r="X70" i="16"/>
  <c r="W70" i="16"/>
  <c r="V70" i="16"/>
  <c r="U70" i="16"/>
  <c r="T70" i="16"/>
  <c r="AG69" i="16"/>
  <c r="AF69" i="16"/>
  <c r="AE69" i="16"/>
  <c r="AD69" i="16"/>
  <c r="AR69" i="16" s="1"/>
  <c r="AC69" i="16"/>
  <c r="AB69" i="16"/>
  <c r="AA69" i="16"/>
  <c r="Z69" i="16"/>
  <c r="Y69" i="16"/>
  <c r="X69" i="16"/>
  <c r="W69" i="16"/>
  <c r="V69" i="16"/>
  <c r="U69" i="16"/>
  <c r="T69" i="16"/>
  <c r="AG67" i="16"/>
  <c r="AF67" i="16"/>
  <c r="AE67" i="16"/>
  <c r="AD67" i="16"/>
  <c r="AC67" i="16"/>
  <c r="AB67" i="16"/>
  <c r="AA67" i="16"/>
  <c r="Z67" i="16"/>
  <c r="Y67" i="16"/>
  <c r="X67" i="16"/>
  <c r="W67" i="16"/>
  <c r="V67" i="16"/>
  <c r="U67" i="16"/>
  <c r="T67" i="16"/>
  <c r="AG66" i="16"/>
  <c r="AF66" i="16"/>
  <c r="AE66" i="16"/>
  <c r="AD66" i="16"/>
  <c r="AC66" i="16"/>
  <c r="AB66" i="16"/>
  <c r="AA66" i="16"/>
  <c r="Z66" i="16"/>
  <c r="Y66" i="16"/>
  <c r="X66" i="16"/>
  <c r="W66" i="16"/>
  <c r="V66" i="16"/>
  <c r="U66" i="16"/>
  <c r="T66" i="16"/>
  <c r="AG65" i="16"/>
  <c r="AF65" i="16"/>
  <c r="AE65" i="16"/>
  <c r="AD65" i="16"/>
  <c r="AR65" i="16" s="1"/>
  <c r="AC65" i="16"/>
  <c r="AB65" i="16"/>
  <c r="AA65" i="16"/>
  <c r="Z65" i="16"/>
  <c r="Y65" i="16"/>
  <c r="X65" i="16"/>
  <c r="W65" i="16"/>
  <c r="V65" i="16"/>
  <c r="U65" i="16"/>
  <c r="T65" i="16"/>
  <c r="AG63" i="16"/>
  <c r="AF63" i="16"/>
  <c r="AE63" i="16"/>
  <c r="AD63" i="16"/>
  <c r="AC63" i="16"/>
  <c r="AB63" i="16"/>
  <c r="AA63" i="16"/>
  <c r="Z63" i="16"/>
  <c r="Y63" i="16"/>
  <c r="X63" i="16"/>
  <c r="W63" i="16"/>
  <c r="V63" i="16"/>
  <c r="U63" i="16"/>
  <c r="T63" i="16"/>
  <c r="AG62" i="16"/>
  <c r="AF62" i="16"/>
  <c r="AE62" i="16"/>
  <c r="AD62" i="16"/>
  <c r="AC62" i="16"/>
  <c r="AB62" i="16"/>
  <c r="AA62" i="16"/>
  <c r="Z62" i="16"/>
  <c r="Y62" i="16"/>
  <c r="X62" i="16"/>
  <c r="W62" i="16"/>
  <c r="V62" i="16"/>
  <c r="U62" i="16"/>
  <c r="T62" i="16"/>
  <c r="AG61" i="16"/>
  <c r="AF61" i="16"/>
  <c r="AE61" i="16"/>
  <c r="AD61" i="16"/>
  <c r="AC61" i="16"/>
  <c r="AB61" i="16"/>
  <c r="AA61" i="16"/>
  <c r="Z61" i="16"/>
  <c r="Y61" i="16"/>
  <c r="X61" i="16"/>
  <c r="W61" i="16"/>
  <c r="V61" i="16"/>
  <c r="U61" i="16"/>
  <c r="T61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AG45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AC5" i="45"/>
  <c r="I7" i="23"/>
  <c r="H7" i="23"/>
  <c r="AG37" i="16"/>
  <c r="AD37" i="16"/>
  <c r="AF37" i="16"/>
  <c r="AE37" i="16"/>
  <c r="AC37" i="16"/>
  <c r="AB37" i="16"/>
  <c r="AA37" i="16"/>
  <c r="Z37" i="16"/>
  <c r="Y37" i="16"/>
  <c r="X37" i="16"/>
  <c r="W37" i="16"/>
  <c r="V37" i="16"/>
  <c r="U37" i="16"/>
  <c r="T37" i="16"/>
  <c r="AG12" i="16"/>
  <c r="AD12" i="16"/>
  <c r="AF12" i="16"/>
  <c r="AE12" i="16"/>
  <c r="AC12" i="16"/>
  <c r="AB12" i="16"/>
  <c r="AA12" i="16"/>
  <c r="Z12" i="16"/>
  <c r="Y12" i="16"/>
  <c r="X12" i="16"/>
  <c r="W12" i="16"/>
  <c r="V12" i="16"/>
  <c r="U12" i="16"/>
  <c r="T12" i="16"/>
  <c r="AG33" i="16"/>
  <c r="AD33" i="16"/>
  <c r="AF33" i="16"/>
  <c r="AE33" i="16"/>
  <c r="AC33" i="16"/>
  <c r="AB33" i="16"/>
  <c r="AA33" i="16"/>
  <c r="Z33" i="16"/>
  <c r="Y33" i="16"/>
  <c r="X33" i="16"/>
  <c r="W33" i="16"/>
  <c r="V33" i="16"/>
  <c r="U33" i="16"/>
  <c r="T33" i="16"/>
  <c r="AG29" i="16"/>
  <c r="AD29" i="16"/>
  <c r="AF29" i="16"/>
  <c r="AE29" i="16"/>
  <c r="AC29" i="16"/>
  <c r="AB29" i="16"/>
  <c r="AA29" i="16"/>
  <c r="Z29" i="16"/>
  <c r="Y29" i="16"/>
  <c r="X29" i="16"/>
  <c r="W29" i="16"/>
  <c r="V29" i="16"/>
  <c r="U29" i="16"/>
  <c r="T29" i="16"/>
  <c r="AG25" i="16"/>
  <c r="AD25" i="16"/>
  <c r="AF25" i="16"/>
  <c r="AE25" i="16"/>
  <c r="AC25" i="16"/>
  <c r="AB25" i="16"/>
  <c r="AA25" i="16"/>
  <c r="Z25" i="16"/>
  <c r="Y25" i="16"/>
  <c r="X25" i="16"/>
  <c r="W25" i="16"/>
  <c r="V25" i="16"/>
  <c r="U25" i="16"/>
  <c r="T25" i="16"/>
  <c r="AG21" i="16"/>
  <c r="AD21" i="16"/>
  <c r="AF21" i="16"/>
  <c r="AE21" i="16"/>
  <c r="AC21" i="16"/>
  <c r="AB21" i="16"/>
  <c r="AA21" i="16"/>
  <c r="Z21" i="16"/>
  <c r="Y21" i="16"/>
  <c r="X21" i="16"/>
  <c r="W21" i="16"/>
  <c r="V21" i="16"/>
  <c r="U21" i="16"/>
  <c r="T21" i="16"/>
  <c r="AG8" i="16"/>
  <c r="AD8" i="16"/>
  <c r="AF8" i="16"/>
  <c r="AE8" i="16"/>
  <c r="AC8" i="16"/>
  <c r="AB8" i="16"/>
  <c r="AA8" i="16"/>
  <c r="Z8" i="16"/>
  <c r="Y8" i="16"/>
  <c r="X8" i="16"/>
  <c r="W8" i="16"/>
  <c r="V8" i="16"/>
  <c r="U8" i="16"/>
  <c r="T8" i="16"/>
  <c r="AA6" i="45"/>
  <c r="AF6" i="45"/>
  <c r="AC6" i="45"/>
  <c r="AE6" i="45"/>
  <c r="AD6" i="45"/>
  <c r="AB6" i="45"/>
  <c r="Z6" i="45"/>
  <c r="Y6" i="45"/>
  <c r="X6" i="45"/>
  <c r="W6" i="45"/>
  <c r="V6" i="45"/>
  <c r="U6" i="45"/>
  <c r="T6" i="45"/>
  <c r="S6" i="45"/>
  <c r="AC38" i="16"/>
  <c r="AB38" i="16"/>
  <c r="AA38" i="16"/>
  <c r="Z38" i="16"/>
  <c r="Y38" i="16"/>
  <c r="X38" i="16"/>
  <c r="W38" i="16"/>
  <c r="V38" i="16"/>
  <c r="AC36" i="16"/>
  <c r="AB36" i="16"/>
  <c r="AA36" i="16"/>
  <c r="Z36" i="16"/>
  <c r="Y36" i="16"/>
  <c r="X36" i="16"/>
  <c r="W36" i="16"/>
  <c r="V36" i="16"/>
  <c r="AC34" i="16"/>
  <c r="AB34" i="16"/>
  <c r="AA34" i="16"/>
  <c r="Z34" i="16"/>
  <c r="Y34" i="16"/>
  <c r="X34" i="16"/>
  <c r="W34" i="16"/>
  <c r="V34" i="16"/>
  <c r="AC32" i="16"/>
  <c r="AB32" i="16"/>
  <c r="AA32" i="16"/>
  <c r="Z32" i="16"/>
  <c r="Y32" i="16"/>
  <c r="X32" i="16"/>
  <c r="W32" i="16"/>
  <c r="V32" i="16"/>
  <c r="AC30" i="16"/>
  <c r="AB30" i="16"/>
  <c r="AA30" i="16"/>
  <c r="Z30" i="16"/>
  <c r="Y30" i="16"/>
  <c r="X30" i="16"/>
  <c r="W30" i="16"/>
  <c r="V30" i="16"/>
  <c r="AC28" i="16"/>
  <c r="AB28" i="16"/>
  <c r="AA28" i="16"/>
  <c r="Z28" i="16"/>
  <c r="Y28" i="16"/>
  <c r="X28" i="16"/>
  <c r="W28" i="16"/>
  <c r="V28" i="16"/>
  <c r="AC26" i="16"/>
  <c r="AB26" i="16"/>
  <c r="AA26" i="16"/>
  <c r="Z26" i="16"/>
  <c r="Y26" i="16"/>
  <c r="X26" i="16"/>
  <c r="W26" i="16"/>
  <c r="V26" i="16"/>
  <c r="AC24" i="16"/>
  <c r="AB24" i="16"/>
  <c r="AA24" i="16"/>
  <c r="Z24" i="16"/>
  <c r="Y24" i="16"/>
  <c r="X24" i="16"/>
  <c r="W24" i="16"/>
  <c r="V24" i="16"/>
  <c r="AC22" i="16"/>
  <c r="AB22" i="16"/>
  <c r="AA22" i="16"/>
  <c r="Z22" i="16"/>
  <c r="Y22" i="16"/>
  <c r="X22" i="16"/>
  <c r="W22" i="16"/>
  <c r="V22" i="16"/>
  <c r="AC20" i="16"/>
  <c r="AB20" i="16"/>
  <c r="AA20" i="16"/>
  <c r="Z20" i="16"/>
  <c r="Y20" i="16"/>
  <c r="X20" i="16"/>
  <c r="W20" i="16"/>
  <c r="V20" i="16"/>
  <c r="AC13" i="16"/>
  <c r="AB13" i="16"/>
  <c r="AA13" i="16"/>
  <c r="Z13" i="16"/>
  <c r="Y13" i="16"/>
  <c r="X13" i="16"/>
  <c r="W13" i="16"/>
  <c r="V13" i="16"/>
  <c r="AC11" i="16"/>
  <c r="AB11" i="16"/>
  <c r="AA11" i="16"/>
  <c r="Z11" i="16"/>
  <c r="Y11" i="16"/>
  <c r="X11" i="16"/>
  <c r="W11" i="16"/>
  <c r="V11" i="16"/>
  <c r="AC9" i="16"/>
  <c r="AB9" i="16"/>
  <c r="AA9" i="16"/>
  <c r="Z9" i="16"/>
  <c r="Y9" i="16"/>
  <c r="X9" i="16"/>
  <c r="W9" i="16"/>
  <c r="V9" i="16"/>
  <c r="AC7" i="16"/>
  <c r="AB7" i="16"/>
  <c r="AA7" i="16"/>
  <c r="Z7" i="16"/>
  <c r="Y7" i="16"/>
  <c r="X7" i="16"/>
  <c r="W7" i="16"/>
  <c r="V7" i="16"/>
  <c r="E40" i="16"/>
  <c r="AG38" i="16"/>
  <c r="AD38" i="16"/>
  <c r="AF38" i="16"/>
  <c r="AE38" i="16"/>
  <c r="U38" i="16"/>
  <c r="T38" i="16"/>
  <c r="AG36" i="16"/>
  <c r="AD36" i="16"/>
  <c r="AF36" i="16"/>
  <c r="AE36" i="16"/>
  <c r="U36" i="16"/>
  <c r="T36" i="16"/>
  <c r="AG34" i="16"/>
  <c r="AD34" i="16"/>
  <c r="AF34" i="16"/>
  <c r="AE34" i="16"/>
  <c r="U34" i="16"/>
  <c r="T34" i="16"/>
  <c r="AG32" i="16"/>
  <c r="AD32" i="16"/>
  <c r="AF32" i="16"/>
  <c r="AE32" i="16"/>
  <c r="U32" i="16"/>
  <c r="T32" i="16"/>
  <c r="AG30" i="16"/>
  <c r="AD30" i="16"/>
  <c r="AF30" i="16"/>
  <c r="AE30" i="16"/>
  <c r="U30" i="16"/>
  <c r="T30" i="16"/>
  <c r="AG28" i="16"/>
  <c r="AD28" i="16"/>
  <c r="AF28" i="16"/>
  <c r="AE28" i="16"/>
  <c r="U28" i="16"/>
  <c r="T28" i="16"/>
  <c r="AG26" i="16"/>
  <c r="AD26" i="16"/>
  <c r="AF26" i="16"/>
  <c r="AE26" i="16"/>
  <c r="U26" i="16"/>
  <c r="T26" i="16"/>
  <c r="AG24" i="16"/>
  <c r="AD24" i="16"/>
  <c r="AF24" i="16"/>
  <c r="AE24" i="16"/>
  <c r="U24" i="16"/>
  <c r="T24" i="16"/>
  <c r="AG22" i="16"/>
  <c r="AD22" i="16"/>
  <c r="AF22" i="16"/>
  <c r="AE22" i="16"/>
  <c r="U22" i="16"/>
  <c r="T22" i="16"/>
  <c r="AG20" i="16"/>
  <c r="AD20" i="16"/>
  <c r="AF20" i="16"/>
  <c r="AE20" i="16"/>
  <c r="U20" i="16"/>
  <c r="T20" i="16"/>
  <c r="AB7" i="45"/>
  <c r="AB5" i="45"/>
  <c r="AA5" i="45"/>
  <c r="AA7" i="45"/>
  <c r="Z7" i="45"/>
  <c r="Z5" i="45"/>
  <c r="X7" i="45"/>
  <c r="W7" i="45"/>
  <c r="V7" i="45"/>
  <c r="X5" i="45"/>
  <c r="W5" i="45"/>
  <c r="V5" i="45"/>
  <c r="T9" i="16"/>
  <c r="T7" i="16"/>
  <c r="Y7" i="45"/>
  <c r="Y5" i="45"/>
  <c r="U7" i="45"/>
  <c r="U5" i="45"/>
  <c r="G4" i="37"/>
  <c r="G7" i="37" s="1"/>
  <c r="G5" i="37"/>
  <c r="D1" i="34"/>
  <c r="C1" i="34"/>
  <c r="AP15" i="16"/>
  <c r="AK15" i="16"/>
  <c r="E15" i="16"/>
  <c r="D9" i="45"/>
  <c r="C9" i="45"/>
  <c r="AF7" i="45"/>
  <c r="AC7" i="45"/>
  <c r="AE7" i="45"/>
  <c r="AD7" i="45"/>
  <c r="T7" i="45"/>
  <c r="S7" i="45"/>
  <c r="AF5" i="45"/>
  <c r="AQ5" i="45"/>
  <c r="AE5" i="45"/>
  <c r="AD5" i="45"/>
  <c r="T5" i="45"/>
  <c r="S5" i="45"/>
  <c r="I8" i="23"/>
  <c r="H8" i="23"/>
  <c r="I6" i="23"/>
  <c r="H6" i="23"/>
  <c r="E4" i="37"/>
  <c r="C5" i="37"/>
  <c r="E5" i="37"/>
  <c r="C4" i="37"/>
  <c r="F19" i="34"/>
  <c r="F18" i="34"/>
  <c r="E18" i="34"/>
  <c r="F11" i="34"/>
  <c r="F10" i="34"/>
  <c r="E10" i="34"/>
  <c r="F6" i="34"/>
  <c r="E6" i="34"/>
  <c r="F3" i="34"/>
  <c r="F2" i="34"/>
  <c r="T13" i="16"/>
  <c r="T11" i="16"/>
  <c r="D7" i="37" l="1"/>
  <c r="F7" i="37"/>
  <c r="E14" i="34"/>
  <c r="C7" i="37"/>
  <c r="E22" i="34"/>
  <c r="I22" i="34"/>
  <c r="G22" i="34"/>
  <c r="H22" i="34" s="1"/>
  <c r="J22" i="34" s="1"/>
  <c r="H8" i="37" s="1"/>
  <c r="AG6" i="47"/>
  <c r="AF6" i="47"/>
  <c r="AN6" i="47"/>
  <c r="AM6" i="47"/>
  <c r="AI6" i="47"/>
  <c r="AH6" i="47"/>
  <c r="AP6" i="47"/>
  <c r="AO6" i="47"/>
  <c r="AK6" i="47"/>
  <c r="AJ6" i="47"/>
  <c r="AR6" i="47"/>
  <c r="AQ6" i="47"/>
  <c r="AG5" i="47"/>
  <c r="AF5" i="47"/>
  <c r="AF9" i="47" s="1"/>
  <c r="AN5" i="47"/>
  <c r="AM5" i="47"/>
  <c r="AM9" i="47" s="1"/>
  <c r="AI5" i="47"/>
  <c r="AH5" i="47"/>
  <c r="AH9" i="47" s="1"/>
  <c r="AP5" i="47"/>
  <c r="AO5" i="47"/>
  <c r="AO9" i="47" s="1"/>
  <c r="AK5" i="47"/>
  <c r="AJ5" i="47"/>
  <c r="AJ9" i="47" s="1"/>
  <c r="AR5" i="47"/>
  <c r="AQ5" i="47"/>
  <c r="AQ9" i="47" s="1"/>
  <c r="AJ181" i="16"/>
  <c r="AI181" i="16"/>
  <c r="AO181" i="16"/>
  <c r="AN181" i="16"/>
  <c r="AL181" i="16"/>
  <c r="AK181" i="16"/>
  <c r="AQ181" i="16"/>
  <c r="AP181" i="16"/>
  <c r="AJ182" i="16"/>
  <c r="AI182" i="16"/>
  <c r="AO182" i="16"/>
  <c r="AN182" i="16"/>
  <c r="AL182" i="16"/>
  <c r="AK182" i="16"/>
  <c r="AQ182" i="16"/>
  <c r="AP182" i="16"/>
  <c r="AJ185" i="16"/>
  <c r="AI185" i="16"/>
  <c r="AO185" i="16"/>
  <c r="AN185" i="16"/>
  <c r="AL185" i="16"/>
  <c r="AK185" i="16"/>
  <c r="AQ185" i="16"/>
  <c r="AP185" i="16"/>
  <c r="AJ186" i="16"/>
  <c r="AI186" i="16"/>
  <c r="AO186" i="16"/>
  <c r="AN186" i="16"/>
  <c r="AL186" i="16"/>
  <c r="AK186" i="16"/>
  <c r="AQ186" i="16"/>
  <c r="AP186" i="16"/>
  <c r="AJ189" i="16"/>
  <c r="AI189" i="16"/>
  <c r="AO189" i="16"/>
  <c r="AN189" i="16"/>
  <c r="AL189" i="16"/>
  <c r="AK189" i="16"/>
  <c r="AQ189" i="16"/>
  <c r="AP189" i="16"/>
  <c r="AJ190" i="16"/>
  <c r="AI190" i="16"/>
  <c r="AO190" i="16"/>
  <c r="AN190" i="16"/>
  <c r="AL190" i="16"/>
  <c r="AK190" i="16"/>
  <c r="AQ190" i="16"/>
  <c r="AP190" i="16"/>
  <c r="AJ164" i="16"/>
  <c r="AI164" i="16"/>
  <c r="AO164" i="16"/>
  <c r="AN164" i="16"/>
  <c r="AL164" i="16"/>
  <c r="AK164" i="16"/>
  <c r="AQ164" i="16"/>
  <c r="AP164" i="16"/>
  <c r="AJ165" i="16"/>
  <c r="AI165" i="16"/>
  <c r="AO165" i="16"/>
  <c r="AN165" i="16"/>
  <c r="AL165" i="16"/>
  <c r="AK165" i="16"/>
  <c r="AQ165" i="16"/>
  <c r="AP165" i="16"/>
  <c r="AJ168" i="16"/>
  <c r="AI168" i="16"/>
  <c r="AO168" i="16"/>
  <c r="AN168" i="16"/>
  <c r="AL168" i="16"/>
  <c r="AK168" i="16"/>
  <c r="AQ168" i="16"/>
  <c r="AP168" i="16"/>
  <c r="AJ169" i="16"/>
  <c r="AI169" i="16"/>
  <c r="AO169" i="16"/>
  <c r="AN169" i="16"/>
  <c r="AL169" i="16"/>
  <c r="AK169" i="16"/>
  <c r="AQ169" i="16"/>
  <c r="AP169" i="16"/>
  <c r="AJ172" i="16"/>
  <c r="AI172" i="16"/>
  <c r="AO172" i="16"/>
  <c r="AN172" i="16"/>
  <c r="AL172" i="16"/>
  <c r="AK172" i="16"/>
  <c r="AQ172" i="16"/>
  <c r="AP172" i="16"/>
  <c r="AJ173" i="16"/>
  <c r="AI173" i="16"/>
  <c r="AO173" i="16"/>
  <c r="AN173" i="16"/>
  <c r="AL173" i="16"/>
  <c r="AK173" i="16"/>
  <c r="AQ173" i="16"/>
  <c r="AP173" i="16"/>
  <c r="AJ131" i="16"/>
  <c r="AI131" i="16"/>
  <c r="AO131" i="16"/>
  <c r="AN131" i="16"/>
  <c r="AL131" i="16"/>
  <c r="AK131" i="16"/>
  <c r="AQ131" i="16"/>
  <c r="AP131" i="16"/>
  <c r="AJ132" i="16"/>
  <c r="AI132" i="16"/>
  <c r="AO132" i="16"/>
  <c r="AN132" i="16"/>
  <c r="AL132" i="16"/>
  <c r="AK132" i="16"/>
  <c r="AQ132" i="16"/>
  <c r="AP132" i="16"/>
  <c r="AJ135" i="16"/>
  <c r="AI135" i="16"/>
  <c r="AO135" i="16"/>
  <c r="AN135" i="16"/>
  <c r="AL135" i="16"/>
  <c r="AK135" i="16"/>
  <c r="AQ135" i="16"/>
  <c r="AP135" i="16"/>
  <c r="AJ136" i="16"/>
  <c r="AI136" i="16"/>
  <c r="AO136" i="16"/>
  <c r="AN136" i="16"/>
  <c r="AL136" i="16"/>
  <c r="AK136" i="16"/>
  <c r="AQ136" i="16"/>
  <c r="AP136" i="16"/>
  <c r="AJ139" i="16"/>
  <c r="AI139" i="16"/>
  <c r="AO139" i="16"/>
  <c r="AN139" i="16"/>
  <c r="AL139" i="16"/>
  <c r="AK139" i="16"/>
  <c r="AQ139" i="16"/>
  <c r="AP139" i="16"/>
  <c r="AJ140" i="16"/>
  <c r="AI140" i="16"/>
  <c r="AO140" i="16"/>
  <c r="AN140" i="16"/>
  <c r="AL140" i="16"/>
  <c r="AK140" i="16"/>
  <c r="AQ140" i="16"/>
  <c r="AP140" i="16"/>
  <c r="AJ143" i="16"/>
  <c r="AI143" i="16"/>
  <c r="AO143" i="16"/>
  <c r="AN143" i="16"/>
  <c r="AL143" i="16"/>
  <c r="AK143" i="16"/>
  <c r="AQ143" i="16"/>
  <c r="AP143" i="16"/>
  <c r="AJ144" i="16"/>
  <c r="AI144" i="16"/>
  <c r="AO144" i="16"/>
  <c r="AN144" i="16"/>
  <c r="AL144" i="16"/>
  <c r="AK144" i="16"/>
  <c r="AQ144" i="16"/>
  <c r="AP144" i="16"/>
  <c r="AJ49" i="16"/>
  <c r="AI49" i="16"/>
  <c r="AO49" i="16"/>
  <c r="AN49" i="16"/>
  <c r="AL49" i="16"/>
  <c r="AK49" i="16"/>
  <c r="AQ49" i="16"/>
  <c r="AP49" i="16"/>
  <c r="AJ50" i="16"/>
  <c r="AI50" i="16"/>
  <c r="AO50" i="16"/>
  <c r="AN50" i="16"/>
  <c r="AL50" i="16"/>
  <c r="AK50" i="16"/>
  <c r="AQ50" i="16"/>
  <c r="AP50" i="16"/>
  <c r="AJ53" i="16"/>
  <c r="AI53" i="16"/>
  <c r="AO53" i="16"/>
  <c r="AN53" i="16"/>
  <c r="AL53" i="16"/>
  <c r="AK53" i="16"/>
  <c r="AQ53" i="16"/>
  <c r="AP53" i="16"/>
  <c r="AJ54" i="16"/>
  <c r="AI54" i="16"/>
  <c r="AO54" i="16"/>
  <c r="AN54" i="16"/>
  <c r="AL54" i="16"/>
  <c r="AK54" i="16"/>
  <c r="AQ54" i="16"/>
  <c r="AP54" i="16"/>
  <c r="AJ57" i="16"/>
  <c r="AI57" i="16"/>
  <c r="AO57" i="16"/>
  <c r="AN57" i="16"/>
  <c r="AL57" i="16"/>
  <c r="AK57" i="16"/>
  <c r="AQ57" i="16"/>
  <c r="AP57" i="16"/>
  <c r="AJ58" i="16"/>
  <c r="AI58" i="16"/>
  <c r="AO58" i="16"/>
  <c r="AN58" i="16"/>
  <c r="AL58" i="16"/>
  <c r="AK58" i="16"/>
  <c r="AQ58" i="16"/>
  <c r="AP58" i="16"/>
  <c r="AI148" i="16"/>
  <c r="AR102" i="16"/>
  <c r="AR20" i="16"/>
  <c r="AR28" i="16"/>
  <c r="AR36" i="16"/>
  <c r="AR152" i="16"/>
  <c r="AR46" i="16"/>
  <c r="AR74" i="16"/>
  <c r="AR91" i="16"/>
  <c r="AR119" i="16"/>
  <c r="AR107" i="16"/>
  <c r="AR148" i="16"/>
  <c r="AR147" i="16"/>
  <c r="AR24" i="16"/>
  <c r="AR32" i="16"/>
  <c r="AR45" i="16"/>
  <c r="AR62" i="16"/>
  <c r="AR73" i="16"/>
  <c r="AR95" i="16"/>
  <c r="AR128" i="16"/>
  <c r="AR155" i="16"/>
  <c r="AR90" i="16"/>
  <c r="AR118" i="16"/>
  <c r="AR106" i="16"/>
  <c r="AR156" i="16"/>
  <c r="AR61" i="16"/>
  <c r="AR66" i="16"/>
  <c r="AR83" i="16"/>
  <c r="AR94" i="16"/>
  <c r="AR111" i="16"/>
  <c r="AR99" i="16"/>
  <c r="AR127" i="16"/>
  <c r="AJ127" i="16"/>
  <c r="AI127" i="16"/>
  <c r="AO127" i="16"/>
  <c r="AN127" i="16"/>
  <c r="AL127" i="16"/>
  <c r="AK127" i="16"/>
  <c r="AQ127" i="16"/>
  <c r="AP127" i="16"/>
  <c r="AJ128" i="16"/>
  <c r="AI128" i="16"/>
  <c r="AO128" i="16"/>
  <c r="AN128" i="16"/>
  <c r="AL128" i="16"/>
  <c r="AK128" i="16"/>
  <c r="AQ128" i="16"/>
  <c r="AP128" i="16"/>
  <c r="AJ147" i="16"/>
  <c r="AI147" i="16"/>
  <c r="AO147" i="16"/>
  <c r="AN147" i="16"/>
  <c r="AL147" i="16"/>
  <c r="AK147" i="16"/>
  <c r="AQ147" i="16"/>
  <c r="AP147" i="16"/>
  <c r="AJ148" i="16"/>
  <c r="AO148" i="16"/>
  <c r="AN148" i="16"/>
  <c r="AL148" i="16"/>
  <c r="AK148" i="16"/>
  <c r="AQ148" i="16"/>
  <c r="AP148" i="16"/>
  <c r="AJ151" i="16"/>
  <c r="AI151" i="16"/>
  <c r="AO151" i="16"/>
  <c r="AN151" i="16"/>
  <c r="AL151" i="16"/>
  <c r="AK151" i="16"/>
  <c r="AQ151" i="16"/>
  <c r="AP151" i="16"/>
  <c r="AJ152" i="16"/>
  <c r="AI152" i="16"/>
  <c r="AO152" i="16"/>
  <c r="AN152" i="16"/>
  <c r="AL152" i="16"/>
  <c r="AK152" i="16"/>
  <c r="AQ152" i="16"/>
  <c r="AP152" i="16"/>
  <c r="AJ155" i="16"/>
  <c r="AI155" i="16"/>
  <c r="AO155" i="16"/>
  <c r="AN155" i="16"/>
  <c r="AL155" i="16"/>
  <c r="AK155" i="16"/>
  <c r="AQ155" i="16"/>
  <c r="AP155" i="16"/>
  <c r="AJ156" i="16"/>
  <c r="AI156" i="16"/>
  <c r="AO156" i="16"/>
  <c r="AN156" i="16"/>
  <c r="AL156" i="16"/>
  <c r="AK156" i="16"/>
  <c r="AQ156" i="16"/>
  <c r="AP156" i="16"/>
  <c r="AJ98" i="16"/>
  <c r="AI98" i="16"/>
  <c r="AO98" i="16"/>
  <c r="AN98" i="16"/>
  <c r="AL98" i="16"/>
  <c r="AK98" i="16"/>
  <c r="AQ98" i="16"/>
  <c r="AP98" i="16"/>
  <c r="AJ99" i="16"/>
  <c r="AI99" i="16"/>
  <c r="AO99" i="16"/>
  <c r="AN99" i="16"/>
  <c r="AL99" i="16"/>
  <c r="AK99" i="16"/>
  <c r="AQ99" i="16"/>
  <c r="AP99" i="16"/>
  <c r="AJ102" i="16"/>
  <c r="AI102" i="16"/>
  <c r="AO102" i="16"/>
  <c r="AN102" i="16"/>
  <c r="AL102" i="16"/>
  <c r="AK102" i="16"/>
  <c r="AQ102" i="16"/>
  <c r="AP102" i="16"/>
  <c r="AJ103" i="16"/>
  <c r="AI103" i="16"/>
  <c r="AO103" i="16"/>
  <c r="AN103" i="16"/>
  <c r="AL103" i="16"/>
  <c r="AK103" i="16"/>
  <c r="AQ103" i="16"/>
  <c r="AP103" i="16"/>
  <c r="AJ106" i="16"/>
  <c r="AI106" i="16"/>
  <c r="AO106" i="16"/>
  <c r="AN106" i="16"/>
  <c r="AL106" i="16"/>
  <c r="AK106" i="16"/>
  <c r="AQ106" i="16"/>
  <c r="AP106" i="16"/>
  <c r="AJ107" i="16"/>
  <c r="AI107" i="16"/>
  <c r="AO107" i="16"/>
  <c r="AN107" i="16"/>
  <c r="AL107" i="16"/>
  <c r="AK107" i="16"/>
  <c r="AQ107" i="16"/>
  <c r="AP107" i="16"/>
  <c r="AJ82" i="16"/>
  <c r="AI82" i="16"/>
  <c r="AO82" i="16"/>
  <c r="AN82" i="16"/>
  <c r="AL82" i="16"/>
  <c r="AK82" i="16"/>
  <c r="AQ82" i="16"/>
  <c r="AP82" i="16"/>
  <c r="AJ83" i="16"/>
  <c r="AI83" i="16"/>
  <c r="AO83" i="16"/>
  <c r="AN83" i="16"/>
  <c r="AL83" i="16"/>
  <c r="AK83" i="16"/>
  <c r="AQ83" i="16"/>
  <c r="AP83" i="16"/>
  <c r="AJ86" i="16"/>
  <c r="AI86" i="16"/>
  <c r="AO86" i="16"/>
  <c r="AN86" i="16"/>
  <c r="AL86" i="16"/>
  <c r="AK86" i="16"/>
  <c r="AQ86" i="16"/>
  <c r="AP86" i="16"/>
  <c r="AJ87" i="16"/>
  <c r="AI87" i="16"/>
  <c r="AO87" i="16"/>
  <c r="AN87" i="16"/>
  <c r="AL87" i="16"/>
  <c r="AK87" i="16"/>
  <c r="AQ87" i="16"/>
  <c r="AP87" i="16"/>
  <c r="AJ90" i="16"/>
  <c r="AI90" i="16"/>
  <c r="AO90" i="16"/>
  <c r="AN90" i="16"/>
  <c r="AL90" i="16"/>
  <c r="AK90" i="16"/>
  <c r="AQ90" i="16"/>
  <c r="AP90" i="16"/>
  <c r="AJ91" i="16"/>
  <c r="AI91" i="16"/>
  <c r="AO91" i="16"/>
  <c r="AN91" i="16"/>
  <c r="AL91" i="16"/>
  <c r="AK91" i="16"/>
  <c r="AQ91" i="16"/>
  <c r="AP91" i="16"/>
  <c r="AJ94" i="16"/>
  <c r="AI94" i="16"/>
  <c r="AO94" i="16"/>
  <c r="AN94" i="16"/>
  <c r="AL94" i="16"/>
  <c r="AK94" i="16"/>
  <c r="AQ94" i="16"/>
  <c r="AP94" i="16"/>
  <c r="AJ95" i="16"/>
  <c r="AI95" i="16"/>
  <c r="AO95" i="16"/>
  <c r="AN95" i="16"/>
  <c r="AL95" i="16"/>
  <c r="AK95" i="16"/>
  <c r="AQ95" i="16"/>
  <c r="AP95" i="16"/>
  <c r="AJ110" i="16"/>
  <c r="AI110" i="16"/>
  <c r="AO110" i="16"/>
  <c r="AN110" i="16"/>
  <c r="AL110" i="16"/>
  <c r="AK110" i="16"/>
  <c r="AQ110" i="16"/>
  <c r="AP110" i="16"/>
  <c r="AJ111" i="16"/>
  <c r="AI111" i="16"/>
  <c r="AO111" i="16"/>
  <c r="AN111" i="16"/>
  <c r="AL111" i="16"/>
  <c r="AK111" i="16"/>
  <c r="AQ111" i="16"/>
  <c r="AP111" i="16"/>
  <c r="AJ114" i="16"/>
  <c r="AI114" i="16"/>
  <c r="AO114" i="16"/>
  <c r="AN114" i="16"/>
  <c r="AL114" i="16"/>
  <c r="AK114" i="16"/>
  <c r="AQ114" i="16"/>
  <c r="AP114" i="16"/>
  <c r="AJ115" i="16"/>
  <c r="AI115" i="16"/>
  <c r="AO115" i="16"/>
  <c r="AN115" i="16"/>
  <c r="AL115" i="16"/>
  <c r="AK115" i="16"/>
  <c r="AQ115" i="16"/>
  <c r="AP115" i="16"/>
  <c r="AJ118" i="16"/>
  <c r="AI118" i="16"/>
  <c r="AO118" i="16"/>
  <c r="AN118" i="16"/>
  <c r="AL118" i="16"/>
  <c r="AK118" i="16"/>
  <c r="AQ118" i="16"/>
  <c r="AP118" i="16"/>
  <c r="AJ119" i="16"/>
  <c r="AI119" i="16"/>
  <c r="AO119" i="16"/>
  <c r="AN119" i="16"/>
  <c r="AL119" i="16"/>
  <c r="AK119" i="16"/>
  <c r="AQ119" i="16"/>
  <c r="AP119" i="16"/>
  <c r="J6" i="23"/>
  <c r="J8" i="23"/>
  <c r="J7" i="23"/>
  <c r="AJ45" i="16"/>
  <c r="AI45" i="16"/>
  <c r="AO45" i="16"/>
  <c r="AN45" i="16"/>
  <c r="AL45" i="16"/>
  <c r="AK45" i="16"/>
  <c r="AQ45" i="16"/>
  <c r="AP45" i="16"/>
  <c r="AJ46" i="16"/>
  <c r="AI46" i="16"/>
  <c r="AO46" i="16"/>
  <c r="AN46" i="16"/>
  <c r="AL46" i="16"/>
  <c r="AK46" i="16"/>
  <c r="AQ46" i="16"/>
  <c r="AP46" i="16"/>
  <c r="AJ61" i="16"/>
  <c r="AI61" i="16"/>
  <c r="AO61" i="16"/>
  <c r="AN61" i="16"/>
  <c r="AL61" i="16"/>
  <c r="AK61" i="16"/>
  <c r="AQ61" i="16"/>
  <c r="AP61" i="16"/>
  <c r="AJ62" i="16"/>
  <c r="AI62" i="16"/>
  <c r="AO62" i="16"/>
  <c r="AN62" i="16"/>
  <c r="AL62" i="16"/>
  <c r="AK62" i="16"/>
  <c r="AQ62" i="16"/>
  <c r="AP62" i="16"/>
  <c r="AJ65" i="16"/>
  <c r="AI65" i="16"/>
  <c r="AO65" i="16"/>
  <c r="AN65" i="16"/>
  <c r="AL65" i="16"/>
  <c r="AK65" i="16"/>
  <c r="AQ65" i="16"/>
  <c r="AP65" i="16"/>
  <c r="AJ66" i="16"/>
  <c r="AI66" i="16"/>
  <c r="AO66" i="16"/>
  <c r="AN66" i="16"/>
  <c r="AL66" i="16"/>
  <c r="AK66" i="16"/>
  <c r="AQ66" i="16"/>
  <c r="AP66" i="16"/>
  <c r="AJ69" i="16"/>
  <c r="AI69" i="16"/>
  <c r="AO69" i="16"/>
  <c r="AN69" i="16"/>
  <c r="AL69" i="16"/>
  <c r="AK69" i="16"/>
  <c r="AQ69" i="16"/>
  <c r="AP69" i="16"/>
  <c r="AJ70" i="16"/>
  <c r="AI70" i="16"/>
  <c r="AO70" i="16"/>
  <c r="AN70" i="16"/>
  <c r="AL70" i="16"/>
  <c r="AK70" i="16"/>
  <c r="AQ70" i="16"/>
  <c r="AP70" i="16"/>
  <c r="AJ73" i="16"/>
  <c r="AI73" i="16"/>
  <c r="AO73" i="16"/>
  <c r="AN73" i="16"/>
  <c r="AL73" i="16"/>
  <c r="AK73" i="16"/>
  <c r="AQ73" i="16"/>
  <c r="AP73" i="16"/>
  <c r="AJ74" i="16"/>
  <c r="AI74" i="16"/>
  <c r="AO74" i="16"/>
  <c r="AN74" i="16"/>
  <c r="AL74" i="16"/>
  <c r="AK74" i="16"/>
  <c r="AQ74" i="16"/>
  <c r="AP74" i="16"/>
  <c r="AJ21" i="16"/>
  <c r="AI21" i="16"/>
  <c r="AO21" i="16"/>
  <c r="AN21" i="16"/>
  <c r="AL21" i="16"/>
  <c r="AK21" i="16"/>
  <c r="AQ21" i="16"/>
  <c r="AP21" i="16"/>
  <c r="AR21" i="16"/>
  <c r="AJ25" i="16"/>
  <c r="AI25" i="16"/>
  <c r="AO25" i="16"/>
  <c r="AN25" i="16"/>
  <c r="AL25" i="16"/>
  <c r="AK25" i="16"/>
  <c r="AQ25" i="16"/>
  <c r="AP25" i="16"/>
  <c r="AR25" i="16"/>
  <c r="AJ29" i="16"/>
  <c r="AI29" i="16"/>
  <c r="AO29" i="16"/>
  <c r="AN29" i="16"/>
  <c r="AL29" i="16"/>
  <c r="AK29" i="16"/>
  <c r="AQ29" i="16"/>
  <c r="AP29" i="16"/>
  <c r="AR29" i="16"/>
  <c r="AJ33" i="16"/>
  <c r="AI33" i="16"/>
  <c r="AO33" i="16"/>
  <c r="AN33" i="16"/>
  <c r="AL33" i="16"/>
  <c r="AK33" i="16"/>
  <c r="AQ33" i="16"/>
  <c r="AP33" i="16"/>
  <c r="AR33" i="16"/>
  <c r="AJ8" i="16"/>
  <c r="AI8" i="16"/>
  <c r="AJ37" i="16"/>
  <c r="AI37" i="16"/>
  <c r="AO37" i="16"/>
  <c r="AN37" i="16"/>
  <c r="AL37" i="16"/>
  <c r="AK37" i="16"/>
  <c r="AQ37" i="16"/>
  <c r="AP37" i="16"/>
  <c r="AR37" i="16"/>
  <c r="AJ12" i="16"/>
  <c r="K7" i="23" s="1"/>
  <c r="AI12" i="16"/>
  <c r="L7" i="23" s="1"/>
  <c r="AI6" i="45"/>
  <c r="AH6" i="45"/>
  <c r="AN6" i="45"/>
  <c r="AM6" i="45"/>
  <c r="AK6" i="45"/>
  <c r="AJ6" i="45"/>
  <c r="AP6" i="45"/>
  <c r="AO6" i="45"/>
  <c r="AQ6" i="45"/>
  <c r="AJ20" i="16"/>
  <c r="AI20" i="16"/>
  <c r="AO20" i="16"/>
  <c r="AN20" i="16"/>
  <c r="AL20" i="16"/>
  <c r="AK20" i="16"/>
  <c r="AQ20" i="16"/>
  <c r="AP20" i="16"/>
  <c r="AJ24" i="16"/>
  <c r="AI24" i="16"/>
  <c r="AO24" i="16"/>
  <c r="AN24" i="16"/>
  <c r="AL24" i="16"/>
  <c r="AK24" i="16"/>
  <c r="AQ24" i="16"/>
  <c r="AP24" i="16"/>
  <c r="AJ28" i="16"/>
  <c r="AI28" i="16"/>
  <c r="AO28" i="16"/>
  <c r="AN28" i="16"/>
  <c r="AL28" i="16"/>
  <c r="AK28" i="16"/>
  <c r="AQ28" i="16"/>
  <c r="AP28" i="16"/>
  <c r="AJ32" i="16"/>
  <c r="AI32" i="16"/>
  <c r="AO32" i="16"/>
  <c r="AN32" i="16"/>
  <c r="AL32" i="16"/>
  <c r="AK32" i="16"/>
  <c r="AQ32" i="16"/>
  <c r="AP32" i="16"/>
  <c r="AJ36" i="16"/>
  <c r="AI36" i="16"/>
  <c r="AO36" i="16"/>
  <c r="AN36" i="16"/>
  <c r="AL36" i="16"/>
  <c r="AK36" i="16"/>
  <c r="AQ36" i="16"/>
  <c r="AP36" i="16"/>
  <c r="AI5" i="45"/>
  <c r="AH5" i="45"/>
  <c r="AH9" i="45" s="1"/>
  <c r="AN5" i="45"/>
  <c r="AM5" i="45"/>
  <c r="AM9" i="45" s="1"/>
  <c r="AK5" i="45"/>
  <c r="AJ5" i="45"/>
  <c r="AJ9" i="45" s="1"/>
  <c r="AP5" i="45"/>
  <c r="AO5" i="45"/>
  <c r="AO9" i="45" s="1"/>
  <c r="E7" i="37"/>
  <c r="I2" i="34"/>
  <c r="G2" i="34"/>
  <c r="H2" i="34" s="1"/>
  <c r="J2" i="34" s="1"/>
  <c r="C8" i="37" s="1"/>
  <c r="I6" i="34"/>
  <c r="G6" i="34"/>
  <c r="H6" i="34" s="1"/>
  <c r="I10" i="34"/>
  <c r="G10" i="34"/>
  <c r="H10" i="34" s="1"/>
  <c r="I14" i="34"/>
  <c r="G14" i="34"/>
  <c r="H14" i="34" s="1"/>
  <c r="J14" i="34" s="1"/>
  <c r="F8" i="37" s="1"/>
  <c r="I18" i="34"/>
  <c r="G18" i="34"/>
  <c r="H18" i="34" s="1"/>
  <c r="J18" i="34" s="1"/>
  <c r="G8" i="37" s="1"/>
  <c r="AI11" i="16"/>
  <c r="L6" i="23" s="1"/>
  <c r="AG13" i="16"/>
  <c r="AD13" i="16"/>
  <c r="AR12" i="16" s="1"/>
  <c r="AF13" i="16"/>
  <c r="AE13" i="16"/>
  <c r="U13" i="16"/>
  <c r="AG11" i="16"/>
  <c r="AD11" i="16"/>
  <c r="AF11" i="16"/>
  <c r="AE11" i="16"/>
  <c r="U11" i="16"/>
  <c r="AG9" i="16"/>
  <c r="AD9" i="16"/>
  <c r="AR8" i="16" s="1"/>
  <c r="AG7" i="16"/>
  <c r="AD7" i="16"/>
  <c r="AF7" i="16"/>
  <c r="AF9" i="16"/>
  <c r="AE7" i="16"/>
  <c r="AE9" i="16"/>
  <c r="J10" i="34" l="1"/>
  <c r="E8" i="37" s="1"/>
  <c r="J6" i="34"/>
  <c r="D8" i="37" s="1"/>
  <c r="AP193" i="16"/>
  <c r="AK193" i="16"/>
  <c r="AN193" i="16"/>
  <c r="AI193" i="16"/>
  <c r="AP176" i="16"/>
  <c r="AK176" i="16"/>
  <c r="AN176" i="16"/>
  <c r="AI176" i="16"/>
  <c r="AR7" i="16"/>
  <c r="AI159" i="16"/>
  <c r="AP159" i="16"/>
  <c r="AK159" i="16"/>
  <c r="AN159" i="16"/>
  <c r="AP122" i="16"/>
  <c r="AK122" i="16"/>
  <c r="AN122" i="16"/>
  <c r="AI122" i="16"/>
  <c r="AP77" i="16"/>
  <c r="AK77" i="16"/>
  <c r="AN77" i="16"/>
  <c r="AI77" i="16"/>
  <c r="AL8" i="16"/>
  <c r="AK8" i="16"/>
  <c r="AQ8" i="16"/>
  <c r="AP8" i="16"/>
  <c r="AO12" i="16"/>
  <c r="AN12" i="16"/>
  <c r="M7" i="23" s="1"/>
  <c r="AL12" i="16"/>
  <c r="AK12" i="16"/>
  <c r="N7" i="23" s="1"/>
  <c r="AQ12" i="16"/>
  <c r="AP12" i="16"/>
  <c r="O7" i="23" s="1"/>
  <c r="AP40" i="16"/>
  <c r="AK40" i="16"/>
  <c r="AN40" i="16"/>
  <c r="AI40" i="16"/>
  <c r="AR11" i="16"/>
  <c r="AJ11" i="16"/>
  <c r="K6" i="23" s="1"/>
  <c r="AO11" i="16"/>
  <c r="AN11" i="16"/>
  <c r="M6" i="23" s="1"/>
  <c r="AL11" i="16"/>
  <c r="AK11" i="16"/>
  <c r="N6" i="23" s="1"/>
  <c r="AQ11" i="16"/>
  <c r="AP11" i="16"/>
  <c r="O6" i="23" s="1"/>
  <c r="AP7" i="16"/>
  <c r="AK7" i="16"/>
  <c r="AQ7" i="16"/>
  <c r="AL7" i="16"/>
  <c r="U9" i="16" l="1"/>
  <c r="U7" i="16"/>
  <c r="AO8" i="16" l="1"/>
  <c r="AN8" i="16"/>
  <c r="AI7" i="16"/>
  <c r="AI15" i="16" s="1"/>
  <c r="AJ7" i="16"/>
  <c r="AO7" i="16"/>
  <c r="AN7" i="16"/>
  <c r="AN15" i="16" s="1"/>
</calcChain>
</file>

<file path=xl/sharedStrings.xml><?xml version="1.0" encoding="utf-8"?>
<sst xmlns="http://schemas.openxmlformats.org/spreadsheetml/2006/main" count="1092" uniqueCount="233">
  <si>
    <t>Summary</t>
  </si>
  <si>
    <r>
      <rPr>
        <sz val="11"/>
        <color rgb="FF000000"/>
        <rFont val="Calibri"/>
        <family val="2"/>
      </rPr>
      <t xml:space="preserve">- There is </t>
    </r>
    <r>
      <rPr>
        <b/>
        <sz val="11"/>
        <color rgb="FF000000"/>
        <rFont val="Calibri"/>
        <family val="2"/>
      </rPr>
      <t>no significant impact</t>
    </r>
    <r>
      <rPr>
        <sz val="11"/>
        <color rgb="FF000000"/>
        <rFont val="Calibri"/>
        <family val="2"/>
      </rPr>
      <t xml:space="preserve"> due to the experiment. The campaign is </t>
    </r>
    <r>
      <rPr>
        <b/>
        <sz val="11"/>
        <color rgb="FF000000"/>
        <rFont val="Calibri"/>
        <family val="2"/>
      </rPr>
      <t>statistically not significant</t>
    </r>
    <r>
      <rPr>
        <sz val="11"/>
        <color rgb="FF000000"/>
        <rFont val="Calibri"/>
        <family val="2"/>
      </rPr>
      <t xml:space="preserve"> and the lift is flat.</t>
    </r>
  </si>
  <si>
    <r>
      <rPr>
        <sz val="11"/>
        <color rgb="FF000000"/>
        <rFont val="Calibri"/>
        <family val="2"/>
      </rPr>
      <t xml:space="preserve">- The incrementality is </t>
    </r>
    <r>
      <rPr>
        <b/>
        <sz val="11"/>
        <color rgb="FF000000"/>
        <rFont val="Calibri"/>
        <family val="2"/>
      </rPr>
      <t>directionally positive</t>
    </r>
  </si>
  <si>
    <t>- More than 90% of the hhs received communication (Refer Engagement)</t>
  </si>
  <si>
    <t>- Email CTR is less than benchmark CTR (Refer Engagement)</t>
  </si>
  <si>
    <t>- Push Open Rate is more than benchmark CTR (Refer Engagement)</t>
  </si>
  <si>
    <t>- Both Variants B and C have same CTR for email and push (Refer Engagement)</t>
  </si>
  <si>
    <t>- Email Only, Email+SMS  has negative incrementality. Rest have positive incrementality(Refer Segments)</t>
  </si>
  <si>
    <t>- Rewards Engaged = False has positive incrementality (Refer Segments)</t>
  </si>
  <si>
    <t>- 17, 19, 20, 25, 27 has positive incrementality (Refer Segments)</t>
  </si>
  <si>
    <t>- Only Elite and Best facts segments have negative incrementality (Refer Segments)</t>
  </si>
  <si>
    <t>- Easy Eating and One Stop Low Price have negative incrementality. Rest have positive incrementality (Refer Segments)</t>
  </si>
  <si>
    <t>- For WSE, Variant D CTR is greater than Variant B CTR and this is statistically significant(Refer Engagement - WSE)</t>
  </si>
  <si>
    <t>- For WSE, Variant D CTR is greater than Variant C CTR and this is statistically significant(Refer Engagement - WSE)</t>
  </si>
  <si>
    <t>Issues/Call-outs</t>
  </si>
  <si>
    <t>Provided with only 27th as send date. We find communications sent on 26th as well</t>
  </si>
  <si>
    <t>Labor Day PZN Acquisition</t>
  </si>
  <si>
    <t>SMS 1</t>
  </si>
  <si>
    <t>Push 1</t>
  </si>
  <si>
    <t>Email 1</t>
  </si>
  <si>
    <t>Email Only Sales Period</t>
  </si>
  <si>
    <t>Push Only Sales Period</t>
  </si>
  <si>
    <t>SMS Only Sales Period</t>
  </si>
  <si>
    <t>Email + Push Only Sales Period</t>
  </si>
  <si>
    <t>Email +SMS Only Sales Period</t>
  </si>
  <si>
    <t>SMS + Push Only Sales Period</t>
  </si>
  <si>
    <t>SMS + Push+ Email Only Sales Period</t>
  </si>
  <si>
    <t>TL;DR</t>
  </si>
  <si>
    <t>90% of users received the communication</t>
  </si>
  <si>
    <t>B (PZN)</t>
  </si>
  <si>
    <t xml:space="preserve">C (PZN) </t>
  </si>
  <si>
    <t>D (Holdout)</t>
  </si>
  <si>
    <t>Same Communication</t>
  </si>
  <si>
    <t>Other Communication</t>
  </si>
  <si>
    <t>No Communication</t>
  </si>
  <si>
    <t>Email-only</t>
  </si>
  <si>
    <t>Push-only</t>
  </si>
  <si>
    <t>SMS-only</t>
  </si>
  <si>
    <t>Email+Push</t>
  </si>
  <si>
    <t>Email+SMS</t>
  </si>
  <si>
    <t>Push+SMS</t>
  </si>
  <si>
    <t>Email+Push+SMS</t>
  </si>
  <si>
    <t>69% of users received the communication</t>
  </si>
  <si>
    <t>BAU</t>
  </si>
  <si>
    <t>PZN</t>
  </si>
  <si>
    <t>Holdout</t>
  </si>
  <si>
    <t>Email</t>
  </si>
  <si>
    <t>Push</t>
  </si>
  <si>
    <t>Target Group</t>
  </si>
  <si>
    <t>All HHs</t>
  </si>
  <si>
    <t>Email Enabled HHs</t>
  </si>
  <si>
    <t>Email Sent HHs</t>
  </si>
  <si>
    <t>Email Sent HHs %</t>
  </si>
  <si>
    <t>Email Click HHs</t>
  </si>
  <si>
    <t>Email Click vs Send HHs%</t>
  </si>
  <si>
    <t>Total Emails Sent</t>
  </si>
  <si>
    <t>Total Emails Clicked</t>
  </si>
  <si>
    <t>Email CTR</t>
  </si>
  <si>
    <t>Email Unsubscribe HHs</t>
  </si>
  <si>
    <t>Email Unsubscribe HHs%</t>
  </si>
  <si>
    <t>Adhoc CTR*</t>
  </si>
  <si>
    <t>WSE CTR*</t>
  </si>
  <si>
    <t>Push Enabled HHs</t>
  </si>
  <si>
    <t>Push Sent HHs</t>
  </si>
  <si>
    <t>Push Sent HHs %</t>
  </si>
  <si>
    <t>Push Click HHs</t>
  </si>
  <si>
    <t>Push Click vs Send HHs%</t>
  </si>
  <si>
    <t>Total Push Sent</t>
  </si>
  <si>
    <t>Total Push Clicked</t>
  </si>
  <si>
    <t>Push Open Rate</t>
  </si>
  <si>
    <t>Push Unsubscribe HHs</t>
  </si>
  <si>
    <t>Push Unsubscribe HHs%</t>
  </si>
  <si>
    <t>SMS</t>
  </si>
  <si>
    <t>SMS Enabled HHs*</t>
  </si>
  <si>
    <t>SMS Sent HHs</t>
  </si>
  <si>
    <t>SMS Sent HHs %</t>
  </si>
  <si>
    <t>SMS Click HHs</t>
  </si>
  <si>
    <t>SMS Click vs Send HHs%</t>
  </si>
  <si>
    <t>Total SMS Sent</t>
  </si>
  <si>
    <t>Total SMS Clicked</t>
  </si>
  <si>
    <t>SMS CTR</t>
  </si>
  <si>
    <t>SMS Unsubscribe HHs</t>
  </si>
  <si>
    <t>SMS Unsubscribe HHs%</t>
  </si>
  <si>
    <t>*Flag is derived from ops view</t>
  </si>
  <si>
    <t>SMS 2025-08-26</t>
  </si>
  <si>
    <t>SMS 2025-08-27</t>
  </si>
  <si>
    <t>8/27/2025 &amp; 8/29/2025</t>
  </si>
  <si>
    <t>Email Hero Click HHs</t>
  </si>
  <si>
    <t>Email Hero Click vs Send HHs%</t>
  </si>
  <si>
    <t>Total Emails Hero Clicked</t>
  </si>
  <si>
    <t>Email Hero CTR</t>
  </si>
  <si>
    <t>p value - CTR</t>
  </si>
  <si>
    <t>p value Hero - CTR</t>
  </si>
  <si>
    <t>p value - unsubscribe HHs%</t>
  </si>
  <si>
    <t>start_date</t>
  </si>
  <si>
    <t>end_date</t>
  </si>
  <si>
    <t>UPC</t>
  </si>
  <si>
    <t>Target</t>
  </si>
  <si>
    <t>Campaign</t>
  </si>
  <si>
    <t>All HHS</t>
  </si>
  <si>
    <t>Buying HHS</t>
  </si>
  <si>
    <t>Buying HH Rate</t>
  </si>
  <si>
    <t>Lift</t>
  </si>
  <si>
    <t>All HHs - Net Incremental Sales</t>
  </si>
  <si>
    <t>All HHs - Gross Incremental Sales</t>
  </si>
  <si>
    <t>Buying HHs - Net Incremental Sales</t>
  </si>
  <si>
    <t>BuyingHHs - Gross Incremental Sales</t>
  </si>
  <si>
    <t>Period Full</t>
  </si>
  <si>
    <t>Overall</t>
  </si>
  <si>
    <t>Note: If the lift is significant, the value is highlighted in green or red, depending on the direction. Otherwise, it remains uncolored.</t>
  </si>
  <si>
    <r>
      <rPr>
        <b/>
        <sz val="14"/>
        <color rgb="FF000000"/>
        <rFont val="Aptos Narrow"/>
      </rPr>
      <t>Labor Day PZN Acquisition(</t>
    </r>
    <r>
      <rPr>
        <b/>
        <sz val="14"/>
        <color rgb="FFFF0000"/>
        <rFont val="Aptos Narrow"/>
      </rPr>
      <t>Not Stat Sig</t>
    </r>
    <r>
      <rPr>
        <b/>
        <sz val="14"/>
        <color rgb="FF000000"/>
        <rFont val="Aptos Narrow"/>
      </rPr>
      <t>)</t>
    </r>
  </si>
  <si>
    <t>ALL Segments</t>
  </si>
  <si>
    <t>Sales period : 08/26/25-09/01/25</t>
  </si>
  <si>
    <t xml:space="preserve">Program Lift </t>
  </si>
  <si>
    <t>Contact Group</t>
  </si>
  <si>
    <t>HHs</t>
  </si>
  <si>
    <t>Buying HHs</t>
  </si>
  <si>
    <t>Transactions</t>
  </si>
  <si>
    <t>Quantities Sold</t>
  </si>
  <si>
    <t>Net Sales</t>
  </si>
  <si>
    <t>Gross Sales</t>
  </si>
  <si>
    <t>Clips</t>
  </si>
  <si>
    <t>PD Clips</t>
  </si>
  <si>
    <t>SC Clips</t>
  </si>
  <si>
    <t>MF Clips</t>
  </si>
  <si>
    <t>Clipping HHs</t>
  </si>
  <si>
    <t>Redemptions</t>
  </si>
  <si>
    <t>PD Redemptions</t>
  </si>
  <si>
    <t>SC Redemptions</t>
  </si>
  <si>
    <t>MF Redemptions</t>
  </si>
  <si>
    <t>Redeeming HHs</t>
  </si>
  <si>
    <t>Net Sales per HH</t>
  </si>
  <si>
    <t>Gross Sales per HH</t>
  </si>
  <si>
    <t>Clips per HH</t>
  </si>
  <si>
    <t>PD Clips per HH</t>
  </si>
  <si>
    <t>SC Clips per HH</t>
  </si>
  <si>
    <t>MF Clips per HH</t>
  </si>
  <si>
    <t>Redemptions per HH</t>
  </si>
  <si>
    <t>PD Redemptions per HH</t>
  </si>
  <si>
    <t>SC Redemptions per HH</t>
  </si>
  <si>
    <t>MF Redemptions per HH</t>
  </si>
  <si>
    <t>Transactions per HH</t>
  </si>
  <si>
    <t>Net Sales per Buying HH</t>
  </si>
  <si>
    <t>Gross Sales per Buying HH</t>
  </si>
  <si>
    <t>Quantities Sold per HH</t>
  </si>
  <si>
    <t>Incremental  Net Sales</t>
  </si>
  <si>
    <t>Avg Net Sales vs  Control</t>
  </si>
  <si>
    <t>Incremental  Net Sales Buying HH</t>
  </si>
  <si>
    <t>Avg Net Sales vs  Control Buying HH</t>
  </si>
  <si>
    <t>Incremental  Gross Sales</t>
  </si>
  <si>
    <t>Avg Gross Sales vs  Control</t>
  </si>
  <si>
    <t>Incremental  Gross Sales Buying HH</t>
  </si>
  <si>
    <t>Avg Gross Sales vs  Control Buying HH</t>
  </si>
  <si>
    <t>Avg Txns vs Control</t>
  </si>
  <si>
    <t>Pre Average Weekly Sales</t>
  </si>
  <si>
    <t>Post Avg Weekly Sales</t>
  </si>
  <si>
    <t>Filter Column</t>
  </si>
  <si>
    <t>Persona</t>
  </si>
  <si>
    <t>MEAT_AND_SEAFOOD_ACQUISITION</t>
  </si>
  <si>
    <t>Facts Segment</t>
  </si>
  <si>
    <t>Elite and Best</t>
  </si>
  <si>
    <t>P Value - B</t>
  </si>
  <si>
    <t>P Value - C</t>
  </si>
  <si>
    <t>Good</t>
  </si>
  <si>
    <t>Occasional</t>
  </si>
  <si>
    <t>Unknown</t>
  </si>
  <si>
    <t>Myneeds</t>
  </si>
  <si>
    <t>Chasing_Price</t>
  </si>
  <si>
    <t>Easy_Eating</t>
  </si>
  <si>
    <t>Easy_Shopping</t>
  </si>
  <si>
    <t>Healthy_Foodies</t>
  </si>
  <si>
    <t>One_Stop_Low_Price</t>
  </si>
  <si>
    <t>Scratch_Foodies</t>
  </si>
  <si>
    <t>unknown</t>
  </si>
  <si>
    <t>Division</t>
  </si>
  <si>
    <t>Channel</t>
  </si>
  <si>
    <t>Rewards Engaged</t>
  </si>
  <si>
    <t>Deal Seeker</t>
  </si>
  <si>
    <t>No</t>
  </si>
  <si>
    <t>Yes</t>
  </si>
  <si>
    <t>Ecom Buying HHs</t>
  </si>
  <si>
    <t>Ecom Transactions</t>
  </si>
  <si>
    <t>Ecom Quantities Sold</t>
  </si>
  <si>
    <t>Ecom Net Sales</t>
  </si>
  <si>
    <t>Ecom Gross Sales</t>
  </si>
  <si>
    <t>Non Ecom Buying HHs</t>
  </si>
  <si>
    <t>Non Ecom Transactions</t>
  </si>
  <si>
    <t>Non Ecom Quantities Sold</t>
  </si>
  <si>
    <t>Non Ecom Net Sales</t>
  </si>
  <si>
    <t>Non Ecom Gross Sales</t>
  </si>
  <si>
    <t>Ecom Net Sales per HH</t>
  </si>
  <si>
    <t>Ecom Gross Sales per HH</t>
  </si>
  <si>
    <t>Ecom Transactions per HH</t>
  </si>
  <si>
    <t>Ecom Quantities Sold per HH</t>
  </si>
  <si>
    <t>Non Ecom Net Sales per HH</t>
  </si>
  <si>
    <t>Non Ecom Gross Sales per HH</t>
  </si>
  <si>
    <t>Non Ecom Transactions per HH</t>
  </si>
  <si>
    <t>Non Ecom Quantities Sold per HH</t>
  </si>
  <si>
    <t>Ecom Incremental  Net Sales</t>
  </si>
  <si>
    <t>Ecom Avg Net Sales vs  Control</t>
  </si>
  <si>
    <t>Non Ecom Incremental  Net Sales</t>
  </si>
  <si>
    <t>Non Ecom Avg Net Sales vs  Control</t>
  </si>
  <si>
    <t>Ecom Incremental  Gross Sales</t>
  </si>
  <si>
    <t>Ecom Avg Gross Sales vs  Control</t>
  </si>
  <si>
    <t>Non Ecom Incremental  Gross Sales</t>
  </si>
  <si>
    <t>Non Ecom Avg Gross Sales vs  Control</t>
  </si>
  <si>
    <t xml:space="preserve">Spend/HH </t>
  </si>
  <si>
    <t xml:space="preserve">Spend/Visit </t>
  </si>
  <si>
    <t xml:space="preserve">Visit/HH </t>
  </si>
  <si>
    <t xml:space="preserve">$/Unit </t>
  </si>
  <si>
    <t xml:space="preserve">Unit/Visit </t>
  </si>
  <si>
    <t>Unit/HH</t>
  </si>
  <si>
    <t xml:space="preserve">B+C (PZN) </t>
  </si>
  <si>
    <t xml:space="preserve">P value </t>
  </si>
  <si>
    <t>target_group_tvc</t>
  </si>
  <si>
    <t>hhs</t>
  </si>
  <si>
    <t>Variance</t>
  </si>
  <si>
    <t>Pooled Standard Error</t>
  </si>
  <si>
    <t>t-Statistic</t>
  </si>
  <si>
    <t>df</t>
  </si>
  <si>
    <t>p-value</t>
  </si>
  <si>
    <t>spend_per_hh</t>
  </si>
  <si>
    <t>spend_per_visit</t>
  </si>
  <si>
    <t>visit_per_hh</t>
  </si>
  <si>
    <t>spend_per_unit</t>
  </si>
  <si>
    <t>units_per_visit</t>
  </si>
  <si>
    <t>units_per_hh</t>
  </si>
  <si>
    <t>std_spend_per_hh</t>
  </si>
  <si>
    <t>std_spend_per_visit</t>
  </si>
  <si>
    <t>std_visit_per_hh</t>
  </si>
  <si>
    <t>std_spend_per_unit</t>
  </si>
  <si>
    <t>std_units_per_visit</t>
  </si>
  <si>
    <t>std_units_per_hh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</si>
</sst>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0.0%"/>
    <numFmt numFmtId="170" formatCode="#,##0.000"/>
    <numFmt numFmtId="171" formatCode="0.0000"/>
    <numFmt numFmtId="172" formatCode="0.0000%"/>
    <numFmt numFmtId="173" formatCode="_(* #,##0.00000_);_(* \(#,##0.00000\);_(* &quot;-&quot;??_);_(@_)"/>
    <numFmt numFmtId="174" formatCode="_(* #,##0.000_);_(* \(#,##0.000\);_(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i/>
      <sz val="11"/>
      <color rgb="FF000000"/>
      <name val="Aptos Narrow"/>
      <family val="2"/>
    </font>
    <font>
      <sz val="11"/>
      <color theme="1" tint="0.34998626667073579"/>
      <name val="Calibri"/>
      <family val="2"/>
      <scheme val="minor"/>
    </font>
    <font>
      <sz val="11"/>
      <color theme="1" tint="0.34998626667073579"/>
      <name val="Aptos Narrow"/>
      <family val="2"/>
    </font>
    <font>
      <i/>
      <sz val="11"/>
      <color theme="1" tint="0.34998626667073579"/>
      <name val="Aptos Narrow"/>
      <family val="2"/>
    </font>
    <font>
      <b/>
      <sz val="11"/>
      <color theme="1" tint="0.34998626667073579"/>
      <name val="Aptos Narrow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4"/>
      <color rgb="FF000000"/>
      <name val="Aptos Narrow"/>
      <family val="2"/>
    </font>
    <font>
      <i/>
      <sz val="11"/>
      <color theme="1" tint="0.34998626667073579"/>
      <name val="Calibri"/>
      <family val="2"/>
      <scheme val="minor"/>
    </font>
    <font>
      <b/>
      <sz val="12"/>
      <color rgb="FF000000"/>
      <name val="Aptos Narrow"/>
      <family val="2"/>
    </font>
    <font>
      <b/>
      <sz val="12"/>
      <color theme="1"/>
      <name val="Aptos Narrow"/>
      <family val="2"/>
    </font>
    <font>
      <b/>
      <i/>
      <sz val="12"/>
      <color theme="1" tint="0.34998626667073579"/>
      <name val="Aptos Narrow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ptos Narrow"/>
    </font>
    <font>
      <b/>
      <sz val="14"/>
      <color rgb="FFFF0000"/>
      <name val="Aptos Narrow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1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1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</cellStyleXfs>
  <cellXfs count="247">
    <xf numFmtId="0" fontId="0" fillId="0" borderId="0" xfId="0"/>
    <xf numFmtId="0" fontId="5" fillId="6" borderId="1" xfId="0" applyFont="1" applyFill="1" applyBorder="1"/>
    <xf numFmtId="168" fontId="5" fillId="6" borderId="1" xfId="1" applyNumberFormat="1" applyFont="1" applyFill="1" applyBorder="1" applyAlignment="1">
      <alignment horizontal="center" vertical="center"/>
    </xf>
    <xf numFmtId="164" fontId="5" fillId="6" borderId="1" xfId="0" applyNumberFormat="1" applyFont="1" applyFill="1" applyBorder="1"/>
    <xf numFmtId="14" fontId="8" fillId="0" borderId="0" xfId="0" applyNumberFormat="1" applyFont="1" applyAlignment="1">
      <alignment textRotation="75"/>
    </xf>
    <xf numFmtId="0" fontId="0" fillId="0" borderId="3" xfId="0" applyBorder="1"/>
    <xf numFmtId="0" fontId="0" fillId="0" borderId="3" xfId="0" applyBorder="1" applyAlignment="1">
      <alignment vertical="center"/>
    </xf>
    <xf numFmtId="0" fontId="4" fillId="0" borderId="3" xfId="0" applyFont="1" applyBorder="1"/>
    <xf numFmtId="165" fontId="0" fillId="0" borderId="3" xfId="0" applyNumberFormat="1" applyBorder="1"/>
    <xf numFmtId="0" fontId="0" fillId="0" borderId="3" xfId="0" applyBorder="1" applyAlignment="1">
      <alignment horizontal="right"/>
    </xf>
    <xf numFmtId="164" fontId="0" fillId="0" borderId="3" xfId="0" applyNumberFormat="1" applyBorder="1"/>
    <xf numFmtId="0" fontId="5" fillId="0" borderId="3" xfId="0" applyFon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/>
    <xf numFmtId="3" fontId="0" fillId="0" borderId="5" xfId="0" applyNumberFormat="1" applyBorder="1" applyAlignment="1">
      <alignment horizontal="center" vertical="center"/>
    </xf>
    <xf numFmtId="164" fontId="0" fillId="0" borderId="5" xfId="0" applyNumberFormat="1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6" fillId="0" borderId="3" xfId="0" applyFont="1" applyBorder="1"/>
    <xf numFmtId="0" fontId="0" fillId="0" borderId="11" xfId="0" applyBorder="1"/>
    <xf numFmtId="0" fontId="0" fillId="0" borderId="2" xfId="0" applyBorder="1"/>
    <xf numFmtId="0" fontId="4" fillId="0" borderId="13" xfId="0" applyFont="1" applyBorder="1" applyAlignment="1">
      <alignment horizontal="center"/>
    </xf>
    <xf numFmtId="10" fontId="0" fillId="0" borderId="3" xfId="2" applyNumberFormat="1" applyFont="1" applyBorder="1"/>
    <xf numFmtId="10" fontId="0" fillId="0" borderId="3" xfId="0" applyNumberFormat="1" applyBorder="1"/>
    <xf numFmtId="0" fontId="0" fillId="0" borderId="0" xfId="0" applyAlignment="1">
      <alignment wrapText="1"/>
    </xf>
    <xf numFmtId="0" fontId="5" fillId="6" borderId="15" xfId="0" applyFont="1" applyFill="1" applyBorder="1"/>
    <xf numFmtId="0" fontId="5" fillId="0" borderId="12" xfId="0" applyFont="1" applyBorder="1"/>
    <xf numFmtId="168" fontId="10" fillId="6" borderId="15" xfId="1" applyNumberFormat="1" applyFont="1" applyFill="1" applyBorder="1" applyAlignment="1">
      <alignment horizontal="center" vertical="center"/>
    </xf>
    <xf numFmtId="164" fontId="10" fillId="6" borderId="15" xfId="0" applyNumberFormat="1" applyFont="1" applyFill="1" applyBorder="1"/>
    <xf numFmtId="10" fontId="5" fillId="6" borderId="1" xfId="2" applyNumberFormat="1" applyFont="1" applyFill="1" applyBorder="1"/>
    <xf numFmtId="10" fontId="4" fillId="0" borderId="3" xfId="0" applyNumberFormat="1" applyFont="1" applyBorder="1"/>
    <xf numFmtId="165" fontId="0" fillId="0" borderId="3" xfId="3" applyNumberFormat="1" applyFont="1" applyBorder="1"/>
    <xf numFmtId="0" fontId="0" fillId="7" borderId="19" xfId="0" applyFill="1" applyBorder="1"/>
    <xf numFmtId="0" fontId="4" fillId="0" borderId="5" xfId="0" applyFont="1" applyBorder="1"/>
    <xf numFmtId="2" fontId="0" fillId="0" borderId="5" xfId="0" applyNumberFormat="1" applyBorder="1"/>
    <xf numFmtId="0" fontId="0" fillId="0" borderId="20" xfId="0" applyBorder="1"/>
    <xf numFmtId="0" fontId="4" fillId="0" borderId="21" xfId="0" applyFont="1" applyBorder="1"/>
    <xf numFmtId="0" fontId="4" fillId="0" borderId="22" xfId="0" applyFont="1" applyBorder="1"/>
    <xf numFmtId="0" fontId="4" fillId="0" borderId="20" xfId="0" applyFont="1" applyBorder="1"/>
    <xf numFmtId="2" fontId="0" fillId="0" borderId="20" xfId="0" applyNumberFormat="1" applyBorder="1"/>
    <xf numFmtId="10" fontId="0" fillId="0" borderId="23" xfId="2" applyNumberFormat="1" applyFont="1" applyBorder="1"/>
    <xf numFmtId="0" fontId="0" fillId="0" borderId="24" xfId="0" applyBorder="1"/>
    <xf numFmtId="16" fontId="4" fillId="0" borderId="3" xfId="0" applyNumberFormat="1" applyFont="1" applyBorder="1"/>
    <xf numFmtId="2" fontId="0" fillId="0" borderId="0" xfId="0" applyNumberFormat="1"/>
    <xf numFmtId="10" fontId="0" fillId="0" borderId="0" xfId="0" applyNumberFormat="1"/>
    <xf numFmtId="171" fontId="0" fillId="0" borderId="0" xfId="0" applyNumberFormat="1"/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/>
    <xf numFmtId="0" fontId="12" fillId="5" borderId="0" xfId="0" applyFont="1" applyFill="1"/>
    <xf numFmtId="0" fontId="11" fillId="3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/>
    <xf numFmtId="0" fontId="12" fillId="0" borderId="3" xfId="0" applyFont="1" applyBorder="1"/>
    <xf numFmtId="0" fontId="12" fillId="0" borderId="3" xfId="0" applyFont="1" applyBorder="1" applyAlignment="1">
      <alignment horizontal="center" vertical="center"/>
    </xf>
    <xf numFmtId="0" fontId="11" fillId="0" borderId="5" xfId="0" applyFont="1" applyBorder="1"/>
    <xf numFmtId="0" fontId="11" fillId="2" borderId="14" xfId="0" applyFont="1" applyFill="1" applyBorder="1" applyAlignment="1">
      <alignment horizontal="center"/>
    </xf>
    <xf numFmtId="0" fontId="11" fillId="0" borderId="6" xfId="0" applyFont="1" applyBorder="1" applyAlignment="1">
      <alignment vertical="center"/>
    </xf>
    <xf numFmtId="0" fontId="0" fillId="0" borderId="3" xfId="0" applyBorder="1" applyAlignment="1">
      <alignment horizontal="center"/>
    </xf>
    <xf numFmtId="0" fontId="12" fillId="0" borderId="5" xfId="0" applyFont="1" applyBorder="1"/>
    <xf numFmtId="0" fontId="13" fillId="0" borderId="5" xfId="0" applyFont="1" applyBorder="1"/>
    <xf numFmtId="3" fontId="12" fillId="0" borderId="7" xfId="0" applyNumberFormat="1" applyFont="1" applyBorder="1" applyAlignment="1">
      <alignment horizontal="right" vertical="center"/>
    </xf>
    <xf numFmtId="164" fontId="12" fillId="0" borderId="7" xfId="0" applyNumberFormat="1" applyFont="1" applyBorder="1"/>
    <xf numFmtId="170" fontId="12" fillId="0" borderId="7" xfId="0" applyNumberFormat="1" applyFont="1" applyBorder="1" applyAlignment="1">
      <alignment horizontal="right" vertical="center"/>
    </xf>
    <xf numFmtId="164" fontId="11" fillId="4" borderId="0" xfId="2" applyNumberFormat="1" applyFont="1" applyFill="1"/>
    <xf numFmtId="10" fontId="11" fillId="4" borderId="0" xfId="2" applyNumberFormat="1" applyFont="1" applyFill="1"/>
    <xf numFmtId="3" fontId="12" fillId="5" borderId="0" xfId="0" applyNumberFormat="1" applyFont="1" applyFill="1" applyAlignment="1">
      <alignment horizontal="right" vertical="center"/>
    </xf>
    <xf numFmtId="164" fontId="12" fillId="5" borderId="0" xfId="0" applyNumberFormat="1" applyFont="1" applyFill="1"/>
    <xf numFmtId="170" fontId="12" fillId="5" borderId="0" xfId="0" applyNumberFormat="1" applyFont="1" applyFill="1" applyAlignment="1">
      <alignment horizontal="right" vertical="center"/>
    </xf>
    <xf numFmtId="170" fontId="12" fillId="0" borderId="3" xfId="0" applyNumberFormat="1" applyFont="1" applyBorder="1" applyAlignment="1">
      <alignment horizontal="right" vertical="center"/>
    </xf>
    <xf numFmtId="3" fontId="12" fillId="0" borderId="3" xfId="0" applyNumberFormat="1" applyFont="1" applyBorder="1" applyAlignment="1">
      <alignment horizontal="right" vertical="center"/>
    </xf>
    <xf numFmtId="164" fontId="12" fillId="0" borderId="3" xfId="0" applyNumberFormat="1" applyFont="1" applyBorder="1"/>
    <xf numFmtId="170" fontId="0" fillId="0" borderId="3" xfId="0" applyNumberFormat="1" applyBorder="1" applyAlignment="1">
      <alignment horizontal="right"/>
    </xf>
    <xf numFmtId="0" fontId="11" fillId="6" borderId="15" xfId="0" applyFont="1" applyFill="1" applyBorder="1"/>
    <xf numFmtId="0" fontId="11" fillId="6" borderId="1" xfId="0" applyFont="1" applyFill="1" applyBorder="1"/>
    <xf numFmtId="0" fontId="16" fillId="0" borderId="6" xfId="0" applyFont="1" applyBorder="1" applyAlignment="1">
      <alignment horizontal="center" vertical="center" wrapText="1"/>
    </xf>
    <xf numFmtId="0" fontId="15" fillId="0" borderId="3" xfId="0" applyFont="1" applyBorder="1"/>
    <xf numFmtId="0" fontId="15" fillId="0" borderId="5" xfId="0" applyFont="1" applyBorder="1"/>
    <xf numFmtId="165" fontId="15" fillId="0" borderId="7" xfId="0" applyNumberFormat="1" applyFont="1" applyBorder="1"/>
    <xf numFmtId="165" fontId="15" fillId="5" borderId="0" xfId="0" applyNumberFormat="1" applyFont="1" applyFill="1"/>
    <xf numFmtId="165" fontId="15" fillId="0" borderId="3" xfId="0" applyNumberFormat="1" applyFont="1" applyBorder="1"/>
    <xf numFmtId="165" fontId="14" fillId="0" borderId="3" xfId="0" applyNumberFormat="1" applyFont="1" applyBorder="1"/>
    <xf numFmtId="164" fontId="14" fillId="0" borderId="5" xfId="0" applyNumberFormat="1" applyFont="1" applyBorder="1"/>
    <xf numFmtId="165" fontId="15" fillId="6" borderId="15" xfId="0" applyNumberFormat="1" applyFont="1" applyFill="1" applyBorder="1"/>
    <xf numFmtId="0" fontId="14" fillId="0" borderId="7" xfId="0" applyFont="1" applyBorder="1"/>
    <xf numFmtId="164" fontId="17" fillId="6" borderId="1" xfId="0" applyNumberFormat="1" applyFont="1" applyFill="1" applyBorder="1"/>
    <xf numFmtId="0" fontId="14" fillId="0" borderId="3" xfId="0" applyFont="1" applyBorder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11" fillId="0" borderId="7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4" fillId="0" borderId="25" xfId="0" applyFont="1" applyBorder="1"/>
    <xf numFmtId="14" fontId="0" fillId="0" borderId="26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68" fontId="0" fillId="0" borderId="26" xfId="1" applyNumberFormat="1" applyFont="1" applyBorder="1" applyAlignment="1">
      <alignment horizontal="center"/>
    </xf>
    <xf numFmtId="10" fontId="0" fillId="0" borderId="26" xfId="1" applyNumberFormat="1" applyFont="1" applyBorder="1" applyAlignment="1">
      <alignment horizontal="center"/>
    </xf>
    <xf numFmtId="0" fontId="18" fillId="0" borderId="27" xfId="0" applyFont="1" applyBorder="1"/>
    <xf numFmtId="0" fontId="20" fillId="0" borderId="3" xfId="0" applyFont="1" applyBorder="1"/>
    <xf numFmtId="0" fontId="19" fillId="0" borderId="0" xfId="0" quotePrefix="1" applyFont="1"/>
    <xf numFmtId="0" fontId="0" fillId="0" borderId="28" xfId="0" applyBorder="1"/>
    <xf numFmtId="0" fontId="0" fillId="0" borderId="0" xfId="0" quotePrefix="1"/>
    <xf numFmtId="0" fontId="12" fillId="0" borderId="5" xfId="0" applyFont="1" applyBorder="1" applyAlignment="1">
      <alignment horizontal="right" vertical="center"/>
    </xf>
    <xf numFmtId="170" fontId="12" fillId="0" borderId="5" xfId="0" applyNumberFormat="1" applyFont="1" applyBorder="1" applyAlignment="1">
      <alignment horizontal="right" vertical="center"/>
    </xf>
    <xf numFmtId="165" fontId="15" fillId="0" borderId="5" xfId="0" applyNumberFormat="1" applyFont="1" applyBorder="1"/>
    <xf numFmtId="170" fontId="12" fillId="6" borderId="29" xfId="0" applyNumberFormat="1" applyFont="1" applyFill="1" applyBorder="1" applyAlignment="1">
      <alignment horizontal="right" vertical="center"/>
    </xf>
    <xf numFmtId="0" fontId="0" fillId="6" borderId="29" xfId="0" applyFill="1" applyBorder="1"/>
    <xf numFmtId="0" fontId="12" fillId="6" borderId="29" xfId="0" applyFont="1" applyFill="1" applyBorder="1"/>
    <xf numFmtId="165" fontId="0" fillId="0" borderId="7" xfId="3" applyNumberFormat="1" applyFont="1" applyBorder="1"/>
    <xf numFmtId="10" fontId="0" fillId="0" borderId="7" xfId="0" applyNumberFormat="1" applyBorder="1"/>
    <xf numFmtId="0" fontId="11" fillId="6" borderId="30" xfId="0" applyFont="1" applyFill="1" applyBorder="1"/>
    <xf numFmtId="0" fontId="5" fillId="6" borderId="30" xfId="0" applyFont="1" applyFill="1" applyBorder="1"/>
    <xf numFmtId="168" fontId="10" fillId="6" borderId="30" xfId="1" applyNumberFormat="1" applyFont="1" applyFill="1" applyBorder="1" applyAlignment="1">
      <alignment horizontal="center" vertical="center"/>
    </xf>
    <xf numFmtId="164" fontId="10" fillId="6" borderId="30" xfId="0" applyNumberFormat="1" applyFont="1" applyFill="1" applyBorder="1"/>
    <xf numFmtId="170" fontId="12" fillId="6" borderId="30" xfId="0" applyNumberFormat="1" applyFont="1" applyFill="1" applyBorder="1" applyAlignment="1">
      <alignment horizontal="right" vertical="center"/>
    </xf>
    <xf numFmtId="0" fontId="0" fillId="6" borderId="30" xfId="0" applyFill="1" applyBorder="1"/>
    <xf numFmtId="164" fontId="11" fillId="6" borderId="30" xfId="2" applyNumberFormat="1" applyFont="1" applyFill="1" applyBorder="1"/>
    <xf numFmtId="10" fontId="11" fillId="6" borderId="30" xfId="2" applyNumberFormat="1" applyFont="1" applyFill="1" applyBorder="1"/>
    <xf numFmtId="165" fontId="15" fillId="6" borderId="30" xfId="0" applyNumberFormat="1" applyFont="1" applyFill="1" applyBorder="1"/>
    <xf numFmtId="0" fontId="12" fillId="0" borderId="3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3" fontId="12" fillId="0" borderId="7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70" fontId="12" fillId="0" borderId="7" xfId="0" applyNumberFormat="1" applyFont="1" applyBorder="1" applyAlignment="1">
      <alignment horizontal="center" vertical="center"/>
    </xf>
    <xf numFmtId="165" fontId="0" fillId="0" borderId="3" xfId="3" applyNumberFormat="1" applyFont="1" applyBorder="1" applyAlignment="1">
      <alignment horizontal="center"/>
    </xf>
    <xf numFmtId="164" fontId="11" fillId="4" borderId="0" xfId="2" applyNumberFormat="1" applyFont="1" applyFill="1" applyAlignment="1">
      <alignment horizontal="center"/>
    </xf>
    <xf numFmtId="10" fontId="11" fillId="4" borderId="0" xfId="2" applyNumberFormat="1" applyFont="1" applyFill="1" applyAlignment="1">
      <alignment horizontal="center"/>
    </xf>
    <xf numFmtId="10" fontId="0" fillId="0" borderId="3" xfId="0" applyNumberFormat="1" applyBorder="1" applyAlignment="1">
      <alignment horizontal="center"/>
    </xf>
    <xf numFmtId="169" fontId="11" fillId="4" borderId="0" xfId="2" applyNumberFormat="1" applyFont="1" applyFill="1" applyAlignment="1">
      <alignment horizontal="center"/>
    </xf>
    <xf numFmtId="9" fontId="0" fillId="0" borderId="3" xfId="0" applyNumberFormat="1" applyBorder="1"/>
    <xf numFmtId="3" fontId="12" fillId="5" borderId="0" xfId="0" applyNumberFormat="1" applyFont="1" applyFill="1" applyAlignment="1">
      <alignment horizontal="center" vertical="center"/>
    </xf>
    <xf numFmtId="164" fontId="12" fillId="5" borderId="0" xfId="0" applyNumberFormat="1" applyFont="1" applyFill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170" fontId="12" fillId="5" borderId="0" xfId="0" applyNumberFormat="1" applyFont="1" applyFill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2" fillId="6" borderId="1" xfId="0" applyFont="1" applyFill="1" applyBorder="1"/>
    <xf numFmtId="168" fontId="23" fillId="6" borderId="1" xfId="1" applyNumberFormat="1" applyFont="1" applyFill="1" applyBorder="1" applyAlignment="1">
      <alignment horizontal="center" vertical="center"/>
    </xf>
    <xf numFmtId="164" fontId="23" fillId="6" borderId="1" xfId="0" applyNumberFormat="1" applyFont="1" applyFill="1" applyBorder="1" applyAlignment="1">
      <alignment horizontal="center" vertical="center"/>
    </xf>
    <xf numFmtId="10" fontId="23" fillId="6" borderId="1" xfId="2" applyNumberFormat="1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10" fontId="23" fillId="6" borderId="1" xfId="2" applyNumberFormat="1" applyFont="1" applyFill="1" applyBorder="1" applyAlignment="1">
      <alignment horizontal="center"/>
    </xf>
    <xf numFmtId="166" fontId="23" fillId="6" borderId="1" xfId="3" applyFont="1" applyFill="1" applyBorder="1" applyAlignment="1">
      <alignment horizontal="center"/>
    </xf>
    <xf numFmtId="164" fontId="23" fillId="6" borderId="1" xfId="0" applyNumberFormat="1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164" fontId="24" fillId="6" borderId="1" xfId="0" applyNumberFormat="1" applyFont="1" applyFill="1" applyBorder="1" applyAlignment="1">
      <alignment horizontal="center"/>
    </xf>
    <xf numFmtId="0" fontId="2" fillId="0" borderId="3" xfId="0" applyFont="1" applyBorder="1"/>
    <xf numFmtId="0" fontId="14" fillId="0" borderId="3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66" fontId="0" fillId="0" borderId="3" xfId="3" applyFont="1" applyBorder="1" applyAlignment="1">
      <alignment horizontal="center"/>
    </xf>
    <xf numFmtId="10" fontId="0" fillId="0" borderId="3" xfId="2" applyNumberFormat="1" applyFont="1" applyBorder="1" applyAlignment="1">
      <alignment horizontal="center" vertical="center"/>
    </xf>
    <xf numFmtId="167" fontId="0" fillId="0" borderId="3" xfId="1" applyFont="1" applyBorder="1" applyAlignment="1">
      <alignment horizontal="center" vertical="center"/>
    </xf>
    <xf numFmtId="166" fontId="0" fillId="0" borderId="3" xfId="3" applyFon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0" fontId="0" fillId="0" borderId="3" xfId="2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10" fillId="6" borderId="31" xfId="1" applyNumberFormat="1" applyFont="1" applyFill="1" applyBorder="1" applyAlignment="1">
      <alignment horizontal="center" vertical="center"/>
    </xf>
    <xf numFmtId="170" fontId="12" fillId="6" borderId="32" xfId="0" applyNumberFormat="1" applyFont="1" applyFill="1" applyBorder="1" applyAlignment="1">
      <alignment horizontal="center" vertical="center"/>
    </xf>
    <xf numFmtId="170" fontId="12" fillId="6" borderId="33" xfId="0" applyNumberFormat="1" applyFont="1" applyFill="1" applyBorder="1" applyAlignment="1">
      <alignment horizontal="center" vertical="center"/>
    </xf>
    <xf numFmtId="170" fontId="12" fillId="0" borderId="3" xfId="0" applyNumberFormat="1" applyFont="1" applyBorder="1" applyAlignment="1">
      <alignment horizontal="center" vertical="center"/>
    </xf>
    <xf numFmtId="170" fontId="12" fillId="6" borderId="30" xfId="0" applyNumberFormat="1" applyFont="1" applyFill="1" applyBorder="1" applyAlignment="1">
      <alignment horizontal="center" vertical="center"/>
    </xf>
    <xf numFmtId="170" fontId="12" fillId="6" borderId="29" xfId="0" applyNumberFormat="1" applyFont="1" applyFill="1" applyBorder="1" applyAlignment="1">
      <alignment horizontal="center" vertical="center"/>
    </xf>
    <xf numFmtId="170" fontId="12" fillId="0" borderId="5" xfId="0" applyNumberFormat="1" applyFont="1" applyBorder="1" applyAlignment="1">
      <alignment horizontal="center" vertical="center"/>
    </xf>
    <xf numFmtId="170" fontId="0" fillId="0" borderId="3" xfId="0" applyNumberForma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12" fillId="0" borderId="7" xfId="0" applyNumberFormat="1" applyFont="1" applyBorder="1" applyAlignment="1">
      <alignment horizontal="center"/>
    </xf>
    <xf numFmtId="165" fontId="12" fillId="0" borderId="3" xfId="0" applyNumberFormat="1" applyFont="1" applyBorder="1" applyAlignment="1">
      <alignment horizontal="center"/>
    </xf>
    <xf numFmtId="165" fontId="12" fillId="5" borderId="0" xfId="0" applyNumberFormat="1" applyFont="1" applyFill="1" applyAlignment="1">
      <alignment horizontal="center"/>
    </xf>
    <xf numFmtId="165" fontId="12" fillId="6" borderId="30" xfId="0" applyNumberFormat="1" applyFont="1" applyFill="1" applyBorder="1" applyAlignment="1">
      <alignment horizontal="center"/>
    </xf>
    <xf numFmtId="165" fontId="12" fillId="6" borderId="29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0" fontId="5" fillId="6" borderId="1" xfId="2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1" fillId="6" borderId="0" xfId="0" applyFont="1" applyFill="1"/>
    <xf numFmtId="0" fontId="5" fillId="6" borderId="0" xfId="0" applyFont="1" applyFill="1"/>
    <xf numFmtId="168" fontId="10" fillId="6" borderId="0" xfId="1" applyNumberFormat="1" applyFont="1" applyFill="1" applyBorder="1" applyAlignment="1">
      <alignment horizontal="center" vertical="center"/>
    </xf>
    <xf numFmtId="164" fontId="10" fillId="6" borderId="0" xfId="0" applyNumberFormat="1" applyFont="1" applyFill="1"/>
    <xf numFmtId="165" fontId="12" fillId="6" borderId="0" xfId="0" applyNumberFormat="1" applyFont="1" applyFill="1" applyAlignment="1">
      <alignment horizontal="center"/>
    </xf>
    <xf numFmtId="170" fontId="12" fillId="6" borderId="0" xfId="0" applyNumberFormat="1" applyFont="1" applyFill="1" applyAlignment="1">
      <alignment horizontal="center" vertical="center"/>
    </xf>
    <xf numFmtId="170" fontId="12" fillId="6" borderId="0" xfId="0" applyNumberFormat="1" applyFont="1" applyFill="1" applyAlignment="1">
      <alignment horizontal="right" vertical="center"/>
    </xf>
    <xf numFmtId="0" fontId="0" fillId="6" borderId="0" xfId="0" applyFill="1"/>
    <xf numFmtId="164" fontId="11" fillId="6" borderId="0" xfId="2" applyNumberFormat="1" applyFont="1" applyFill="1" applyBorder="1"/>
    <xf numFmtId="10" fontId="11" fillId="6" borderId="0" xfId="2" applyNumberFormat="1" applyFont="1" applyFill="1" applyBorder="1"/>
    <xf numFmtId="165" fontId="15" fillId="6" borderId="0" xfId="0" applyNumberFormat="1" applyFont="1" applyFill="1"/>
    <xf numFmtId="0" fontId="18" fillId="0" borderId="0" xfId="0" applyFont="1"/>
    <xf numFmtId="0" fontId="4" fillId="0" borderId="20" xfId="0" applyFont="1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172" fontId="0" fillId="0" borderId="20" xfId="0" applyNumberFormat="1" applyBorder="1" applyAlignment="1">
      <alignment horizontal="center"/>
    </xf>
    <xf numFmtId="0" fontId="25" fillId="8" borderId="35" xfId="0" applyFont="1" applyFill="1" applyBorder="1"/>
    <xf numFmtId="0" fontId="25" fillId="8" borderId="34" xfId="0" applyFont="1" applyFill="1" applyBorder="1"/>
    <xf numFmtId="0" fontId="25" fillId="8" borderId="36" xfId="0" applyFont="1" applyFill="1" applyBorder="1"/>
    <xf numFmtId="0" fontId="18" fillId="0" borderId="0" xfId="0" quotePrefix="1" applyFont="1"/>
    <xf numFmtId="0" fontId="9" fillId="0" borderId="0" xfId="0" quotePrefix="1" applyFont="1"/>
    <xf numFmtId="165" fontId="16" fillId="0" borderId="7" xfId="0" applyNumberFormat="1" applyFont="1" applyBorder="1" applyAlignment="1">
      <alignment horizontal="center"/>
    </xf>
    <xf numFmtId="165" fontId="16" fillId="5" borderId="0" xfId="0" applyNumberFormat="1" applyFont="1" applyFill="1" applyAlignment="1">
      <alignment horizontal="center"/>
    </xf>
    <xf numFmtId="169" fontId="11" fillId="4" borderId="0" xfId="2" applyNumberFormat="1" applyFont="1" applyFill="1" applyAlignment="1">
      <alignment horizontal="right"/>
    </xf>
    <xf numFmtId="0" fontId="12" fillId="5" borderId="0" xfId="0" applyFont="1" applyFill="1" applyAlignment="1">
      <alignment horizontal="right"/>
    </xf>
    <xf numFmtId="0" fontId="11" fillId="0" borderId="5" xfId="0" applyFont="1" applyBorder="1" applyAlignment="1">
      <alignment horizontal="right"/>
    </xf>
    <xf numFmtId="165" fontId="12" fillId="0" borderId="5" xfId="0" applyNumberFormat="1" applyFont="1" applyBorder="1" applyAlignment="1">
      <alignment horizontal="center"/>
    </xf>
    <xf numFmtId="169" fontId="11" fillId="6" borderId="30" xfId="2" applyNumberFormat="1" applyFont="1" applyFill="1" applyBorder="1" applyAlignment="1">
      <alignment horizontal="right"/>
    </xf>
    <xf numFmtId="169" fontId="11" fillId="6" borderId="0" xfId="2" applyNumberFormat="1" applyFont="1" applyFill="1" applyBorder="1" applyAlignment="1">
      <alignment horizontal="right"/>
    </xf>
    <xf numFmtId="0" fontId="12" fillId="6" borderId="29" xfId="0" applyFont="1" applyFill="1" applyBorder="1" applyAlignment="1">
      <alignment horizontal="right"/>
    </xf>
    <xf numFmtId="166" fontId="5" fillId="6" borderId="1" xfId="3" applyFont="1" applyFill="1" applyBorder="1"/>
    <xf numFmtId="164" fontId="5" fillId="6" borderId="1" xfId="0" applyNumberFormat="1" applyFont="1" applyFill="1" applyBorder="1" applyAlignment="1">
      <alignment horizontal="right"/>
    </xf>
    <xf numFmtId="0" fontId="26" fillId="0" borderId="3" xfId="0" applyFont="1" applyBorder="1"/>
    <xf numFmtId="0" fontId="4" fillId="0" borderId="0" xfId="0" applyFont="1"/>
    <xf numFmtId="0" fontId="8" fillId="0" borderId="20" xfId="0" applyFont="1" applyBorder="1" applyAlignment="1">
      <alignment horizontal="center"/>
    </xf>
    <xf numFmtId="0" fontId="0" fillId="0" borderId="37" xfId="0" applyBorder="1"/>
    <xf numFmtId="165" fontId="12" fillId="5" borderId="0" xfId="0" applyNumberFormat="1" applyFont="1" applyFill="1"/>
    <xf numFmtId="169" fontId="0" fillId="0" borderId="3" xfId="2" applyNumberFormat="1" applyFont="1" applyBorder="1"/>
    <xf numFmtId="0" fontId="4" fillId="0" borderId="40" xfId="0" applyFont="1" applyBorder="1" applyAlignment="1">
      <alignment horizontal="center"/>
    </xf>
    <xf numFmtId="10" fontId="0" fillId="0" borderId="23" xfId="2" applyNumberFormat="1" applyFont="1" applyFill="1" applyBorder="1"/>
    <xf numFmtId="10" fontId="0" fillId="0" borderId="26" xfId="1" applyNumberFormat="1" applyFont="1" applyFill="1" applyBorder="1" applyAlignment="1">
      <alignment horizontal="center"/>
    </xf>
    <xf numFmtId="0" fontId="28" fillId="0" borderId="3" xfId="0" applyFont="1" applyBorder="1"/>
    <xf numFmtId="10" fontId="12" fillId="5" borderId="0" xfId="0" applyNumberFormat="1" applyFont="1" applyFill="1"/>
    <xf numFmtId="170" fontId="0" fillId="0" borderId="3" xfId="0" applyNumberFormat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164" fontId="30" fillId="4" borderId="0" xfId="2" applyNumberFormat="1" applyFont="1" applyFill="1" applyAlignment="1">
      <alignment horizontal="center"/>
    </xf>
    <xf numFmtId="10" fontId="30" fillId="4" borderId="0" xfId="2" applyNumberFormat="1" applyFont="1" applyFill="1" applyAlignment="1">
      <alignment horizontal="center"/>
    </xf>
    <xf numFmtId="0" fontId="1" fillId="0" borderId="3" xfId="0" applyFont="1" applyBorder="1"/>
    <xf numFmtId="10" fontId="0" fillId="0" borderId="22" xfId="0" applyNumberFormat="1" applyBorder="1"/>
    <xf numFmtId="10" fontId="0" fillId="0" borderId="20" xfId="0" applyNumberFormat="1" applyBorder="1"/>
    <xf numFmtId="173" fontId="0" fillId="0" borderId="20" xfId="0" applyNumberFormat="1" applyBorder="1" applyAlignment="1">
      <alignment horizontal="center"/>
    </xf>
    <xf numFmtId="174" fontId="0" fillId="0" borderId="20" xfId="0" applyNumberFormat="1" applyBorder="1" applyAlignment="1">
      <alignment horizontal="center"/>
    </xf>
    <xf numFmtId="168" fontId="0" fillId="0" borderId="3" xfId="0" applyNumberFormat="1" applyBorder="1"/>
    <xf numFmtId="169" fontId="0" fillId="0" borderId="20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4" fillId="0" borderId="2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14" fontId="4" fillId="0" borderId="22" xfId="0" applyNumberFormat="1" applyFont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</cellXfs>
  <cellStyles count="6">
    <cellStyle name="Comma" xfId="1" builtinId="3"/>
    <cellStyle name="Comma 2" xfId="5" xr:uid="{02062479-0E98-F04F-8122-043611BEC125}"/>
    <cellStyle name="Currency" xfId="3" builtinId="4"/>
    <cellStyle name="Normal" xfId="0" builtinId="0"/>
    <cellStyle name="Normal 2" xfId="4" xr:uid="{01087FA9-1EA6-2346-A3D0-0AE874C0C762}"/>
    <cellStyle name="Percent" xfId="2" builtinId="5"/>
  </cellStyles>
  <dxfs count="6">
    <dxf>
      <font>
        <color theme="0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 patternType="solid">
          <fgColor indexed="64"/>
          <bgColor theme="0"/>
        </patternFill>
      </fill>
    </dxf>
    <dxf>
      <border outline="0">
        <bottom style="thin">
          <color theme="0"/>
        </bottom>
      </border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Day PZN Acquisition</a:t>
            </a:r>
          </a:p>
        </c:rich>
      </c:tx>
      <c:layout>
        <c:manualLayout>
          <c:xMode val="edge"/>
          <c:yMode val="edge"/>
          <c:x val="0.46552771016263772"/>
          <c:y val="2.165902595508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'TVC vs OPS'!$B$68</c:f>
              <c:strCache>
                <c:ptCount val="1"/>
                <c:pt idx="0">
                  <c:v>Same Communication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'TVC vs OPS'!$C$66:$W$67</c:f>
              <c:multiLvlStrCache>
                <c:ptCount val="21"/>
                <c:lvl>
                  <c:pt idx="0">
                    <c:v>B (PZN)</c:v>
                  </c:pt>
                  <c:pt idx="1">
                    <c:v>C (PZN) </c:v>
                  </c:pt>
                  <c:pt idx="2">
                    <c:v>D (Holdout)</c:v>
                  </c:pt>
                  <c:pt idx="3">
                    <c:v>B (PZN)</c:v>
                  </c:pt>
                  <c:pt idx="4">
                    <c:v>C (PZN) </c:v>
                  </c:pt>
                  <c:pt idx="5">
                    <c:v>D (Holdout)</c:v>
                  </c:pt>
                  <c:pt idx="6">
                    <c:v>B (PZN)</c:v>
                  </c:pt>
                  <c:pt idx="7">
                    <c:v>C (PZN) </c:v>
                  </c:pt>
                  <c:pt idx="8">
                    <c:v>D (Holdout)</c:v>
                  </c:pt>
                  <c:pt idx="9">
                    <c:v>B (PZN)</c:v>
                  </c:pt>
                  <c:pt idx="10">
                    <c:v>C (PZN) </c:v>
                  </c:pt>
                  <c:pt idx="11">
                    <c:v>D (Holdout)</c:v>
                  </c:pt>
                  <c:pt idx="12">
                    <c:v>B (PZN)</c:v>
                  </c:pt>
                  <c:pt idx="13">
                    <c:v>C (PZN) </c:v>
                  </c:pt>
                  <c:pt idx="14">
                    <c:v>D (Holdout)</c:v>
                  </c:pt>
                  <c:pt idx="15">
                    <c:v>B (PZN)</c:v>
                  </c:pt>
                  <c:pt idx="16">
                    <c:v>C (PZN) </c:v>
                  </c:pt>
                  <c:pt idx="17">
                    <c:v>D (Holdout)</c:v>
                  </c:pt>
                  <c:pt idx="18">
                    <c:v>B (PZN)</c:v>
                  </c:pt>
                  <c:pt idx="19">
                    <c:v>C (PZN) </c:v>
                  </c:pt>
                  <c:pt idx="20">
                    <c:v>D (Holdout)</c:v>
                  </c:pt>
                </c:lvl>
                <c:lvl>
                  <c:pt idx="0">
                    <c:v>Email-only</c:v>
                  </c:pt>
                  <c:pt idx="3">
                    <c:v>Push-only</c:v>
                  </c:pt>
                  <c:pt idx="6">
                    <c:v>SMS-only</c:v>
                  </c:pt>
                  <c:pt idx="9">
                    <c:v>Email+Push</c:v>
                  </c:pt>
                  <c:pt idx="12">
                    <c:v>Email+SMS</c:v>
                  </c:pt>
                  <c:pt idx="15">
                    <c:v>Push+SMS</c:v>
                  </c:pt>
                  <c:pt idx="18">
                    <c:v>Email+Push+SMS</c:v>
                  </c:pt>
                </c:lvl>
              </c:multiLvlStrCache>
            </c:multiLvlStrRef>
          </c:cat>
          <c:val>
            <c:numRef>
              <c:f>'TVC vs OPS'!$C$68:$W$68</c:f>
              <c:numCache>
                <c:formatCode>0.00%</c:formatCode>
                <c:ptCount val="21"/>
                <c:pt idx="0">
                  <c:v>0.95092302584542998</c:v>
                </c:pt>
                <c:pt idx="1">
                  <c:v>0.95086620476101003</c:v>
                </c:pt>
                <c:pt idx="2">
                  <c:v>6.6114828200000001E-6</c:v>
                </c:pt>
                <c:pt idx="3">
                  <c:v>0.91121242331575003</c:v>
                </c:pt>
                <c:pt idx="4">
                  <c:v>0.91156443491392003</c:v>
                </c:pt>
                <c:pt idx="5">
                  <c:v>3.6001212671999999E-4</c:v>
                </c:pt>
                <c:pt idx="6">
                  <c:v>0.88930212974983003</c:v>
                </c:pt>
                <c:pt idx="7">
                  <c:v>0.88892156450867998</c:v>
                </c:pt>
                <c:pt idx="9">
                  <c:v>0.89534553803712003</c:v>
                </c:pt>
                <c:pt idx="10">
                  <c:v>0.89470814897519002</c:v>
                </c:pt>
                <c:pt idx="12">
                  <c:v>0.84724640740154</c:v>
                </c:pt>
                <c:pt idx="13">
                  <c:v>0.84632729697480003</c:v>
                </c:pt>
                <c:pt idx="15">
                  <c:v>0.84525820738779001</c:v>
                </c:pt>
                <c:pt idx="16">
                  <c:v>0.84528584324614997</c:v>
                </c:pt>
                <c:pt idx="18">
                  <c:v>0.81044788832603998</c:v>
                </c:pt>
                <c:pt idx="19">
                  <c:v>0.80964532024653002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F-4FD1-838F-C717305AA282}"/>
            </c:ext>
          </c:extLst>
        </c:ser>
        <c:ser>
          <c:idx val="1"/>
          <c:order val="1"/>
          <c:tx>
            <c:strRef>
              <c:f>'TVC vs OPS'!$B$69</c:f>
              <c:strCache>
                <c:ptCount val="1"/>
                <c:pt idx="0">
                  <c:v>Other 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'TVC vs OPS'!$C$66:$W$67</c:f>
              <c:multiLvlStrCache>
                <c:ptCount val="21"/>
                <c:lvl>
                  <c:pt idx="0">
                    <c:v>B (PZN)</c:v>
                  </c:pt>
                  <c:pt idx="1">
                    <c:v>C (PZN) </c:v>
                  </c:pt>
                  <c:pt idx="2">
                    <c:v>D (Holdout)</c:v>
                  </c:pt>
                  <c:pt idx="3">
                    <c:v>B (PZN)</c:v>
                  </c:pt>
                  <c:pt idx="4">
                    <c:v>C (PZN) </c:v>
                  </c:pt>
                  <c:pt idx="5">
                    <c:v>D (Holdout)</c:v>
                  </c:pt>
                  <c:pt idx="6">
                    <c:v>B (PZN)</c:v>
                  </c:pt>
                  <c:pt idx="7">
                    <c:v>C (PZN) </c:v>
                  </c:pt>
                  <c:pt idx="8">
                    <c:v>D (Holdout)</c:v>
                  </c:pt>
                  <c:pt idx="9">
                    <c:v>B (PZN)</c:v>
                  </c:pt>
                  <c:pt idx="10">
                    <c:v>C (PZN) </c:v>
                  </c:pt>
                  <c:pt idx="11">
                    <c:v>D (Holdout)</c:v>
                  </c:pt>
                  <c:pt idx="12">
                    <c:v>B (PZN)</c:v>
                  </c:pt>
                  <c:pt idx="13">
                    <c:v>C (PZN) </c:v>
                  </c:pt>
                  <c:pt idx="14">
                    <c:v>D (Holdout)</c:v>
                  </c:pt>
                  <c:pt idx="15">
                    <c:v>B (PZN)</c:v>
                  </c:pt>
                  <c:pt idx="16">
                    <c:v>C (PZN) </c:v>
                  </c:pt>
                  <c:pt idx="17">
                    <c:v>D (Holdout)</c:v>
                  </c:pt>
                  <c:pt idx="18">
                    <c:v>B (PZN)</c:v>
                  </c:pt>
                  <c:pt idx="19">
                    <c:v>C (PZN) </c:v>
                  </c:pt>
                  <c:pt idx="20">
                    <c:v>D (Holdout)</c:v>
                  </c:pt>
                </c:lvl>
                <c:lvl>
                  <c:pt idx="0">
                    <c:v>Email-only</c:v>
                  </c:pt>
                  <c:pt idx="3">
                    <c:v>Push-only</c:v>
                  </c:pt>
                  <c:pt idx="6">
                    <c:v>SMS-only</c:v>
                  </c:pt>
                  <c:pt idx="9">
                    <c:v>Email+Push</c:v>
                  </c:pt>
                  <c:pt idx="12">
                    <c:v>Email+SMS</c:v>
                  </c:pt>
                  <c:pt idx="15">
                    <c:v>Push+SMS</c:v>
                  </c:pt>
                  <c:pt idx="18">
                    <c:v>Email+Push+SMS</c:v>
                  </c:pt>
                </c:lvl>
              </c:multiLvlStrCache>
            </c:multiLvlStrRef>
          </c:cat>
          <c:val>
            <c:numRef>
              <c:f>'TVC vs OPS'!$C$69:$W$69</c:f>
              <c:numCache>
                <c:formatCode>0.00%</c:formatCode>
                <c:ptCount val="21"/>
                <c:pt idx="0">
                  <c:v>1.143571843891E-2</c:v>
                </c:pt>
                <c:pt idx="1">
                  <c:v>1.132060898522E-2</c:v>
                </c:pt>
                <c:pt idx="2">
                  <c:v>1.1239520800000001E-4</c:v>
                </c:pt>
                <c:pt idx="3">
                  <c:v>1.3796631307E-3</c:v>
                </c:pt>
                <c:pt idx="4">
                  <c:v>1.35473211295E-3</c:v>
                </c:pt>
                <c:pt idx="5">
                  <c:v>1.263200445E-5</c:v>
                </c:pt>
                <c:pt idx="6">
                  <c:v>1.1578541103820001E-2</c:v>
                </c:pt>
                <c:pt idx="7">
                  <c:v>1.1287092663389999E-2</c:v>
                </c:pt>
                <c:pt idx="8">
                  <c:v>4.3599581400000003E-5</c:v>
                </c:pt>
                <c:pt idx="9">
                  <c:v>9.9185043563280006E-2</c:v>
                </c:pt>
                <c:pt idx="10">
                  <c:v>9.9899034613899998E-2</c:v>
                </c:pt>
                <c:pt idx="11">
                  <c:v>5.0578923626000004E-4</c:v>
                </c:pt>
                <c:pt idx="12">
                  <c:v>0.14591138550296001</c:v>
                </c:pt>
                <c:pt idx="13">
                  <c:v>0.14646943216116001</c:v>
                </c:pt>
                <c:pt idx="14">
                  <c:v>7.8795997200000004E-5</c:v>
                </c:pt>
                <c:pt idx="15">
                  <c:v>0.1474076526186</c:v>
                </c:pt>
                <c:pt idx="16">
                  <c:v>0.14739524413516</c:v>
                </c:pt>
                <c:pt idx="17">
                  <c:v>3.6875422530000001E-4</c:v>
                </c:pt>
                <c:pt idx="18">
                  <c:v>0.18882558961022999</c:v>
                </c:pt>
                <c:pt idx="19">
                  <c:v>0.18957107910849999</c:v>
                </c:pt>
                <c:pt idx="20">
                  <c:v>5.5232725390000001E-4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EF-4FD1-838F-C717305AA282}"/>
            </c:ext>
          </c:extLst>
        </c:ser>
        <c:ser>
          <c:idx val="2"/>
          <c:order val="2"/>
          <c:tx>
            <c:strRef>
              <c:f>'TVC vs OPS'!$B$70</c:f>
              <c:strCache>
                <c:ptCount val="1"/>
                <c:pt idx="0">
                  <c:v>No Communication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'TVC vs OPS'!$C$66:$W$67</c:f>
              <c:multiLvlStrCache>
                <c:ptCount val="21"/>
                <c:lvl>
                  <c:pt idx="0">
                    <c:v>B (PZN)</c:v>
                  </c:pt>
                  <c:pt idx="1">
                    <c:v>C (PZN) </c:v>
                  </c:pt>
                  <c:pt idx="2">
                    <c:v>D (Holdout)</c:v>
                  </c:pt>
                  <c:pt idx="3">
                    <c:v>B (PZN)</c:v>
                  </c:pt>
                  <c:pt idx="4">
                    <c:v>C (PZN) </c:v>
                  </c:pt>
                  <c:pt idx="5">
                    <c:v>D (Holdout)</c:v>
                  </c:pt>
                  <c:pt idx="6">
                    <c:v>B (PZN)</c:v>
                  </c:pt>
                  <c:pt idx="7">
                    <c:v>C (PZN) </c:v>
                  </c:pt>
                  <c:pt idx="8">
                    <c:v>D (Holdout)</c:v>
                  </c:pt>
                  <c:pt idx="9">
                    <c:v>B (PZN)</c:v>
                  </c:pt>
                  <c:pt idx="10">
                    <c:v>C (PZN) </c:v>
                  </c:pt>
                  <c:pt idx="11">
                    <c:v>D (Holdout)</c:v>
                  </c:pt>
                  <c:pt idx="12">
                    <c:v>B (PZN)</c:v>
                  </c:pt>
                  <c:pt idx="13">
                    <c:v>C (PZN) </c:v>
                  </c:pt>
                  <c:pt idx="14">
                    <c:v>D (Holdout)</c:v>
                  </c:pt>
                  <c:pt idx="15">
                    <c:v>B (PZN)</c:v>
                  </c:pt>
                  <c:pt idx="16">
                    <c:v>C (PZN) </c:v>
                  </c:pt>
                  <c:pt idx="17">
                    <c:v>D (Holdout)</c:v>
                  </c:pt>
                  <c:pt idx="18">
                    <c:v>B (PZN)</c:v>
                  </c:pt>
                  <c:pt idx="19">
                    <c:v>C (PZN) </c:v>
                  </c:pt>
                  <c:pt idx="20">
                    <c:v>D (Holdout)</c:v>
                  </c:pt>
                </c:lvl>
                <c:lvl>
                  <c:pt idx="0">
                    <c:v>Email-only</c:v>
                  </c:pt>
                  <c:pt idx="3">
                    <c:v>Push-only</c:v>
                  </c:pt>
                  <c:pt idx="6">
                    <c:v>SMS-only</c:v>
                  </c:pt>
                  <c:pt idx="9">
                    <c:v>Email+Push</c:v>
                  </c:pt>
                  <c:pt idx="12">
                    <c:v>Email+SMS</c:v>
                  </c:pt>
                  <c:pt idx="15">
                    <c:v>Push+SMS</c:v>
                  </c:pt>
                  <c:pt idx="18">
                    <c:v>Email+Push+SMS</c:v>
                  </c:pt>
                </c:lvl>
              </c:multiLvlStrCache>
            </c:multiLvlStrRef>
          </c:cat>
          <c:val>
            <c:numRef>
              <c:f>'TVC vs OPS'!$C$70:$W$70</c:f>
              <c:numCache>
                <c:formatCode>0.00%</c:formatCode>
                <c:ptCount val="21"/>
                <c:pt idx="0">
                  <c:v>3.7641255715660002E-2</c:v>
                </c:pt>
                <c:pt idx="1">
                  <c:v>3.7813186253769997E-2</c:v>
                </c:pt>
                <c:pt idx="2">
                  <c:v>0.99988099330918001</c:v>
                </c:pt>
                <c:pt idx="3">
                  <c:v>8.7407913553559993E-2</c:v>
                </c:pt>
                <c:pt idx="4">
                  <c:v>8.7080832973130004E-2</c:v>
                </c:pt>
                <c:pt idx="5">
                  <c:v>0.99962735586883</c:v>
                </c:pt>
                <c:pt idx="6">
                  <c:v>9.9119329146349994E-2</c:v>
                </c:pt>
                <c:pt idx="7">
                  <c:v>9.9791342827929994E-2</c:v>
                </c:pt>
                <c:pt idx="8">
                  <c:v>0.99995640041860001</c:v>
                </c:pt>
                <c:pt idx="9">
                  <c:v>5.4694183995900002E-3</c:v>
                </c:pt>
                <c:pt idx="10">
                  <c:v>5.3928164109100004E-3</c:v>
                </c:pt>
                <c:pt idx="11">
                  <c:v>0.99949421076374001</c:v>
                </c:pt>
                <c:pt idx="12">
                  <c:v>6.8422070954899999E-3</c:v>
                </c:pt>
                <c:pt idx="13">
                  <c:v>7.2032708640399996E-3</c:v>
                </c:pt>
                <c:pt idx="14">
                  <c:v>0.99992120400280005</c:v>
                </c:pt>
                <c:pt idx="15">
                  <c:v>7.3341399936099998E-3</c:v>
                </c:pt>
                <c:pt idx="16">
                  <c:v>7.3189126187000004E-3</c:v>
                </c:pt>
                <c:pt idx="17">
                  <c:v>0.99963124577469997</c:v>
                </c:pt>
                <c:pt idx="18">
                  <c:v>7.2652206372000004E-4</c:v>
                </c:pt>
                <c:pt idx="19">
                  <c:v>7.8360064495999998E-4</c:v>
                </c:pt>
                <c:pt idx="20">
                  <c:v>0.99944767274610002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EF-4FD1-838F-C717305AA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3553311"/>
        <c:axId val="991635887"/>
      </c:barChart>
      <c:catAx>
        <c:axId val="81355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35887"/>
        <c:crosses val="autoZero"/>
        <c:auto val="1"/>
        <c:lblAlgn val="ctr"/>
        <c:lblOffset val="100"/>
        <c:noMultiLvlLbl val="0"/>
      </c:catAx>
      <c:valAx>
        <c:axId val="99163588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5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Day PZN Acquisition</a:t>
            </a:r>
          </a:p>
        </c:rich>
      </c:tx>
      <c:layout>
        <c:manualLayout>
          <c:xMode val="edge"/>
          <c:yMode val="edge"/>
          <c:x val="0.33458853862348475"/>
          <c:y val="2.6402640264026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'TVC vs OPS'!$B$59</c:f>
              <c:strCache>
                <c:ptCount val="1"/>
                <c:pt idx="0">
                  <c:v>Same Communication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'TVC vs OPS'!$C$58:$E$58</c:f>
              <c:strCache>
                <c:ptCount val="3"/>
                <c:pt idx="0">
                  <c:v>B (PZN)</c:v>
                </c:pt>
                <c:pt idx="1">
                  <c:v>C (PZN) </c:v>
                </c:pt>
                <c:pt idx="2">
                  <c:v>D (Holdout)</c:v>
                </c:pt>
              </c:strCache>
            </c:strRef>
          </c:cat>
          <c:val>
            <c:numRef>
              <c:f>'TVC vs OPS'!$C$59:$E$59</c:f>
              <c:numCache>
                <c:formatCode>0.00%</c:formatCode>
                <c:ptCount val="3"/>
                <c:pt idx="0">
                  <c:v>0.83601060900000002</c:v>
                </c:pt>
                <c:pt idx="1">
                  <c:v>0.83596636800000002</c:v>
                </c:pt>
                <c:pt idx="2">
                  <c:v>1.10541E-4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E-4384-9F22-487D4EB8EE5F}"/>
            </c:ext>
          </c:extLst>
        </c:ser>
        <c:ser>
          <c:idx val="1"/>
          <c:order val="1"/>
          <c:tx>
            <c:strRef>
              <c:f>'TVC vs OPS'!$B$60</c:f>
              <c:strCache>
                <c:ptCount val="1"/>
                <c:pt idx="0">
                  <c:v>Other 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'TVC vs OPS'!$C$58:$E$58</c:f>
              <c:strCache>
                <c:ptCount val="3"/>
                <c:pt idx="0">
                  <c:v>B (PZN)</c:v>
                </c:pt>
                <c:pt idx="1">
                  <c:v>C (PZN) </c:v>
                </c:pt>
                <c:pt idx="2">
                  <c:v>D (Holdout)</c:v>
                </c:pt>
              </c:strCache>
            </c:strRef>
          </c:cat>
          <c:val>
            <c:numRef>
              <c:f>'TVC vs OPS'!$C$60:$E$60</c:f>
              <c:numCache>
                <c:formatCode>0.00%</c:formatCode>
                <c:ptCount val="3"/>
                <c:pt idx="0">
                  <c:v>5.6981853999999998E-2</c:v>
                </c:pt>
                <c:pt idx="1">
                  <c:v>5.7165412999999998E-2</c:v>
                </c:pt>
                <c:pt idx="2">
                  <c:v>1.7724599999999999E-4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E-4384-9F22-487D4EB8EE5F}"/>
            </c:ext>
          </c:extLst>
        </c:ser>
        <c:ser>
          <c:idx val="2"/>
          <c:order val="2"/>
          <c:tx>
            <c:strRef>
              <c:f>'TVC vs OPS'!$B$61</c:f>
              <c:strCache>
                <c:ptCount val="1"/>
                <c:pt idx="0">
                  <c:v>No Communication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'TVC vs OPS'!$C$58:$E$58</c:f>
              <c:strCache>
                <c:ptCount val="3"/>
                <c:pt idx="0">
                  <c:v>B (PZN)</c:v>
                </c:pt>
                <c:pt idx="1">
                  <c:v>C (PZN) </c:v>
                </c:pt>
                <c:pt idx="2">
                  <c:v>D (Holdout)</c:v>
                </c:pt>
              </c:strCache>
            </c:strRef>
          </c:cat>
          <c:val>
            <c:numRef>
              <c:f>'TVC vs OPS'!$C$61:$E$61</c:f>
              <c:numCache>
                <c:formatCode>0.00%</c:formatCode>
                <c:ptCount val="3"/>
                <c:pt idx="0">
                  <c:v>0.107007537</c:v>
                </c:pt>
                <c:pt idx="1">
                  <c:v>0.106868219</c:v>
                </c:pt>
                <c:pt idx="2">
                  <c:v>0.99971221300000002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E-4384-9F22-487D4EB8E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1387911"/>
        <c:axId val="1291389959"/>
      </c:barChart>
      <c:catAx>
        <c:axId val="1291387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89959"/>
        <c:crosses val="autoZero"/>
        <c:auto val="1"/>
        <c:lblAlgn val="ctr"/>
        <c:lblOffset val="100"/>
        <c:noMultiLvlLbl val="0"/>
      </c:catAx>
      <c:valAx>
        <c:axId val="129138995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87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'TVC vs OPS Hold'!$B$68</c:f>
              <c:strCache>
                <c:ptCount val="1"/>
                <c:pt idx="0">
                  <c:v>Same Communication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'TVC vs OPS Hold'!$C$66:$K$67</c:f>
              <c:multiLvlStrCache>
                <c:ptCount val="9"/>
                <c:lvl>
                  <c:pt idx="0">
                    <c:v>BAU</c:v>
                  </c:pt>
                  <c:pt idx="1">
                    <c:v>PZN</c:v>
                  </c:pt>
                  <c:pt idx="2">
                    <c:v>Holdout</c:v>
                  </c:pt>
                  <c:pt idx="3">
                    <c:v>BAU</c:v>
                  </c:pt>
                  <c:pt idx="4">
                    <c:v>PZN</c:v>
                  </c:pt>
                  <c:pt idx="5">
                    <c:v>Holdout</c:v>
                  </c:pt>
                  <c:pt idx="6">
                    <c:v>BAU</c:v>
                  </c:pt>
                  <c:pt idx="7">
                    <c:v>PZN</c:v>
                  </c:pt>
                  <c:pt idx="8">
                    <c:v>Holdout</c:v>
                  </c:pt>
                </c:lvl>
                <c:lvl>
                  <c:pt idx="0">
                    <c:v>Email</c:v>
                  </c:pt>
                  <c:pt idx="3">
                    <c:v>Push</c:v>
                  </c:pt>
                  <c:pt idx="6">
                    <c:v>Email+Push</c:v>
                  </c:pt>
                </c:lvl>
              </c:multiLvlStrCache>
            </c:multiLvlStrRef>
          </c:cat>
          <c:val>
            <c:numRef>
              <c:f>'TVC vs OPS Hold'!$C$68:$K$68</c:f>
              <c:numCache>
                <c:formatCode>0.00%</c:formatCode>
                <c:ptCount val="9"/>
                <c:pt idx="0">
                  <c:v>0.79547899300000002</c:v>
                </c:pt>
                <c:pt idx="1">
                  <c:v>0.79011701499999998</c:v>
                </c:pt>
                <c:pt idx="2">
                  <c:v>0</c:v>
                </c:pt>
                <c:pt idx="3">
                  <c:v>0.689699442</c:v>
                </c:pt>
                <c:pt idx="4">
                  <c:v>0.68815499300000005</c:v>
                </c:pt>
                <c:pt idx="5">
                  <c:v>0.41820470300000001</c:v>
                </c:pt>
                <c:pt idx="6">
                  <c:v>0.64223680500000002</c:v>
                </c:pt>
                <c:pt idx="7">
                  <c:v>0.63649227600000002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AE-43DB-AD15-F44D8B2A1ECF}"/>
            </c:ext>
          </c:extLst>
        </c:ser>
        <c:ser>
          <c:idx val="1"/>
          <c:order val="1"/>
          <c:tx>
            <c:strRef>
              <c:f>'TVC vs OPS Hold'!$B$69</c:f>
              <c:strCache>
                <c:ptCount val="1"/>
                <c:pt idx="0">
                  <c:v>Other 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'TVC vs OPS Hold'!$C$66:$K$67</c:f>
              <c:multiLvlStrCache>
                <c:ptCount val="9"/>
                <c:lvl>
                  <c:pt idx="0">
                    <c:v>BAU</c:v>
                  </c:pt>
                  <c:pt idx="1">
                    <c:v>PZN</c:v>
                  </c:pt>
                  <c:pt idx="2">
                    <c:v>Holdout</c:v>
                  </c:pt>
                  <c:pt idx="3">
                    <c:v>BAU</c:v>
                  </c:pt>
                  <c:pt idx="4">
                    <c:v>PZN</c:v>
                  </c:pt>
                  <c:pt idx="5">
                    <c:v>Holdout</c:v>
                  </c:pt>
                  <c:pt idx="6">
                    <c:v>BAU</c:v>
                  </c:pt>
                  <c:pt idx="7">
                    <c:v>PZN</c:v>
                  </c:pt>
                  <c:pt idx="8">
                    <c:v>Holdout</c:v>
                  </c:pt>
                </c:lvl>
                <c:lvl>
                  <c:pt idx="0">
                    <c:v>Email</c:v>
                  </c:pt>
                  <c:pt idx="3">
                    <c:v>Push</c:v>
                  </c:pt>
                  <c:pt idx="6">
                    <c:v>Email+Push</c:v>
                  </c:pt>
                </c:lvl>
              </c:multiLvlStrCache>
            </c:multiLvlStrRef>
          </c:cat>
          <c:val>
            <c:numRef>
              <c:f>'TVC vs OPS Hold'!$C$69:$K$69</c:f>
              <c:numCache>
                <c:formatCode>0.00%</c:formatCode>
                <c:ptCount val="9"/>
                <c:pt idx="0">
                  <c:v>0.12858792699999999</c:v>
                </c:pt>
                <c:pt idx="1">
                  <c:v>0.13425088199999999</c:v>
                </c:pt>
                <c:pt idx="2">
                  <c:v>1.3874088E-2</c:v>
                </c:pt>
                <c:pt idx="3">
                  <c:v>0.15386480899999999</c:v>
                </c:pt>
                <c:pt idx="4">
                  <c:v>0.16280172000000001</c:v>
                </c:pt>
                <c:pt idx="5">
                  <c:v>0</c:v>
                </c:pt>
                <c:pt idx="6">
                  <c:v>0.34508790499999997</c:v>
                </c:pt>
                <c:pt idx="7">
                  <c:v>0.351538499</c:v>
                </c:pt>
                <c:pt idx="8">
                  <c:v>0.448678409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AE-43DB-AD15-F44D8B2A1ECF}"/>
            </c:ext>
          </c:extLst>
        </c:ser>
        <c:ser>
          <c:idx val="2"/>
          <c:order val="2"/>
          <c:tx>
            <c:strRef>
              <c:f>'TVC vs OPS Hold'!$B$70</c:f>
              <c:strCache>
                <c:ptCount val="1"/>
                <c:pt idx="0">
                  <c:v>No Communication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'TVC vs OPS Hold'!$C$66:$K$67</c:f>
              <c:multiLvlStrCache>
                <c:ptCount val="9"/>
                <c:lvl>
                  <c:pt idx="0">
                    <c:v>BAU</c:v>
                  </c:pt>
                  <c:pt idx="1">
                    <c:v>PZN</c:v>
                  </c:pt>
                  <c:pt idx="2">
                    <c:v>Holdout</c:v>
                  </c:pt>
                  <c:pt idx="3">
                    <c:v>BAU</c:v>
                  </c:pt>
                  <c:pt idx="4">
                    <c:v>PZN</c:v>
                  </c:pt>
                  <c:pt idx="5">
                    <c:v>Holdout</c:v>
                  </c:pt>
                  <c:pt idx="6">
                    <c:v>BAU</c:v>
                  </c:pt>
                  <c:pt idx="7">
                    <c:v>PZN</c:v>
                  </c:pt>
                  <c:pt idx="8">
                    <c:v>Holdout</c:v>
                  </c:pt>
                </c:lvl>
                <c:lvl>
                  <c:pt idx="0">
                    <c:v>Email</c:v>
                  </c:pt>
                  <c:pt idx="3">
                    <c:v>Push</c:v>
                  </c:pt>
                  <c:pt idx="6">
                    <c:v>Email+Push</c:v>
                  </c:pt>
                </c:lvl>
              </c:multiLvlStrCache>
            </c:multiLvlStrRef>
          </c:cat>
          <c:val>
            <c:numRef>
              <c:f>'TVC vs OPS Hold'!$C$70:$K$70</c:f>
              <c:numCache>
                <c:formatCode>0.00%</c:formatCode>
                <c:ptCount val="9"/>
                <c:pt idx="0">
                  <c:v>7.593308E-2</c:v>
                </c:pt>
                <c:pt idx="1">
                  <c:v>7.5632103000000006E-2</c:v>
                </c:pt>
                <c:pt idx="2">
                  <c:v>0.98612298399999998</c:v>
                </c:pt>
                <c:pt idx="3">
                  <c:v>0.15643574900000001</c:v>
                </c:pt>
                <c:pt idx="4">
                  <c:v>0.149043287</c:v>
                </c:pt>
                <c:pt idx="5">
                  <c:v>0.58175849499999999</c:v>
                </c:pt>
                <c:pt idx="6">
                  <c:v>1.2675290000000001E-2</c:v>
                </c:pt>
                <c:pt idx="7">
                  <c:v>1.1969225E-2</c:v>
                </c:pt>
                <c:pt idx="8">
                  <c:v>0.55131808599999998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AE-43DB-AD15-F44D8B2A1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3553311"/>
        <c:axId val="991635887"/>
      </c:barChart>
      <c:catAx>
        <c:axId val="81355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35887"/>
        <c:crosses val="autoZero"/>
        <c:auto val="1"/>
        <c:lblAlgn val="ctr"/>
        <c:lblOffset val="100"/>
        <c:noMultiLvlLbl val="0"/>
      </c:catAx>
      <c:valAx>
        <c:axId val="99163588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5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Easter</a:t>
            </a:r>
          </a:p>
        </c:rich>
      </c:tx>
      <c:layout>
        <c:manualLayout>
          <c:xMode val="edge"/>
          <c:yMode val="edge"/>
          <c:x val="0.39642594337107417"/>
          <c:y val="2.6402640264026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'TVC vs OPS Hold'!$B$59</c:f>
              <c:strCache>
                <c:ptCount val="1"/>
                <c:pt idx="0">
                  <c:v>Same Communication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'TVC vs OPS Hold'!$C$58:$E$58</c:f>
              <c:strCache>
                <c:ptCount val="3"/>
                <c:pt idx="0">
                  <c:v>BAU</c:v>
                </c:pt>
                <c:pt idx="1">
                  <c:v>PZN</c:v>
                </c:pt>
                <c:pt idx="2">
                  <c:v>Holdout</c:v>
                </c:pt>
              </c:strCache>
            </c:strRef>
          </c:cat>
          <c:val>
            <c:numRef>
              <c:f>'TVC vs OPS Hold'!$C$59:$E$59</c:f>
              <c:numCache>
                <c:formatCode>0.00%</c:formatCode>
                <c:ptCount val="3"/>
                <c:pt idx="0">
                  <c:v>0.71497887999999998</c:v>
                </c:pt>
                <c:pt idx="1">
                  <c:v>0.71061563999999999</c:v>
                </c:pt>
                <c:pt idx="2">
                  <c:v>0.12645568600000001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3-495F-814A-5B637DF9099C}"/>
            </c:ext>
          </c:extLst>
        </c:ser>
        <c:ser>
          <c:idx val="1"/>
          <c:order val="1"/>
          <c:tx>
            <c:strRef>
              <c:f>'TVC vs OPS Hold'!$B$60</c:f>
              <c:strCache>
                <c:ptCount val="1"/>
                <c:pt idx="0">
                  <c:v>Other 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'TVC vs OPS Hold'!$C$58:$E$58</c:f>
              <c:strCache>
                <c:ptCount val="3"/>
                <c:pt idx="0">
                  <c:v>BAU</c:v>
                </c:pt>
                <c:pt idx="1">
                  <c:v>PZN</c:v>
                </c:pt>
                <c:pt idx="2">
                  <c:v>Holdout</c:v>
                </c:pt>
              </c:strCache>
            </c:strRef>
          </c:cat>
          <c:val>
            <c:numRef>
              <c:f>'TVC vs OPS Hold'!$C$60:$E$60</c:f>
              <c:numCache>
                <c:formatCode>0.00%</c:formatCode>
                <c:ptCount val="3"/>
                <c:pt idx="0">
                  <c:v>0.204818413</c:v>
                </c:pt>
                <c:pt idx="1">
                  <c:v>0.21173426000000001</c:v>
                </c:pt>
                <c:pt idx="2">
                  <c:v>0.147749187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3-495F-814A-5B637DF9099C}"/>
            </c:ext>
          </c:extLst>
        </c:ser>
        <c:ser>
          <c:idx val="2"/>
          <c:order val="2"/>
          <c:tx>
            <c:strRef>
              <c:f>'TVC vs OPS Hold'!$B$61</c:f>
              <c:strCache>
                <c:ptCount val="1"/>
                <c:pt idx="0">
                  <c:v>No Communication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'TVC vs OPS Hold'!$C$58:$E$58</c:f>
              <c:strCache>
                <c:ptCount val="3"/>
                <c:pt idx="0">
                  <c:v>BAU</c:v>
                </c:pt>
                <c:pt idx="1">
                  <c:v>PZN</c:v>
                </c:pt>
                <c:pt idx="2">
                  <c:v>Holdout</c:v>
                </c:pt>
              </c:strCache>
            </c:strRef>
          </c:cat>
          <c:val>
            <c:numRef>
              <c:f>'TVC vs OPS Hold'!$C$61:$E$61</c:f>
              <c:numCache>
                <c:formatCode>0.00%</c:formatCode>
                <c:ptCount val="3"/>
                <c:pt idx="0">
                  <c:v>8.0202706999999998E-2</c:v>
                </c:pt>
                <c:pt idx="1">
                  <c:v>7.7648615000000004E-2</c:v>
                </c:pt>
                <c:pt idx="2">
                  <c:v>0.72579512599999996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B3-495F-814A-5B637DF90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1387911"/>
        <c:axId val="1291389959"/>
      </c:barChart>
      <c:catAx>
        <c:axId val="1291387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89959"/>
        <c:crosses val="autoZero"/>
        <c:auto val="1"/>
        <c:lblAlgn val="ctr"/>
        <c:lblOffset val="100"/>
        <c:noMultiLvlLbl val="0"/>
      </c:catAx>
      <c:valAx>
        <c:axId val="129138995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87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</xdr:row>
      <xdr:rowOff>133350</xdr:rowOff>
    </xdr:from>
    <xdr:to>
      <xdr:col>18</xdr:col>
      <xdr:colOff>133350</xdr:colOff>
      <xdr:row>24</xdr:row>
      <xdr:rowOff>38100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D5E99A6-EE10-4566-9826-7567A6AE3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5</xdr:col>
      <xdr:colOff>790575</xdr:colOff>
      <xdr:row>18</xdr:row>
      <xdr:rowOff>28575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DFFFFAE2-5B3A-4E7B-AEEC-50A635B8D01A}"/>
            </a:ext>
            <a:ext uri="{147F2762-F138-4A5C-976F-8EAC2B608ADB}">
              <a16:predDERef xmlns:a16="http://schemas.microsoft.com/office/drawing/2014/main" pred="{1D5E99A6-EE10-4566-9826-7567A6AE3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</xdr:row>
      <xdr:rowOff>133350</xdr:rowOff>
    </xdr:from>
    <xdr:to>
      <xdr:col>18</xdr:col>
      <xdr:colOff>133350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C0F5F-880C-61C7-FEE3-0CEC01C2F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5</xdr:col>
      <xdr:colOff>790575</xdr:colOff>
      <xdr:row>18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40F7B9-FB2B-4984-9341-C8B0CDD1DDCA}"/>
            </a:ext>
            <a:ext uri="{147F2762-F138-4A5C-976F-8EAC2B608ADB}">
              <a16:predDERef xmlns:a16="http://schemas.microsoft.com/office/drawing/2014/main" pred="{F50C0F5F-880C-61C7-FEE3-0CEC01C2F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533400</xdr:colOff>
      <xdr:row>1</xdr:row>
      <xdr:rowOff>0</xdr:rowOff>
    </xdr:from>
    <xdr:to>
      <xdr:col>1</xdr:col>
      <xdr:colOff>3829050</xdr:colOff>
      <xdr:row>4</xdr:row>
      <xdr:rowOff>0</xdr:rowOff>
    </xdr:to>
    <mc:AlternateContent xmlns:mc="http://schemas.openxmlformats.org/markup-compatibility/2006" xmlns:a15="http://schemas.microsoft.com/office/drawing/2012/main">
      <mc:Choice Requires="a15">
        <xdr:graphicFrame macro="">
          <xdr:nvGraphicFramePr>
            <xdr:cNvPr id="2" name="Filter Column">
              <a:extLst>
                <a:ext uri="{FF2B5EF4-FFF2-40B4-BE49-F238E27FC236}">
                  <a16:creationId xmlns:a16="http://schemas.microsoft.com/office/drawing/2014/main" id="{0F5F6CE3-6B7E-1483-4971-7A4943DDF4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er Colum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0" y="238125"/>
              <a:ext cx="4305300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Filter_Column" xr10:uid="{F304F00A-8998-4E5F-83AA-21F4BFE19F45}" sourceName="Filter Column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ilter Column" xr10:uid="{3D419FEA-4D04-4825-9AB2-AF8AAF555F79}" cache="Slicer_Filter_Column" caption="Filter Column" columnCount="4" showCaption="0" lockedPosition="1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97AAD6-A0A0-43BC-80ED-B2C62BE9119F}" name="Table1" displayName="Table1" ref="A4:A195" totalsRowShown="0" headerRowDxfId="5" dataDxfId="3" headerRowBorderDxfId="4" tableBorderDxfId="2" totalsRowBorderDxfId="1">
  <autoFilter ref="A4:A195" xr:uid="{8797AAD6-A0A0-43BC-80ED-B2C62BE9119F}">
    <filterColumn colId="0">
      <filters>
        <filter val="Rewards Engaged"/>
      </filters>
    </filterColumn>
  </autoFilter>
  <tableColumns count="1">
    <tableColumn id="1" xr3:uid="{E8F6DA64-323F-4A03-A298-551AB19EF7CB}" name="Filter Colum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0429F-EA97-49FD-B8DF-C6225E300923}">
  <dimension ref="B3:B25"/>
  <sheetViews>
    <sheetView zoomScale="160" zoomScaleNormal="160" workbookViewId="0">
      <selection activeCell="B11" sqref="B11"/>
    </sheetView>
  </sheetViews>
  <sheetFormatPr defaultColWidth="8.88671875" defaultRowHeight="14.4" x14ac:dyDescent="0.3"/>
  <cols>
    <col min="2" max="2" width="155.33203125" customWidth="1"/>
  </cols>
  <sheetData>
    <row r="3" spans="2:2" x14ac:dyDescent="0.3">
      <c r="B3" s="212" t="s">
        <v>0</v>
      </c>
    </row>
    <row r="4" spans="2:2" x14ac:dyDescent="0.3">
      <c r="B4" s="198" t="s">
        <v>1</v>
      </c>
    </row>
    <row r="5" spans="2:2" x14ac:dyDescent="0.3">
      <c r="B5" s="198" t="s">
        <v>2</v>
      </c>
    </row>
    <row r="6" spans="2:2" x14ac:dyDescent="0.3">
      <c r="B6" s="199" t="s">
        <v>3</v>
      </c>
    </row>
    <row r="7" spans="2:2" x14ac:dyDescent="0.3">
      <c r="B7" s="100" t="s">
        <v>4</v>
      </c>
    </row>
    <row r="8" spans="2:2" x14ac:dyDescent="0.3">
      <c r="B8" s="100" t="s">
        <v>5</v>
      </c>
    </row>
    <row r="9" spans="2:2" x14ac:dyDescent="0.3">
      <c r="B9" s="100" t="s">
        <v>6</v>
      </c>
    </row>
    <row r="10" spans="2:2" x14ac:dyDescent="0.3">
      <c r="B10" s="100" t="s">
        <v>7</v>
      </c>
    </row>
    <row r="11" spans="2:2" x14ac:dyDescent="0.3">
      <c r="B11" s="100" t="s">
        <v>8</v>
      </c>
    </row>
    <row r="12" spans="2:2" x14ac:dyDescent="0.3">
      <c r="B12" s="100" t="s">
        <v>9</v>
      </c>
    </row>
    <row r="13" spans="2:2" x14ac:dyDescent="0.3">
      <c r="B13" s="98" t="s">
        <v>10</v>
      </c>
    </row>
    <row r="14" spans="2:2" x14ac:dyDescent="0.3">
      <c r="B14" s="100" t="s">
        <v>11</v>
      </c>
    </row>
    <row r="16" spans="2:2" x14ac:dyDescent="0.3">
      <c r="B16" s="100" t="s">
        <v>12</v>
      </c>
    </row>
    <row r="17" spans="2:2" x14ac:dyDescent="0.3">
      <c r="B17" s="100" t="s">
        <v>13</v>
      </c>
    </row>
    <row r="18" spans="2:2" x14ac:dyDescent="0.3">
      <c r="B18" s="98"/>
    </row>
    <row r="19" spans="2:2" x14ac:dyDescent="0.3">
      <c r="B19" s="212" t="s">
        <v>14</v>
      </c>
    </row>
    <row r="20" spans="2:2" x14ac:dyDescent="0.3">
      <c r="B20" t="s">
        <v>15</v>
      </c>
    </row>
    <row r="22" spans="2:2" x14ac:dyDescent="0.3">
      <c r="B22" s="100"/>
    </row>
    <row r="23" spans="2:2" x14ac:dyDescent="0.3">
      <c r="B23" s="100"/>
    </row>
    <row r="24" spans="2:2" x14ac:dyDescent="0.3">
      <c r="B24" s="100"/>
    </row>
    <row r="25" spans="2:2" x14ac:dyDescent="0.3">
      <c r="B25" s="10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DEDB-6CF6-463C-B560-9A650ABCEB35}">
  <dimension ref="B1:AV15"/>
  <sheetViews>
    <sheetView zoomScaleNormal="100" workbookViewId="0">
      <pane xSplit="3" topLeftCell="AG1" activePane="topRight" state="frozen"/>
      <selection pane="topRight" activeCell="AT13" sqref="AT13"/>
    </sheetView>
  </sheetViews>
  <sheetFormatPr defaultColWidth="8.88671875" defaultRowHeight="15" customHeight="1" x14ac:dyDescent="0.3"/>
  <cols>
    <col min="1" max="1" width="8.88671875" style="5"/>
    <col min="2" max="2" width="33" style="5" customWidth="1"/>
    <col min="3" max="3" width="22.33203125" style="12" customWidth="1"/>
    <col min="4" max="4" width="14.6640625" style="12" customWidth="1"/>
    <col min="5" max="5" width="12.44140625" style="12" hidden="1" customWidth="1"/>
    <col min="6" max="7" width="14.6640625" style="12" hidden="1" customWidth="1"/>
    <col min="8" max="8" width="14" style="12" hidden="1" customWidth="1"/>
    <col min="9" max="9" width="14.6640625" style="12" customWidth="1"/>
    <col min="10" max="10" width="12.44140625" style="12" hidden="1" customWidth="1"/>
    <col min="11" max="12" width="14.6640625" style="12" hidden="1" customWidth="1"/>
    <col min="13" max="13" width="14" style="12" hidden="1" customWidth="1"/>
    <col min="14" max="14" width="14.6640625" style="12" customWidth="1"/>
    <col min="15" max="15" width="12.44140625" style="12" hidden="1" customWidth="1"/>
    <col min="16" max="17" width="14.6640625" style="12" hidden="1" customWidth="1"/>
    <col min="18" max="18" width="14" style="12" hidden="1" customWidth="1"/>
    <col min="19" max="19" width="12.109375" style="12" customWidth="1"/>
    <col min="20" max="20" width="12.44140625" style="12" customWidth="1"/>
    <col min="21" max="21" width="12.44140625" style="12" hidden="1" customWidth="1"/>
    <col min="22" max="22" width="14.6640625" style="58" hidden="1" customWidth="1"/>
    <col min="23" max="23" width="12.109375" style="12" customWidth="1"/>
    <col min="24" max="24" width="12.44140625" style="12" customWidth="1"/>
    <col min="25" max="25" width="12.44140625" style="12" hidden="1" customWidth="1"/>
    <col min="26" max="26" width="14.6640625" style="58" hidden="1" customWidth="1"/>
    <col min="27" max="27" width="12.109375" style="12" customWidth="1"/>
    <col min="28" max="28" width="12.44140625" style="12" customWidth="1"/>
    <col min="29" max="29" width="12.44140625" style="12" hidden="1" customWidth="1"/>
    <col min="30" max="30" width="14.6640625" style="58" hidden="1" customWidth="1"/>
    <col min="31" max="31" width="6.44140625" style="58" customWidth="1"/>
    <col min="32" max="32" width="14.6640625" style="58" customWidth="1"/>
    <col min="33" max="33" width="12.33203125" style="58" customWidth="1"/>
    <col min="34" max="34" width="14.6640625" style="58" customWidth="1"/>
    <col min="35" max="35" width="12.33203125" style="58" customWidth="1"/>
    <col min="36" max="36" width="14.6640625" style="58" customWidth="1"/>
    <col min="37" max="37" width="12.33203125" style="58" customWidth="1"/>
    <col min="38" max="38" width="7.44140625" style="58" customWidth="1"/>
    <col min="39" max="44" width="14.6640625" style="58" customWidth="1"/>
    <col min="45" max="45" width="16.33203125" style="58" bestFit="1" customWidth="1"/>
    <col min="46" max="46" width="15.109375" style="12" customWidth="1"/>
    <col min="47" max="47" width="9.88671875" style="5" customWidth="1"/>
    <col min="48" max="16384" width="8.88671875" style="5"/>
  </cols>
  <sheetData>
    <row r="1" spans="2:48" ht="18" x14ac:dyDescent="0.35">
      <c r="B1" s="211" t="s">
        <v>110</v>
      </c>
      <c r="C1" s="54"/>
      <c r="S1" s="54"/>
      <c r="T1" s="54"/>
      <c r="U1" s="54"/>
      <c r="V1" s="118"/>
      <c r="W1" s="54"/>
      <c r="X1" s="54"/>
      <c r="Y1" s="54"/>
      <c r="Z1" s="118"/>
      <c r="AA1" s="54"/>
      <c r="AB1" s="54"/>
      <c r="AC1" s="54"/>
      <c r="AD1" s="118"/>
      <c r="AE1" s="118"/>
      <c r="AG1" s="118"/>
      <c r="AI1" s="118"/>
      <c r="AK1" s="118"/>
      <c r="AL1" s="118"/>
      <c r="AS1" s="118"/>
      <c r="AT1" s="118"/>
    </row>
    <row r="2" spans="2:48" ht="14.4" x14ac:dyDescent="0.3">
      <c r="B2" s="52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118"/>
      <c r="W2" s="54"/>
      <c r="X2" s="54"/>
      <c r="Y2" s="54"/>
      <c r="Z2" s="118"/>
      <c r="AA2" s="54"/>
      <c r="AB2" s="54"/>
      <c r="AC2" s="54"/>
      <c r="AD2" s="118"/>
      <c r="AE2" s="118"/>
      <c r="AG2" s="118"/>
      <c r="AI2" s="118"/>
      <c r="AK2" s="118"/>
      <c r="AL2" s="118"/>
      <c r="AS2" s="118"/>
      <c r="AT2" s="118"/>
    </row>
    <row r="3" spans="2:48" ht="14.4" x14ac:dyDescent="0.3">
      <c r="B3" s="55" t="s">
        <v>111</v>
      </c>
      <c r="C3" s="19" t="s">
        <v>112</v>
      </c>
      <c r="D3" s="47"/>
      <c r="E3" s="47"/>
      <c r="F3" s="47"/>
      <c r="G3" s="47"/>
      <c r="H3" s="119"/>
      <c r="I3" s="47"/>
      <c r="J3" s="47"/>
      <c r="K3" s="47"/>
      <c r="L3" s="47"/>
      <c r="M3" s="119"/>
      <c r="N3" s="47"/>
      <c r="O3" s="47"/>
      <c r="P3" s="47"/>
      <c r="Q3" s="47"/>
      <c r="R3" s="119"/>
      <c r="S3" s="47"/>
      <c r="T3" s="47"/>
      <c r="U3" s="47"/>
      <c r="V3" s="120"/>
      <c r="W3" s="47"/>
      <c r="X3" s="47"/>
      <c r="Y3" s="47"/>
      <c r="Z3" s="120"/>
      <c r="AA3" s="47"/>
      <c r="AB3" s="47"/>
      <c r="AC3" s="47"/>
      <c r="AD3" s="120"/>
      <c r="AE3" s="120"/>
      <c r="AF3" s="244" t="s">
        <v>113</v>
      </c>
      <c r="AG3" s="245"/>
      <c r="AH3" s="245"/>
      <c r="AI3" s="245"/>
      <c r="AJ3" s="245"/>
      <c r="AK3" s="245"/>
      <c r="AL3" s="245"/>
      <c r="AM3" s="245"/>
      <c r="AN3" s="245"/>
      <c r="AO3" s="223"/>
      <c r="AP3" s="223"/>
      <c r="AQ3" s="223"/>
      <c r="AR3" s="223"/>
      <c r="AS3" s="120"/>
      <c r="AT3" s="120"/>
    </row>
    <row r="4" spans="2:48" ht="63" customHeight="1" x14ac:dyDescent="0.3">
      <c r="B4" s="57" t="s">
        <v>114</v>
      </c>
      <c r="C4" s="51" t="s">
        <v>115</v>
      </c>
      <c r="D4" s="51" t="s">
        <v>116</v>
      </c>
      <c r="E4" s="51" t="s">
        <v>117</v>
      </c>
      <c r="F4" s="51" t="s">
        <v>118</v>
      </c>
      <c r="G4" s="50" t="s">
        <v>119</v>
      </c>
      <c r="H4" s="50" t="s">
        <v>120</v>
      </c>
      <c r="I4" s="51" t="s">
        <v>180</v>
      </c>
      <c r="J4" s="51" t="s">
        <v>181</v>
      </c>
      <c r="K4" s="51" t="s">
        <v>182</v>
      </c>
      <c r="L4" s="50" t="s">
        <v>183</v>
      </c>
      <c r="M4" s="50" t="s">
        <v>184</v>
      </c>
      <c r="N4" s="51" t="s">
        <v>185</v>
      </c>
      <c r="O4" s="51" t="s">
        <v>186</v>
      </c>
      <c r="P4" s="51" t="s">
        <v>187</v>
      </c>
      <c r="Q4" s="50" t="s">
        <v>188</v>
      </c>
      <c r="R4" s="50" t="s">
        <v>189</v>
      </c>
      <c r="S4" s="51" t="s">
        <v>131</v>
      </c>
      <c r="T4" s="51" t="s">
        <v>132</v>
      </c>
      <c r="U4" s="51" t="s">
        <v>141</v>
      </c>
      <c r="V4" s="51" t="s">
        <v>144</v>
      </c>
      <c r="W4" s="51" t="s">
        <v>190</v>
      </c>
      <c r="X4" s="51" t="s">
        <v>191</v>
      </c>
      <c r="Y4" s="51" t="s">
        <v>192</v>
      </c>
      <c r="Z4" s="51" t="s">
        <v>193</v>
      </c>
      <c r="AA4" s="51" t="s">
        <v>194</v>
      </c>
      <c r="AB4" s="51" t="s">
        <v>195</v>
      </c>
      <c r="AC4" s="51" t="s">
        <v>196</v>
      </c>
      <c r="AD4" s="51" t="s">
        <v>197</v>
      </c>
      <c r="AE4" s="12"/>
      <c r="AF4" s="51" t="s">
        <v>145</v>
      </c>
      <c r="AG4" s="51" t="s">
        <v>146</v>
      </c>
      <c r="AH4" s="51" t="s">
        <v>198</v>
      </c>
      <c r="AI4" s="51" t="s">
        <v>199</v>
      </c>
      <c r="AJ4" s="51" t="s">
        <v>200</v>
      </c>
      <c r="AK4" s="51" t="s">
        <v>201</v>
      </c>
      <c r="AL4" s="121"/>
      <c r="AM4" s="51" t="s">
        <v>149</v>
      </c>
      <c r="AN4" s="51" t="s">
        <v>150</v>
      </c>
      <c r="AO4" s="51" t="s">
        <v>202</v>
      </c>
      <c r="AP4" s="51" t="s">
        <v>203</v>
      </c>
      <c r="AQ4" s="51" t="s">
        <v>204</v>
      </c>
      <c r="AR4" s="51" t="s">
        <v>205</v>
      </c>
      <c r="AS4" s="75" t="s">
        <v>154</v>
      </c>
      <c r="AT4" s="75" t="s">
        <v>155</v>
      </c>
    </row>
    <row r="5" spans="2:48" ht="14.4" x14ac:dyDescent="0.3">
      <c r="B5" s="48" t="s">
        <v>29</v>
      </c>
      <c r="C5" s="122">
        <v>2359488</v>
      </c>
      <c r="D5" s="122">
        <v>934453</v>
      </c>
      <c r="E5" s="122">
        <v>1712620</v>
      </c>
      <c r="F5" s="122">
        <v>14544465</v>
      </c>
      <c r="G5" s="123">
        <v>63590338.350000001</v>
      </c>
      <c r="H5" s="123">
        <v>82772457.730000004</v>
      </c>
      <c r="I5" s="122">
        <v>59106</v>
      </c>
      <c r="J5" s="122">
        <v>69034</v>
      </c>
      <c r="K5" s="122">
        <v>1346416</v>
      </c>
      <c r="L5" s="123">
        <v>5702362.9699999997</v>
      </c>
      <c r="M5" s="123">
        <v>7661075.2699999996</v>
      </c>
      <c r="N5" s="122">
        <v>892687</v>
      </c>
      <c r="O5" s="122">
        <v>1643586</v>
      </c>
      <c r="P5" s="122">
        <v>13198049</v>
      </c>
      <c r="Q5" s="123">
        <v>57887975.380000003</v>
      </c>
      <c r="R5" s="123">
        <v>75111382.459999993</v>
      </c>
      <c r="S5" s="124">
        <f>G5/C5</f>
        <v>26.95090559901131</v>
      </c>
      <c r="T5" s="124">
        <f>H5/C5</f>
        <v>35.080686034427806</v>
      </c>
      <c r="U5" s="125">
        <f>E5/C5</f>
        <v>0.72584391189953079</v>
      </c>
      <c r="V5" s="125">
        <f>F5/C5</f>
        <v>6.1642462262999427</v>
      </c>
      <c r="W5" s="124">
        <f>L5/C5</f>
        <v>2.4167798140952614</v>
      </c>
      <c r="X5" s="124">
        <f>M5/C5</f>
        <v>3.2469227518851547</v>
      </c>
      <c r="Y5" s="125">
        <f>J5/C5</f>
        <v>2.9258042422762906E-2</v>
      </c>
      <c r="Z5" s="125">
        <f>K5/C5</f>
        <v>0.57063905389643854</v>
      </c>
      <c r="AA5" s="124">
        <f>Q5/C5</f>
        <v>24.53412578491605</v>
      </c>
      <c r="AB5" s="124">
        <f>R5/C5</f>
        <v>31.833763282542652</v>
      </c>
      <c r="AC5" s="125">
        <f>O5/C5</f>
        <v>0.69658586947676782</v>
      </c>
      <c r="AD5" s="125">
        <f>P5/C5</f>
        <v>5.5936071724035044</v>
      </c>
      <c r="AE5" s="126"/>
      <c r="AF5" s="127">
        <f>(S5-S7)*C5</f>
        <v>292082.96265789086</v>
      </c>
      <c r="AG5" s="128">
        <f>(S5-S7)/S7</f>
        <v>4.614391990277497E-3</v>
      </c>
      <c r="AH5" s="127">
        <f>(W5-W7)*C5</f>
        <v>28007.79707863972</v>
      </c>
      <c r="AI5" s="128">
        <f>(W5-W7)/W7</f>
        <v>4.935855480512741E-3</v>
      </c>
      <c r="AJ5" s="127">
        <f>(AA5-AA7)*C5</f>
        <v>264075.16557925427</v>
      </c>
      <c r="AK5" s="128">
        <f>(AA5-AA7)/AA7</f>
        <v>4.5827367567384441E-3</v>
      </c>
      <c r="AL5" s="129"/>
      <c r="AM5" s="224">
        <f>(T5-T7)*C5</f>
        <v>347569.81422555726</v>
      </c>
      <c r="AN5" s="225">
        <f>(T5-T7)/T7</f>
        <v>4.216806634674713E-3</v>
      </c>
      <c r="AO5" s="224">
        <f>(X5-X7)*C5</f>
        <v>34253.332956923594</v>
      </c>
      <c r="AP5" s="225">
        <f>(X5-X7)/X7</f>
        <v>4.4911672567779434E-3</v>
      </c>
      <c r="AQ5" s="224">
        <f>(AB5-AB7)*C5</f>
        <v>313316.48126861692</v>
      </c>
      <c r="AR5" s="225">
        <f>(AB5-AB7)/AB7</f>
        <v>4.1888313176133129E-3</v>
      </c>
      <c r="AS5" s="200">
        <v>26.721306989999999</v>
      </c>
      <c r="AT5" s="200">
        <f>(G5/(C5*6))*7</f>
        <v>31.442723198846533</v>
      </c>
      <c r="AV5" s="131"/>
    </row>
    <row r="6" spans="2:48" ht="14.4" x14ac:dyDescent="0.3">
      <c r="B6" s="48" t="s">
        <v>30</v>
      </c>
      <c r="C6" s="122">
        <v>2358559</v>
      </c>
      <c r="D6" s="122">
        <v>935011</v>
      </c>
      <c r="E6" s="122">
        <v>1714381</v>
      </c>
      <c r="F6" s="122">
        <v>14548000</v>
      </c>
      <c r="G6" s="123">
        <v>63632678.25</v>
      </c>
      <c r="H6" s="123">
        <v>82842652.760000005</v>
      </c>
      <c r="I6" s="122">
        <v>59231</v>
      </c>
      <c r="J6" s="122">
        <v>69221</v>
      </c>
      <c r="K6" s="122">
        <v>1354155</v>
      </c>
      <c r="L6" s="123">
        <v>5722636.1900000004</v>
      </c>
      <c r="M6" s="123">
        <v>7683334.0099999998</v>
      </c>
      <c r="N6" s="122">
        <v>893060</v>
      </c>
      <c r="O6" s="122">
        <v>1645160</v>
      </c>
      <c r="P6" s="122">
        <v>13193845</v>
      </c>
      <c r="Q6" s="123">
        <v>57910042.060000002</v>
      </c>
      <c r="R6" s="123">
        <v>75159318.75</v>
      </c>
      <c r="S6" s="124">
        <f>G6/C6</f>
        <v>26.979472741618928</v>
      </c>
      <c r="T6" s="124">
        <f>H6/C6</f>
        <v>35.124265604549223</v>
      </c>
      <c r="U6" s="125">
        <f>E6/C6</f>
        <v>0.72687645295284109</v>
      </c>
      <c r="V6" s="125">
        <f>F6/C6</f>
        <v>6.1681730242915274</v>
      </c>
      <c r="W6" s="124">
        <f>L6/C6</f>
        <v>2.4263273422458376</v>
      </c>
      <c r="X6" s="124">
        <f>M6/C6</f>
        <v>3.2576390965839734</v>
      </c>
      <c r="Y6" s="125">
        <f>J6/C6</f>
        <v>2.9348852413698365E-2</v>
      </c>
      <c r="Z6" s="125">
        <f>K6/C6</f>
        <v>0.57414506060692139</v>
      </c>
      <c r="AA6" s="124">
        <f>Q6/C6</f>
        <v>24.553145399373093</v>
      </c>
      <c r="AB6" s="124">
        <f>R6/C6</f>
        <v>31.866626507965243</v>
      </c>
      <c r="AC6" s="125">
        <f>O6/C6</f>
        <v>0.69752760053914276</v>
      </c>
      <c r="AD6" s="125">
        <f>P6/C6</f>
        <v>5.5940279636846055</v>
      </c>
      <c r="AE6" s="126"/>
      <c r="AF6" s="127">
        <f>(S6-S7)*C6</f>
        <v>359345.25228429883</v>
      </c>
      <c r="AG6" s="128">
        <f>(S6-S7)/S7</f>
        <v>5.679252779322878E-3</v>
      </c>
      <c r="AH6" s="127">
        <f>(W6-W7)*C6</f>
        <v>50515.178030356539</v>
      </c>
      <c r="AI6" s="128">
        <f>(W6-W7)/W7</f>
        <v>8.9058710002407268E-3</v>
      </c>
      <c r="AJ6" s="127">
        <f>(AA6-AA7)*C6</f>
        <v>308830.07425395172</v>
      </c>
      <c r="AK6" s="128">
        <f>(AA6-AA7)/AA7</f>
        <v>5.361520419576841E-3</v>
      </c>
      <c r="AL6" s="129"/>
      <c r="AM6" s="224">
        <f>(T6-T7)*C6</f>
        <v>450217.95306687651</v>
      </c>
      <c r="AN6" s="225">
        <f>(T6-T7)/T7</f>
        <v>5.4643117917543525E-3</v>
      </c>
      <c r="AO6" s="224">
        <f>(X6-X7)*C6</f>
        <v>59514.977646209147</v>
      </c>
      <c r="AP6" s="225">
        <f>(X6-X7)/X7</f>
        <v>7.8064520411149363E-3</v>
      </c>
      <c r="AQ6" s="224">
        <f>(AB6-AB7)*C6</f>
        <v>390702.97542063694</v>
      </c>
      <c r="AR6" s="225">
        <f>(AB6-AB7)/AB7</f>
        <v>5.2254942982838046E-3</v>
      </c>
      <c r="AS6" s="200">
        <v>26.736648429999999</v>
      </c>
      <c r="AT6" s="200">
        <f>(G6/(C6*6))*7</f>
        <v>31.47605153188875</v>
      </c>
      <c r="AV6" s="131"/>
    </row>
    <row r="7" spans="2:48" ht="14.4" x14ac:dyDescent="0.3">
      <c r="B7" s="49" t="s">
        <v>31</v>
      </c>
      <c r="C7" s="132">
        <v>524694</v>
      </c>
      <c r="D7" s="132">
        <v>207350</v>
      </c>
      <c r="E7" s="132">
        <v>379492</v>
      </c>
      <c r="F7" s="132">
        <v>3223864</v>
      </c>
      <c r="G7" s="133">
        <v>14076026.16</v>
      </c>
      <c r="H7" s="133">
        <v>18329334.219999999</v>
      </c>
      <c r="I7" s="132">
        <v>13128</v>
      </c>
      <c r="J7" s="132">
        <v>15332</v>
      </c>
      <c r="K7" s="132">
        <v>299802</v>
      </c>
      <c r="L7" s="133">
        <v>1261841.6000000001</v>
      </c>
      <c r="M7" s="133">
        <v>1696023.76</v>
      </c>
      <c r="N7" s="132">
        <v>198146</v>
      </c>
      <c r="O7" s="132">
        <v>364160</v>
      </c>
      <c r="P7" s="132">
        <v>2924062</v>
      </c>
      <c r="Q7" s="133">
        <v>12814184.560000001</v>
      </c>
      <c r="R7" s="133">
        <v>16633310.460000001</v>
      </c>
      <c r="S7" s="134">
        <f>G7/C7</f>
        <v>26.827114775469131</v>
      </c>
      <c r="T7" s="134">
        <f>H7/C7</f>
        <v>34.933378731222383</v>
      </c>
      <c r="U7" s="135">
        <f>E7/C7</f>
        <v>0.72326346403808695</v>
      </c>
      <c r="V7" s="135">
        <f>F7/C7</f>
        <v>6.144274567652765</v>
      </c>
      <c r="W7" s="134">
        <f>L7/C7</f>
        <v>2.4049095282202582</v>
      </c>
      <c r="X7" s="134">
        <f>M7/C7</f>
        <v>3.2324054782406506</v>
      </c>
      <c r="Y7" s="135">
        <f>J7/C7</f>
        <v>2.9220841099764815E-2</v>
      </c>
      <c r="Z7" s="135">
        <f>K7/C7</f>
        <v>0.57138446408763965</v>
      </c>
      <c r="AA7" s="134">
        <f>Q7/C7</f>
        <v>24.422205247248872</v>
      </c>
      <c r="AB7" s="134">
        <f>R7/C7</f>
        <v>31.70097325298174</v>
      </c>
      <c r="AC7" s="135">
        <f>O7/C7</f>
        <v>0.6940426229383222</v>
      </c>
      <c r="AD7" s="135">
        <f>P7/C7</f>
        <v>5.5728901035651255</v>
      </c>
      <c r="AE7" s="136"/>
      <c r="AF7" s="137"/>
      <c r="AG7" s="137"/>
      <c r="AH7" s="137"/>
      <c r="AI7" s="137"/>
      <c r="AJ7" s="137"/>
      <c r="AK7" s="137"/>
      <c r="AM7" s="137"/>
      <c r="AN7" s="137"/>
      <c r="AO7" s="137"/>
      <c r="AP7" s="137"/>
      <c r="AQ7" s="137"/>
      <c r="AR7" s="137"/>
      <c r="AS7" s="201">
        <v>26.68003478</v>
      </c>
      <c r="AT7" s="201">
        <f>(G7/(C7*6))*7</f>
        <v>31.298300571380651</v>
      </c>
    </row>
    <row r="8" spans="2:48" ht="14.4" x14ac:dyDescent="0.3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38"/>
      <c r="W8" s="18"/>
      <c r="X8" s="18"/>
      <c r="Y8" s="18"/>
      <c r="Z8" s="138"/>
      <c r="AA8" s="18"/>
      <c r="AB8" s="18"/>
      <c r="AC8" s="1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9"/>
      <c r="AT8" s="139"/>
    </row>
    <row r="9" spans="2:48" s="150" customFormat="1" ht="15.6" x14ac:dyDescent="0.3">
      <c r="B9" s="140" t="s">
        <v>108</v>
      </c>
      <c r="C9" s="141">
        <f>C5</f>
        <v>2359488</v>
      </c>
      <c r="D9" s="141">
        <f>D5</f>
        <v>934453</v>
      </c>
      <c r="E9" s="141"/>
      <c r="F9" s="141"/>
      <c r="G9" s="142"/>
      <c r="H9" s="142"/>
      <c r="I9" s="141">
        <f>I5</f>
        <v>59106</v>
      </c>
      <c r="J9" s="141"/>
      <c r="K9" s="141"/>
      <c r="L9" s="142"/>
      <c r="M9" s="142"/>
      <c r="N9" s="141">
        <f>N5</f>
        <v>892687</v>
      </c>
      <c r="O9" s="141"/>
      <c r="P9" s="141"/>
      <c r="Q9" s="142"/>
      <c r="R9" s="142"/>
      <c r="S9" s="143"/>
      <c r="T9" s="144"/>
      <c r="U9" s="143"/>
      <c r="V9" s="145"/>
      <c r="W9" s="143"/>
      <c r="X9" s="144"/>
      <c r="Y9" s="143"/>
      <c r="Z9" s="145"/>
      <c r="AA9" s="143"/>
      <c r="AB9" s="144"/>
      <c r="AC9" s="143"/>
      <c r="AD9" s="145"/>
      <c r="AE9" s="146"/>
      <c r="AF9" s="147">
        <f>SUMIF(AF5:AF7,"&lt;&gt;#DIV/0!")</f>
        <v>651428.21494218963</v>
      </c>
      <c r="AG9" s="145"/>
      <c r="AH9" s="147">
        <f>SUMIF(AH5:AH7,"&lt;&gt;#DIV/0!")</f>
        <v>78522.975108996266</v>
      </c>
      <c r="AI9" s="145"/>
      <c r="AJ9" s="147">
        <f>SUMIF(AJ5:AJ7,"&lt;&gt;#DIV/0!")</f>
        <v>572905.23983320594</v>
      </c>
      <c r="AK9" s="145"/>
      <c r="AL9" s="148"/>
      <c r="AM9" s="147">
        <f>SUMIF(AM5:AM7, "&lt;&gt;#DIV/0!")</f>
        <v>797787.76729243377</v>
      </c>
      <c r="AN9" s="148"/>
      <c r="AO9" s="147">
        <f>SUMIF(AO5:AO7, "&lt;&gt;#DIV/0!")</f>
        <v>93768.310603132733</v>
      </c>
      <c r="AP9" s="148"/>
      <c r="AQ9" s="147">
        <f>SUMIF(AQ5:AQ7, "&lt;&gt;#DIV/0!")</f>
        <v>704019.45668925392</v>
      </c>
      <c r="AR9" s="148"/>
      <c r="AS9" s="149"/>
      <c r="AT9" s="149"/>
    </row>
    <row r="10" spans="2:48" ht="14.4" x14ac:dyDescent="0.3">
      <c r="S10" s="18"/>
      <c r="W10" s="18"/>
      <c r="AA10" s="18"/>
      <c r="AS10" s="151"/>
      <c r="AT10" s="152"/>
    </row>
    <row r="11" spans="2:48" ht="14.4" x14ac:dyDescent="0.3">
      <c r="B11" s="19"/>
      <c r="E11" s="154"/>
      <c r="F11" s="155"/>
      <c r="G11" s="155"/>
      <c r="H11" s="155"/>
      <c r="J11" s="154"/>
      <c r="K11" s="155"/>
      <c r="L11" s="155"/>
      <c r="M11" s="155"/>
      <c r="O11" s="154"/>
      <c r="P11" s="155"/>
      <c r="Q11" s="155"/>
      <c r="R11" s="155"/>
      <c r="S11" s="155"/>
      <c r="T11" s="156"/>
      <c r="W11" s="155"/>
      <c r="X11" s="156"/>
      <c r="AA11" s="155"/>
      <c r="AB11" s="156"/>
      <c r="AS11" s="153"/>
      <c r="AT11" s="155"/>
    </row>
    <row r="12" spans="2:48" ht="15" customHeight="1" x14ac:dyDescent="0.3">
      <c r="E12" s="157"/>
      <c r="F12" s="154"/>
      <c r="G12" s="154"/>
      <c r="H12" s="154"/>
      <c r="J12" s="157"/>
      <c r="K12" s="154"/>
      <c r="L12" s="154"/>
      <c r="M12" s="154"/>
      <c r="O12" s="157"/>
      <c r="P12" s="154"/>
      <c r="Q12" s="154"/>
      <c r="R12" s="154"/>
      <c r="S12" s="154"/>
      <c r="T12" s="154"/>
      <c r="W12" s="154"/>
      <c r="X12" s="154"/>
      <c r="AA12" s="154"/>
      <c r="AB12" s="154"/>
      <c r="AS12" s="158"/>
      <c r="AT12" s="154"/>
    </row>
    <row r="15" spans="2:48" ht="15" customHeight="1" x14ac:dyDescent="0.3">
      <c r="C15" s="159"/>
    </row>
  </sheetData>
  <mergeCells count="1">
    <mergeCell ref="AF3:AN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604FA-79FA-43BA-BE67-5A29C65D90B6}">
  <dimension ref="A1:M27"/>
  <sheetViews>
    <sheetView workbookViewId="0">
      <selection activeCell="C24" sqref="C24"/>
    </sheetView>
  </sheetViews>
  <sheetFormatPr defaultColWidth="9.109375" defaultRowHeight="14.4" x14ac:dyDescent="0.3"/>
  <cols>
    <col min="1" max="1" width="11.109375" style="5" bestFit="1" customWidth="1"/>
    <col min="2" max="2" width="37.44140625" style="7" customWidth="1"/>
    <col min="3" max="3" width="17.33203125" style="5" customWidth="1"/>
    <col min="4" max="4" width="15.33203125" style="5" customWidth="1"/>
    <col min="5" max="5" width="13.88671875" style="5" bestFit="1" customWidth="1"/>
    <col min="6" max="6" width="15.109375" style="5" bestFit="1" customWidth="1"/>
    <col min="7" max="7" width="13.6640625" style="5" customWidth="1"/>
    <col min="8" max="8" width="15" style="5" bestFit="1" customWidth="1"/>
    <col min="9" max="9" width="13.88671875" style="5" bestFit="1" customWidth="1"/>
    <col min="10" max="10" width="10.33203125" style="5" bestFit="1" customWidth="1"/>
    <col min="11" max="11" width="6.6640625" style="5" bestFit="1" customWidth="1"/>
    <col min="12" max="12" width="4.44140625" style="5" bestFit="1" customWidth="1"/>
    <col min="13" max="13" width="11.6640625" style="5" bestFit="1" customWidth="1"/>
    <col min="14" max="16384" width="9.109375" style="5"/>
  </cols>
  <sheetData>
    <row r="1" spans="1:13" x14ac:dyDescent="0.3">
      <c r="A1" s="14"/>
      <c r="B1" s="34"/>
      <c r="C1" s="35"/>
      <c r="D1" s="35"/>
      <c r="E1" s="35"/>
      <c r="F1" s="35"/>
      <c r="G1" s="35"/>
      <c r="H1" s="35"/>
      <c r="I1" s="14"/>
      <c r="J1" s="14"/>
      <c r="K1" s="14"/>
      <c r="L1" s="14"/>
      <c r="M1" s="14"/>
    </row>
    <row r="2" spans="1:13" x14ac:dyDescent="0.3">
      <c r="B2" s="34" t="s">
        <v>16</v>
      </c>
    </row>
    <row r="3" spans="1:13" x14ac:dyDescent="0.3">
      <c r="A3" s="20"/>
      <c r="B3" s="36"/>
      <c r="C3" s="38" t="s">
        <v>206</v>
      </c>
      <c r="D3" s="37" t="s">
        <v>207</v>
      </c>
      <c r="E3" s="37" t="s">
        <v>208</v>
      </c>
      <c r="F3" s="37" t="s">
        <v>209</v>
      </c>
      <c r="G3" s="37" t="s">
        <v>210</v>
      </c>
      <c r="H3" s="37" t="s">
        <v>211</v>
      </c>
    </row>
    <row r="4" spans="1:13" x14ac:dyDescent="0.3">
      <c r="A4" s="20"/>
      <c r="B4" s="39" t="s">
        <v>212</v>
      </c>
      <c r="C4" s="40">
        <f>laborday!$C$2</f>
        <v>172.08107708</v>
      </c>
      <c r="D4" s="40">
        <f>laborday!$C$6</f>
        <v>83.354823156999998</v>
      </c>
      <c r="E4" s="40">
        <f>laborday!$C$10</f>
        <v>34.554884987999998</v>
      </c>
      <c r="F4" s="40">
        <f>laborday!$C$14</f>
        <v>9.3754300789999991</v>
      </c>
      <c r="G4" s="40">
        <f>laborday!$C$18</f>
        <v>1.2784217680000001</v>
      </c>
      <c r="H4" s="40">
        <f>laborday!$C$22</f>
        <v>6.1662092389999996</v>
      </c>
    </row>
    <row r="5" spans="1:13" x14ac:dyDescent="0.3">
      <c r="A5" s="20"/>
      <c r="B5" s="39" t="s">
        <v>31</v>
      </c>
      <c r="C5" s="40">
        <f>laborday!$C$3</f>
        <v>172.77934782599999</v>
      </c>
      <c r="D5" s="40">
        <f>laborday!$C$7</f>
        <v>83.501287396999999</v>
      </c>
      <c r="E5" s="40">
        <f>laborday!$C$11</f>
        <v>34.566843087999999</v>
      </c>
      <c r="F5" s="40">
        <f>laborday!$C$15</f>
        <v>9.3461588599999992</v>
      </c>
      <c r="G5" s="40">
        <f>laborday!$C$19</f>
        <v>1.2965585610000001</v>
      </c>
      <c r="H5" s="40">
        <f>laborday!$C$23</f>
        <v>6.1442745680000002</v>
      </c>
    </row>
    <row r="6" spans="1:13" x14ac:dyDescent="0.3">
      <c r="A6" s="20"/>
      <c r="B6" s="36"/>
      <c r="C6" s="36"/>
      <c r="D6" s="36"/>
      <c r="E6" s="36"/>
      <c r="F6" s="36"/>
      <c r="G6" s="36"/>
      <c r="H6" s="36"/>
    </row>
    <row r="7" spans="1:13" x14ac:dyDescent="0.3">
      <c r="A7" s="20"/>
      <c r="B7" s="39" t="s">
        <v>102</v>
      </c>
      <c r="C7" s="218">
        <f>(C4-C5)/C5</f>
        <v>-4.0414016766818417E-3</v>
      </c>
      <c r="D7" s="41">
        <f t="shared" ref="D7:G7" si="0">(D4-D5)/D5</f>
        <v>-1.7540357108944689E-3</v>
      </c>
      <c r="E7" s="41">
        <f>(E4-E5)/E5</f>
        <v>-3.4594133949571979E-4</v>
      </c>
      <c r="F7" s="41">
        <f t="shared" si="0"/>
        <v>3.1318982951676431E-3</v>
      </c>
      <c r="G7" s="41">
        <f t="shared" si="0"/>
        <v>-1.3988410200316466E-2</v>
      </c>
      <c r="H7" s="41">
        <f t="shared" ref="H7" si="1">(H4-H5)/H5</f>
        <v>3.5699366552135272E-3</v>
      </c>
    </row>
    <row r="8" spans="1:13" x14ac:dyDescent="0.3">
      <c r="A8" s="42"/>
      <c r="B8" s="38" t="s">
        <v>213</v>
      </c>
      <c r="C8" s="227">
        <f>laborday!J2</f>
        <v>0.47897981111605514</v>
      </c>
      <c r="D8" s="227">
        <f>laborday!J6</f>
        <v>0.78193755660580977</v>
      </c>
      <c r="E8" s="227">
        <f>laborday!J10</f>
        <v>0.93483643515698134</v>
      </c>
      <c r="F8" s="227">
        <f>laborday!J14</f>
        <v>0.75449815866685033</v>
      </c>
      <c r="G8" s="227">
        <f>laborday!J18</f>
        <v>0.44912950707303334</v>
      </c>
      <c r="H8" s="227">
        <f>laborday!J22</f>
        <v>0.22491296105110972</v>
      </c>
    </row>
    <row r="9" spans="1:13" ht="15" customHeight="1" x14ac:dyDescent="0.3">
      <c r="B9" s="214"/>
      <c r="C9" s="214"/>
      <c r="D9" s="214"/>
      <c r="E9" s="214"/>
      <c r="F9" s="214"/>
      <c r="G9" s="214"/>
      <c r="H9" s="214"/>
    </row>
    <row r="10" spans="1:13" ht="15" customHeight="1" x14ac:dyDescent="0.3">
      <c r="B10" s="43"/>
    </row>
    <row r="11" spans="1:13" ht="15" customHeight="1" x14ac:dyDescent="0.3">
      <c r="B11" s="34" t="s">
        <v>16</v>
      </c>
    </row>
    <row r="12" spans="1:13" ht="15" customHeight="1" x14ac:dyDescent="0.3">
      <c r="B12" s="36"/>
      <c r="C12" s="38" t="s">
        <v>206</v>
      </c>
      <c r="D12" s="37" t="s">
        <v>207</v>
      </c>
      <c r="E12" s="37" t="s">
        <v>208</v>
      </c>
      <c r="F12" s="37" t="s">
        <v>209</v>
      </c>
      <c r="G12" s="37" t="s">
        <v>210</v>
      </c>
      <c r="H12" s="37" t="s">
        <v>211</v>
      </c>
    </row>
    <row r="13" spans="1:13" ht="15" customHeight="1" x14ac:dyDescent="0.3">
      <c r="B13" s="39" t="s">
        <v>29</v>
      </c>
      <c r="C13" s="40">
        <v>26.950905599999999</v>
      </c>
      <c r="D13" s="40">
        <v>37.130442449999997</v>
      </c>
      <c r="E13" s="40">
        <v>0.72584391199999998</v>
      </c>
      <c r="F13" s="40">
        <v>4.3721332029999997</v>
      </c>
      <c r="G13" s="40">
        <v>8.4925231520000004</v>
      </c>
      <c r="H13" s="40">
        <v>6.1642462260000004</v>
      </c>
    </row>
    <row r="14" spans="1:13" ht="15" customHeight="1" x14ac:dyDescent="0.3">
      <c r="B14" s="39" t="s">
        <v>31</v>
      </c>
      <c r="C14" s="40">
        <v>26.827114779999999</v>
      </c>
      <c r="D14" s="40">
        <v>37.091759930000002</v>
      </c>
      <c r="E14" s="40">
        <v>0.72326346399999997</v>
      </c>
      <c r="F14" s="40">
        <v>4.3661972589999998</v>
      </c>
      <c r="G14" s="40">
        <v>8.4952093850000008</v>
      </c>
      <c r="H14" s="40">
        <v>6.1442745680000002</v>
      </c>
    </row>
    <row r="15" spans="1:13" ht="15" customHeight="1" x14ac:dyDescent="0.3">
      <c r="B15" s="36"/>
      <c r="C15" s="36"/>
      <c r="D15" s="36"/>
      <c r="E15" s="36"/>
      <c r="F15" s="36"/>
      <c r="G15" s="36"/>
      <c r="H15" s="36"/>
    </row>
    <row r="16" spans="1:13" ht="15" customHeight="1" x14ac:dyDescent="0.3">
      <c r="B16" s="39" t="s">
        <v>102</v>
      </c>
      <c r="C16" s="218">
        <v>4.6143918574608634E-3</v>
      </c>
      <c r="D16" s="41">
        <v>1.0428871553411546E-3</v>
      </c>
      <c r="E16" s="41">
        <v>3.5677842562776172E-3</v>
      </c>
      <c r="F16" s="41">
        <v>1.3595226344307436E-3</v>
      </c>
      <c r="G16" s="41">
        <v>-3.162056258134679E-4</v>
      </c>
      <c r="H16" s="41">
        <v>3.2504501188821587E-3</v>
      </c>
    </row>
    <row r="17" spans="2:8" ht="15" customHeight="1" x14ac:dyDescent="0.3">
      <c r="B17" s="38" t="s">
        <v>213</v>
      </c>
      <c r="C17" s="227">
        <v>0.14703136996911073</v>
      </c>
      <c r="D17" s="227">
        <v>0.47031176019183252</v>
      </c>
      <c r="E17" s="227">
        <v>0.20603913068729268</v>
      </c>
      <c r="F17" s="227">
        <v>0.24212088379431881</v>
      </c>
      <c r="G17" s="227">
        <v>0.82209731941785957</v>
      </c>
      <c r="H17" s="227">
        <v>0.29427351456542433</v>
      </c>
    </row>
    <row r="18" spans="2:8" x14ac:dyDescent="0.3">
      <c r="B18" s="214"/>
      <c r="C18" s="214"/>
      <c r="D18" s="214"/>
      <c r="E18" s="214"/>
      <c r="F18" s="214"/>
      <c r="G18" s="214"/>
      <c r="H18" s="214"/>
    </row>
    <row r="20" spans="2:8" x14ac:dyDescent="0.3">
      <c r="B20" s="34" t="s">
        <v>16</v>
      </c>
    </row>
    <row r="21" spans="2:8" x14ac:dyDescent="0.3">
      <c r="B21" s="36"/>
      <c r="C21" s="38" t="s">
        <v>206</v>
      </c>
      <c r="D21" s="37" t="s">
        <v>207</v>
      </c>
      <c r="E21" s="37" t="s">
        <v>208</v>
      </c>
      <c r="F21" s="37" t="s">
        <v>209</v>
      </c>
      <c r="G21" s="37" t="s">
        <v>210</v>
      </c>
      <c r="H21" s="37" t="s">
        <v>211</v>
      </c>
    </row>
    <row r="22" spans="2:8" x14ac:dyDescent="0.3">
      <c r="B22" s="39" t="s">
        <v>30</v>
      </c>
      <c r="C22" s="40">
        <v>26.979472739999999</v>
      </c>
      <c r="D22" s="40">
        <v>37.116999229999998</v>
      </c>
      <c r="E22" s="40">
        <v>0.72687645300000003</v>
      </c>
      <c r="F22" s="40">
        <v>4.3739811829999997</v>
      </c>
      <c r="G22" s="40">
        <v>8.4858616609999995</v>
      </c>
      <c r="H22" s="40">
        <v>6.1681730239999997</v>
      </c>
    </row>
    <row r="23" spans="2:8" x14ac:dyDescent="0.3">
      <c r="B23" s="39" t="s">
        <v>31</v>
      </c>
      <c r="C23" s="40">
        <v>26.827114779999999</v>
      </c>
      <c r="D23" s="40">
        <v>37.091759930000002</v>
      </c>
      <c r="E23" s="40">
        <v>0.72326346399999997</v>
      </c>
      <c r="F23" s="40">
        <v>4.3661972589999998</v>
      </c>
      <c r="G23" s="40">
        <v>8.4952093850000008</v>
      </c>
      <c r="H23" s="40">
        <v>6.1442745680000002</v>
      </c>
    </row>
    <row r="24" spans="2:8" x14ac:dyDescent="0.3">
      <c r="B24" s="36"/>
      <c r="C24" s="36"/>
      <c r="D24" s="36"/>
      <c r="E24" s="36"/>
      <c r="F24" s="36"/>
      <c r="G24" s="36"/>
      <c r="H24" s="36"/>
    </row>
    <row r="25" spans="2:8" x14ac:dyDescent="0.3">
      <c r="B25" s="39" t="s">
        <v>102</v>
      </c>
      <c r="C25" s="218">
        <v>5.6792525491255906E-3</v>
      </c>
      <c r="D25" s="41">
        <v>6.8045571435886086E-4</v>
      </c>
      <c r="E25" s="41">
        <v>4.9953981914397745E-3</v>
      </c>
      <c r="F25" s="41">
        <v>1.7827696593311299E-3</v>
      </c>
      <c r="G25" s="41">
        <v>-1.1003523958463652E-3</v>
      </c>
      <c r="H25" s="41">
        <v>3.8895488369717515E-3</v>
      </c>
    </row>
    <row r="26" spans="2:8" x14ac:dyDescent="0.3">
      <c r="B26" s="38" t="s">
        <v>213</v>
      </c>
      <c r="C26" s="227">
        <v>7.4629794684925269E-2</v>
      </c>
      <c r="D26" s="227">
        <v>0.63732758611343243</v>
      </c>
      <c r="E26" s="227">
        <v>7.7293924508379575E-2</v>
      </c>
      <c r="F26" s="227">
        <v>0.12534275456775007</v>
      </c>
      <c r="G26" s="227">
        <v>0.43332166796734961</v>
      </c>
      <c r="H26" s="227">
        <v>0.20682891239998036</v>
      </c>
    </row>
    <row r="27" spans="2:8" x14ac:dyDescent="0.3">
      <c r="B27" s="214"/>
      <c r="C27" s="214"/>
      <c r="D27" s="214"/>
      <c r="E27" s="214"/>
      <c r="F27" s="214"/>
      <c r="G27" s="214"/>
      <c r="H27" s="2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C54B-70FF-4C68-A5A1-BCD0918F46A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0EA22-EB58-44DC-A616-80097F06C281}">
  <dimension ref="B4:D4"/>
  <sheetViews>
    <sheetView workbookViewId="0">
      <selection activeCell="A2" sqref="A2"/>
    </sheetView>
  </sheetViews>
  <sheetFormatPr defaultColWidth="8.88671875" defaultRowHeight="14.4" x14ac:dyDescent="0.3"/>
  <cols>
    <col min="2" max="2" width="67.44140625" customWidth="1"/>
    <col min="4" max="4" width="58.109375" customWidth="1"/>
  </cols>
  <sheetData>
    <row r="4" spans="2:4" x14ac:dyDescent="0.3">
      <c r="B4" s="25"/>
      <c r="D4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4AD5-1C0A-4176-921D-98630ABDF2FD}">
  <dimension ref="A1:R27"/>
  <sheetViews>
    <sheetView tabSelected="1" workbookViewId="0">
      <selection activeCell="J18" sqref="J18"/>
    </sheetView>
  </sheetViews>
  <sheetFormatPr defaultColWidth="8.88671875" defaultRowHeight="14.4" x14ac:dyDescent="0.3"/>
  <cols>
    <col min="1" max="1" width="15.109375" bestFit="1" customWidth="1"/>
    <col min="2" max="2" width="8.44140625" bestFit="1" customWidth="1"/>
    <col min="3" max="3" width="23" bestFit="1" customWidth="1"/>
    <col min="4" max="4" width="20.6640625" bestFit="1" customWidth="1"/>
    <col min="5" max="5" width="9.109375"/>
    <col min="6" max="6" width="8.109375" bestFit="1" customWidth="1"/>
    <col min="7" max="7" width="19.109375" bestFit="1" customWidth="1"/>
    <col min="8" max="8" width="8.6640625" bestFit="1" customWidth="1"/>
    <col min="9" max="9" width="12" bestFit="1" customWidth="1"/>
    <col min="10" max="10" width="18.33203125" bestFit="1" customWidth="1"/>
    <col min="11" max="11" width="9.109375"/>
    <col min="12" max="12" width="10.44140625" bestFit="1" customWidth="1"/>
    <col min="13" max="13" width="14.6640625" bestFit="1" customWidth="1"/>
    <col min="14" max="14" width="14.33203125" bestFit="1" customWidth="1"/>
    <col min="15" max="15" width="9.44140625" bestFit="1" customWidth="1"/>
    <col min="16" max="16" width="25.6640625" bestFit="1" customWidth="1"/>
    <col min="17" max="17" width="23" bestFit="1" customWidth="1"/>
    <col min="18" max="18" width="19.109375" bestFit="1" customWidth="1"/>
    <col min="19" max="19" width="22.33203125" bestFit="1" customWidth="1"/>
    <col min="20" max="20" width="10" bestFit="1" customWidth="1"/>
    <col min="21" max="21" width="11.6640625" bestFit="1" customWidth="1"/>
    <col min="22" max="22" width="17.6640625" bestFit="1" customWidth="1"/>
    <col min="23" max="23" width="12.6640625" bestFit="1" customWidth="1"/>
    <col min="24" max="24" width="6.33203125" bestFit="1" customWidth="1"/>
  </cols>
  <sheetData>
    <row r="1" spans="1:10" x14ac:dyDescent="0.3">
      <c r="A1" t="s">
        <v>214</v>
      </c>
      <c r="B1" t="s">
        <v>215</v>
      </c>
      <c r="C1" t="str">
        <f>M21</f>
        <v>spend_per_hh</v>
      </c>
      <c r="D1" t="str">
        <f>M25</f>
        <v>std_spend_per_hh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</row>
    <row r="2" spans="1:10" x14ac:dyDescent="0.3">
      <c r="A2" t="s">
        <v>43</v>
      </c>
      <c r="B2">
        <v>176960</v>
      </c>
      <c r="C2">
        <v>172.08107708</v>
      </c>
      <c r="D2">
        <v>130.19586362158299</v>
      </c>
      <c r="E2" s="45">
        <f>(C2-C3)/C3</f>
        <v>-4.0414016766818417E-3</v>
      </c>
      <c r="F2" s="44">
        <f>(D2^2)/B2</f>
        <v>9.5789799413256299E-2</v>
      </c>
      <c r="G2" s="44">
        <f>SQRT(F2+F3)</f>
        <v>0.98632032812708481</v>
      </c>
      <c r="H2" s="44">
        <f>(C2-C3)/G2</f>
        <v>-0.70795534279003636</v>
      </c>
      <c r="I2">
        <f>((F2+F3)^2)/((F3^2)/(B3-1) + (F2^2)/(B2-1))</f>
        <v>24190.157109275628</v>
      </c>
      <c r="J2" s="46">
        <f>_xlfn.T.DIST.2T(ABS(H2), I2)</f>
        <v>0.47897981111605514</v>
      </c>
    </row>
    <row r="3" spans="1:10" x14ac:dyDescent="0.3">
      <c r="A3" t="s">
        <v>45</v>
      </c>
      <c r="B3">
        <v>19688</v>
      </c>
      <c r="C3">
        <v>172.77934782599999</v>
      </c>
      <c r="D3">
        <v>131.40442896762301</v>
      </c>
      <c r="F3" s="44">
        <f>(D3^2)/B3</f>
        <v>0.87703799026346407</v>
      </c>
    </row>
    <row r="5" spans="1:10" x14ac:dyDescent="0.3">
      <c r="A5" t="s">
        <v>214</v>
      </c>
      <c r="F5" t="s">
        <v>216</v>
      </c>
      <c r="G5" t="s">
        <v>217</v>
      </c>
      <c r="H5" t="s">
        <v>218</v>
      </c>
      <c r="I5" t="s">
        <v>219</v>
      </c>
      <c r="J5" t="s">
        <v>220</v>
      </c>
    </row>
    <row r="6" spans="1:10" x14ac:dyDescent="0.3">
      <c r="A6" t="s">
        <v>43</v>
      </c>
      <c r="B6">
        <v>238601</v>
      </c>
      <c r="C6">
        <v>83.354823156999998</v>
      </c>
      <c r="D6">
        <v>82.858272788152206</v>
      </c>
      <c r="E6" s="45">
        <f>(C6-C7)/C7</f>
        <v>-1.7540357108944689E-3</v>
      </c>
      <c r="F6" s="44">
        <f>(D6^2)/B6</f>
        <v>2.8773950525923381E-2</v>
      </c>
      <c r="G6" s="44">
        <f>SQRT(F6+F7)</f>
        <v>0.52913914161230158</v>
      </c>
      <c r="H6" s="44">
        <f>(C6-C7)/G6</f>
        <v>-0.27679721359058729</v>
      </c>
      <c r="I6">
        <f>((F6+F7)^2)/((F7^2)/(B7-1) + (F6^2)/(B6-1))</f>
        <v>32959.535937651177</v>
      </c>
      <c r="J6" s="46">
        <f>_xlfn.T.DIST.2T(ABS(H6), I6)</f>
        <v>0.78193755660580977</v>
      </c>
    </row>
    <row r="7" spans="1:10" x14ac:dyDescent="0.3">
      <c r="A7" t="s">
        <v>45</v>
      </c>
      <c r="B7">
        <v>26573</v>
      </c>
      <c r="C7">
        <v>83.501287396999999</v>
      </c>
      <c r="D7">
        <v>81.703837608680402</v>
      </c>
      <c r="F7" s="44">
        <f>(D7^2)/B7</f>
        <v>0.2512142806602799</v>
      </c>
    </row>
    <row r="9" spans="1:10" x14ac:dyDescent="0.3">
      <c r="A9" t="s">
        <v>214</v>
      </c>
      <c r="F9" t="s">
        <v>216</v>
      </c>
      <c r="G9" t="s">
        <v>217</v>
      </c>
      <c r="H9" t="s">
        <v>218</v>
      </c>
      <c r="I9" t="s">
        <v>219</v>
      </c>
      <c r="J9" t="s">
        <v>220</v>
      </c>
    </row>
    <row r="10" spans="1:10" x14ac:dyDescent="0.3">
      <c r="A10" t="s">
        <v>43</v>
      </c>
      <c r="B10">
        <v>1484761</v>
      </c>
      <c r="C10">
        <v>34.554884987999998</v>
      </c>
      <c r="D10">
        <v>56.534878610284103</v>
      </c>
      <c r="E10" s="45">
        <f>(C10-C11)/C11</f>
        <v>-3.4594133949571979E-4</v>
      </c>
      <c r="F10" s="44">
        <f>(D10^2)/B10</f>
        <v>2.1526646372578206E-3</v>
      </c>
      <c r="G10" s="44">
        <f>SQRT(F10+F11)</f>
        <v>0.14625583943385989</v>
      </c>
      <c r="H10" s="44">
        <f>(C10-C11)/G10</f>
        <v>-8.1761521770956691E-2</v>
      </c>
      <c r="I10">
        <f>((F10+F11)^2)/((F11^2)/(B11-1) + (F10^2)/(B10-1))</f>
        <v>203546.60164774331</v>
      </c>
      <c r="J10" s="46">
        <f>_xlfn.T.DIST.2T(ABS(H10), I10)</f>
        <v>0.93483643515698134</v>
      </c>
    </row>
    <row r="11" spans="1:10" x14ac:dyDescent="0.3">
      <c r="A11" t="s">
        <v>45</v>
      </c>
      <c r="B11">
        <v>164870</v>
      </c>
      <c r="C11">
        <v>34.566843087999999</v>
      </c>
      <c r="D11">
        <v>56.318616148520498</v>
      </c>
      <c r="F11" s="44">
        <f>(D11^2)/B11</f>
        <v>1.9238105931245184E-2</v>
      </c>
    </row>
    <row r="13" spans="1:10" x14ac:dyDescent="0.3">
      <c r="A13" t="s">
        <v>214</v>
      </c>
      <c r="F13" t="s">
        <v>216</v>
      </c>
      <c r="G13" t="s">
        <v>217</v>
      </c>
      <c r="H13" t="s">
        <v>218</v>
      </c>
      <c r="I13" t="s">
        <v>219</v>
      </c>
      <c r="J13" t="s">
        <v>220</v>
      </c>
    </row>
    <row r="14" spans="1:10" x14ac:dyDescent="0.3">
      <c r="A14" t="s">
        <v>43</v>
      </c>
      <c r="B14">
        <v>1112529</v>
      </c>
      <c r="C14">
        <v>9.3754300789999991</v>
      </c>
      <c r="D14">
        <v>31.5010027002042</v>
      </c>
      <c r="E14" s="45">
        <f>(C14-C15)/C15</f>
        <v>3.1318982951676431E-3</v>
      </c>
      <c r="F14" s="44">
        <f>(D14^2)/B14</f>
        <v>8.9194364472141609E-4</v>
      </c>
      <c r="G14" s="44">
        <f>SQRT(F14+F15)</f>
        <v>9.3603712064275507E-2</v>
      </c>
      <c r="H14" s="44">
        <f>(C14-C15)/G14</f>
        <v>0.31271429684220309</v>
      </c>
      <c r="I14">
        <f>((F14+F15)^2)/((F15^2)/(B15-1) + (F14^2)/(B14-1))</f>
        <v>153070.79318231391</v>
      </c>
      <c r="J14" s="46">
        <f>_xlfn.T.DIST.2T(ABS(H14), I14)</f>
        <v>0.75449815866685033</v>
      </c>
    </row>
    <row r="15" spans="1:10" x14ac:dyDescent="0.3">
      <c r="A15" t="s">
        <v>45</v>
      </c>
      <c r="B15">
        <v>123669</v>
      </c>
      <c r="C15">
        <v>9.3461588599999992</v>
      </c>
      <c r="D15">
        <v>31.196783852494601</v>
      </c>
      <c r="F15" s="44">
        <f>(D15^2)/B15</f>
        <v>7.8697112674903803E-3</v>
      </c>
    </row>
    <row r="17" spans="1:18" x14ac:dyDescent="0.3">
      <c r="A17" t="s">
        <v>214</v>
      </c>
      <c r="F17" t="s">
        <v>216</v>
      </c>
      <c r="G17" t="s">
        <v>217</v>
      </c>
      <c r="H17" t="s">
        <v>218</v>
      </c>
      <c r="I17" t="s">
        <v>219</v>
      </c>
      <c r="J17" t="s">
        <v>220</v>
      </c>
    </row>
    <row r="18" spans="1:18" x14ac:dyDescent="0.3">
      <c r="A18" t="s">
        <v>43</v>
      </c>
      <c r="B18">
        <v>2946918</v>
      </c>
      <c r="C18">
        <v>1.2784217680000001</v>
      </c>
      <c r="D18">
        <v>12.546189609584699</v>
      </c>
      <c r="E18" s="45">
        <f>(C18-C19)/C19</f>
        <v>-1.3988410200316466E-2</v>
      </c>
      <c r="F18" s="44">
        <f>(D18^2)/B18</f>
        <v>5.3414066397385698E-5</v>
      </c>
      <c r="G18" s="44">
        <f>SQRT(F18+F19)</f>
        <v>2.3962959724539441E-2</v>
      </c>
      <c r="H18" s="44">
        <f>(C18-C19)/G18</f>
        <v>-0.7568678163502035</v>
      </c>
      <c r="I18">
        <f>((F18+F19)^2)/((F19^2)/(B19-1) + (F18^2)/(B18-1))</f>
        <v>397528.02939003817</v>
      </c>
      <c r="J18" s="46">
        <f>_xlfn.T.DIST.2T(ABS(H18), I18)</f>
        <v>0.44912950707303334</v>
      </c>
    </row>
    <row r="19" spans="1:18" x14ac:dyDescent="0.3">
      <c r="A19" t="s">
        <v>45</v>
      </c>
      <c r="B19">
        <v>327395</v>
      </c>
      <c r="C19">
        <v>1.2965585610000001</v>
      </c>
      <c r="D19">
        <v>13.057962492848</v>
      </c>
      <c r="F19" s="44">
        <f>(D19^2)/B19</f>
        <v>5.2080937236251366E-4</v>
      </c>
    </row>
    <row r="21" spans="1:18" x14ac:dyDescent="0.3">
      <c r="A21" t="s">
        <v>214</v>
      </c>
      <c r="B21" t="s">
        <v>215</v>
      </c>
      <c r="C21" t="str">
        <f>R21</f>
        <v>units_per_hh</v>
      </c>
      <c r="D21" t="str">
        <f>R25</f>
        <v>std_units_per_hh</v>
      </c>
      <c r="F21" t="s">
        <v>216</v>
      </c>
      <c r="G21" t="s">
        <v>217</v>
      </c>
      <c r="H21" t="s">
        <v>218</v>
      </c>
      <c r="I21" t="s">
        <v>219</v>
      </c>
      <c r="J21" t="s">
        <v>220</v>
      </c>
      <c r="M21" s="190" t="s">
        <v>221</v>
      </c>
      <c r="N21" s="190" t="s">
        <v>222</v>
      </c>
      <c r="O21" s="190" t="s">
        <v>223</v>
      </c>
      <c r="P21" s="190" t="s">
        <v>224</v>
      </c>
      <c r="Q21" s="190" t="s">
        <v>225</v>
      </c>
      <c r="R21" t="s">
        <v>226</v>
      </c>
    </row>
    <row r="22" spans="1:18" x14ac:dyDescent="0.3">
      <c r="A22" t="s">
        <v>43</v>
      </c>
      <c r="B22" s="190">
        <v>4718047</v>
      </c>
      <c r="C22" s="44">
        <f>R22</f>
        <v>6.1662092389999996</v>
      </c>
      <c r="D22" s="44">
        <f>R26</f>
        <v>12.63384529</v>
      </c>
      <c r="E22" s="45">
        <f>(C22-C23)/C23</f>
        <v>3.5699366552135272E-3</v>
      </c>
      <c r="F22" s="44">
        <f>(D22^2)/B22</f>
        <v>3.3830533441412346E-5</v>
      </c>
      <c r="G22" s="44">
        <f>SQRT(F22+F23)</f>
        <v>1.8074521571731859E-2</v>
      </c>
      <c r="H22" s="44">
        <f>(C22-C23)/G22</f>
        <v>1.2135685535546783</v>
      </c>
      <c r="I22">
        <f>((F22+F23)^2)/((F23^2)/(B23-1) + (F22^2)/(B22-1))</f>
        <v>651950.91023353406</v>
      </c>
      <c r="J22" s="46">
        <f>_xlfn.T.DIST.2T(ABS(H22), I22)</f>
        <v>0.22491296105110972</v>
      </c>
      <c r="L22">
        <v>4718047</v>
      </c>
      <c r="M22" s="190">
        <v>26.965186360000001</v>
      </c>
      <c r="N22" s="190">
        <v>37.123717380000002</v>
      </c>
      <c r="O22" s="190">
        <v>0.72636008100000005</v>
      </c>
      <c r="P22" s="190">
        <v>4.3730573049999997</v>
      </c>
      <c r="Q22" s="190">
        <v>8.4891906949999996</v>
      </c>
      <c r="R22">
        <v>6.1662092389999996</v>
      </c>
    </row>
    <row r="23" spans="1:18" x14ac:dyDescent="0.3">
      <c r="A23" t="s">
        <v>45</v>
      </c>
      <c r="B23" s="190">
        <v>524694</v>
      </c>
      <c r="C23" s="44">
        <f>R23</f>
        <v>6.1442745680000002</v>
      </c>
      <c r="D23" s="44">
        <f>R27</f>
        <v>12.395996480000001</v>
      </c>
      <c r="F23" s="44">
        <f>(D23^2)/B23</f>
        <v>2.9285779660558802E-4</v>
      </c>
      <c r="L23">
        <v>524694</v>
      </c>
      <c r="M23" s="190">
        <v>26.827114779999999</v>
      </c>
      <c r="N23" s="190">
        <v>37.091759930000002</v>
      </c>
      <c r="O23" s="190">
        <v>0.72326346399999997</v>
      </c>
      <c r="P23" s="190">
        <v>4.3661972589999998</v>
      </c>
      <c r="Q23" s="190">
        <v>8.4952093850000008</v>
      </c>
      <c r="R23">
        <v>6.1442745680000002</v>
      </c>
    </row>
    <row r="25" spans="1:18" x14ac:dyDescent="0.3">
      <c r="M25" s="190" t="s">
        <v>227</v>
      </c>
      <c r="N25" s="190" t="s">
        <v>228</v>
      </c>
      <c r="O25" s="190" t="s">
        <v>229</v>
      </c>
      <c r="P25" s="190" t="s">
        <v>230</v>
      </c>
      <c r="Q25" s="190" t="s">
        <v>231</v>
      </c>
      <c r="R25" t="s">
        <v>232</v>
      </c>
    </row>
    <row r="26" spans="1:18" x14ac:dyDescent="0.3">
      <c r="M26" s="190">
        <v>56.247067399999999</v>
      </c>
      <c r="N26" s="190">
        <v>35.288918330000001</v>
      </c>
      <c r="O26" s="190">
        <v>1.3497567530000001</v>
      </c>
      <c r="P26" s="190">
        <v>3.277906502</v>
      </c>
      <c r="Q26" s="190">
        <v>7.852980123</v>
      </c>
      <c r="R26">
        <v>12.63384529</v>
      </c>
    </row>
    <row r="27" spans="1:18" x14ac:dyDescent="0.3">
      <c r="M27" s="190">
        <v>55.895907809999997</v>
      </c>
      <c r="N27" s="190">
        <v>35.043896480000001</v>
      </c>
      <c r="O27" s="190">
        <v>1.3358709479999999</v>
      </c>
      <c r="P27" s="190">
        <v>3.3365478419999999</v>
      </c>
      <c r="Q27" s="190">
        <v>7.8146532820000001</v>
      </c>
      <c r="R27">
        <v>12.395996480000001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79C96-BE00-49F2-BFCB-97B195F8E418}">
  <dimension ref="A2:O19"/>
  <sheetViews>
    <sheetView zoomScaleNormal="100" workbookViewId="0">
      <selection activeCell="I12" sqref="I12"/>
    </sheetView>
  </sheetViews>
  <sheetFormatPr defaultColWidth="8.88671875" defaultRowHeight="14.4" x14ac:dyDescent="0.3"/>
  <cols>
    <col min="2" max="2" width="6.88671875" bestFit="1" customWidth="1"/>
    <col min="3" max="3" width="7.109375" customWidth="1"/>
    <col min="4" max="5" width="7.44140625" bestFit="1" customWidth="1"/>
    <col min="6" max="6" width="7.88671875" customWidth="1"/>
    <col min="7" max="8" width="8.44140625" bestFit="1" customWidth="1"/>
    <col min="9" max="9" width="9.109375" customWidth="1"/>
    <col min="10" max="10" width="7.88671875" customWidth="1"/>
    <col min="11" max="18" width="9.109375"/>
  </cols>
  <sheetData>
    <row r="2" spans="1:15" ht="18" x14ac:dyDescent="0.35">
      <c r="B2" s="236" t="s">
        <v>16</v>
      </c>
      <c r="C2" s="236"/>
      <c r="D2" s="236"/>
      <c r="E2" s="236"/>
      <c r="F2" s="236"/>
      <c r="G2" s="236"/>
    </row>
    <row r="3" spans="1:15" ht="55.5" customHeight="1" x14ac:dyDescent="0.3">
      <c r="A3" s="4">
        <v>45895</v>
      </c>
      <c r="B3" s="4">
        <v>45896</v>
      </c>
      <c r="C3" s="4">
        <v>45897</v>
      </c>
      <c r="D3" s="4">
        <v>45898</v>
      </c>
      <c r="E3" s="4">
        <v>45899</v>
      </c>
      <c r="F3" s="4">
        <v>45900</v>
      </c>
      <c r="G3" s="4">
        <v>45901</v>
      </c>
      <c r="H3" s="4"/>
      <c r="I3" s="4"/>
      <c r="J3" s="4"/>
      <c r="K3" s="4"/>
      <c r="L3" s="4"/>
      <c r="M3" s="4"/>
      <c r="N3" s="4"/>
      <c r="O3" s="4"/>
    </row>
    <row r="5" spans="1:15" x14ac:dyDescent="0.3">
      <c r="A5" s="33" t="s">
        <v>17</v>
      </c>
      <c r="B5" s="33" t="s">
        <v>17</v>
      </c>
      <c r="C5" s="33" t="s">
        <v>18</v>
      </c>
      <c r="D5" s="33" t="s">
        <v>19</v>
      </c>
    </row>
    <row r="7" spans="1:15" ht="15.75" customHeight="1" x14ac:dyDescent="0.3">
      <c r="B7" s="233" t="s">
        <v>20</v>
      </c>
      <c r="C7" s="234"/>
      <c r="D7" s="234"/>
      <c r="E7" s="234"/>
      <c r="F7" s="234"/>
      <c r="G7" s="235"/>
    </row>
    <row r="9" spans="1:15" x14ac:dyDescent="0.3">
      <c r="B9" s="233" t="s">
        <v>21</v>
      </c>
      <c r="C9" s="234"/>
      <c r="D9" s="234"/>
      <c r="E9" s="234"/>
      <c r="F9" s="234"/>
      <c r="G9" s="235"/>
    </row>
    <row r="11" spans="1:15" x14ac:dyDescent="0.3">
      <c r="B11" s="233" t="s">
        <v>22</v>
      </c>
      <c r="C11" s="234"/>
      <c r="D11" s="234"/>
      <c r="E11" s="234"/>
      <c r="F11" s="234"/>
      <c r="G11" s="235"/>
    </row>
    <row r="13" spans="1:15" x14ac:dyDescent="0.3">
      <c r="B13" s="233" t="s">
        <v>23</v>
      </c>
      <c r="C13" s="234"/>
      <c r="D13" s="234"/>
      <c r="E13" s="234"/>
      <c r="F13" s="234"/>
      <c r="G13" s="235"/>
    </row>
    <row r="15" spans="1:15" x14ac:dyDescent="0.3">
      <c r="B15" s="233" t="s">
        <v>24</v>
      </c>
      <c r="C15" s="234"/>
      <c r="D15" s="234"/>
      <c r="E15" s="234"/>
      <c r="F15" s="234"/>
      <c r="G15" s="235"/>
    </row>
    <row r="17" spans="2:7" x14ac:dyDescent="0.3">
      <c r="B17" s="233" t="s">
        <v>25</v>
      </c>
      <c r="C17" s="234"/>
      <c r="D17" s="234"/>
      <c r="E17" s="234"/>
      <c r="F17" s="234"/>
      <c r="G17" s="235"/>
    </row>
    <row r="19" spans="2:7" x14ac:dyDescent="0.3">
      <c r="B19" s="233" t="s">
        <v>26</v>
      </c>
      <c r="C19" s="234"/>
      <c r="D19" s="234"/>
      <c r="E19" s="234"/>
      <c r="F19" s="234"/>
      <c r="G19" s="235"/>
    </row>
  </sheetData>
  <mergeCells count="8">
    <mergeCell ref="B15:G15"/>
    <mergeCell ref="B17:G17"/>
    <mergeCell ref="B19:G19"/>
    <mergeCell ref="B2:G2"/>
    <mergeCell ref="B7:G7"/>
    <mergeCell ref="B9:G9"/>
    <mergeCell ref="B11:G11"/>
    <mergeCell ref="B13:G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1F6C1-5722-424C-AEF7-B74141E4D71C}">
  <dimension ref="A2:W86"/>
  <sheetViews>
    <sheetView zoomScaleNormal="100" workbookViewId="0">
      <selection activeCell="C3" sqref="C3"/>
    </sheetView>
  </sheetViews>
  <sheetFormatPr defaultColWidth="8.88671875" defaultRowHeight="14.4" x14ac:dyDescent="0.3"/>
  <cols>
    <col min="1" max="1" width="8.88671875" style="5"/>
    <col min="2" max="2" width="31.33203125" style="5" customWidth="1"/>
    <col min="3" max="3" width="13.44140625" style="5" customWidth="1"/>
    <col min="4" max="4" width="12.33203125" style="5" bestFit="1" customWidth="1"/>
    <col min="5" max="14" width="12" style="5" bestFit="1" customWidth="1"/>
    <col min="15" max="15" width="16.33203125" style="5" bestFit="1" customWidth="1"/>
    <col min="16" max="16" width="12" style="5" bestFit="1" customWidth="1"/>
    <col min="17" max="18" width="9.109375" style="5"/>
    <col min="19" max="19" width="7" style="5" bestFit="1" customWidth="1"/>
    <col min="20" max="16384" width="8.88671875" style="5"/>
  </cols>
  <sheetData>
    <row r="2" spans="1:3" x14ac:dyDescent="0.3">
      <c r="A2" s="20"/>
      <c r="B2" s="5" t="s">
        <v>27</v>
      </c>
      <c r="C2" s="96" t="s">
        <v>28</v>
      </c>
    </row>
    <row r="3" spans="1:3" x14ac:dyDescent="0.3">
      <c r="A3" s="20"/>
    </row>
    <row r="4" spans="1:3" x14ac:dyDescent="0.3">
      <c r="A4" s="20"/>
    </row>
    <row r="5" spans="1:3" x14ac:dyDescent="0.3">
      <c r="A5" s="20"/>
    </row>
    <row r="6" spans="1:3" x14ac:dyDescent="0.3">
      <c r="A6" s="20"/>
    </row>
    <row r="7" spans="1:3" x14ac:dyDescent="0.3">
      <c r="A7" s="20"/>
    </row>
    <row r="8" spans="1:3" x14ac:dyDescent="0.3">
      <c r="A8" s="20"/>
    </row>
    <row r="9" spans="1:3" x14ac:dyDescent="0.3">
      <c r="A9" s="20"/>
    </row>
    <row r="10" spans="1:3" x14ac:dyDescent="0.3">
      <c r="A10" s="20"/>
    </row>
    <row r="11" spans="1:3" x14ac:dyDescent="0.3">
      <c r="A11" s="20"/>
    </row>
    <row r="12" spans="1:3" x14ac:dyDescent="0.3">
      <c r="A12" s="20"/>
    </row>
    <row r="13" spans="1:3" x14ac:dyDescent="0.3">
      <c r="A13" s="20"/>
    </row>
    <row r="14" spans="1:3" x14ac:dyDescent="0.3">
      <c r="A14" s="20"/>
    </row>
    <row r="15" spans="1:3" x14ac:dyDescent="0.3">
      <c r="A15" s="20"/>
    </row>
    <row r="16" spans="1:3" x14ac:dyDescent="0.3">
      <c r="A16" s="20"/>
    </row>
    <row r="17" spans="1:1" x14ac:dyDescent="0.3">
      <c r="A17" s="20"/>
    </row>
    <row r="58" spans="2:14" x14ac:dyDescent="0.3">
      <c r="C58" s="5" t="s">
        <v>29</v>
      </c>
      <c r="D58" s="5" t="s">
        <v>30</v>
      </c>
      <c r="E58" s="5" t="s">
        <v>31</v>
      </c>
      <c r="M58" s="24"/>
      <c r="N58" s="24"/>
    </row>
    <row r="59" spans="2:14" x14ac:dyDescent="0.3">
      <c r="B59" s="5" t="s">
        <v>32</v>
      </c>
      <c r="C59" s="23">
        <v>0.83601060900000002</v>
      </c>
      <c r="D59" s="23">
        <v>0.83596636800000002</v>
      </c>
      <c r="E59" s="23">
        <v>1.10541E-4</v>
      </c>
      <c r="G59" s="24"/>
      <c r="H59" s="23"/>
      <c r="I59" s="24"/>
      <c r="J59" s="24"/>
      <c r="L59" s="24"/>
      <c r="M59" s="24"/>
      <c r="N59" s="24"/>
    </row>
    <row r="60" spans="2:14" x14ac:dyDescent="0.3">
      <c r="B60" s="5" t="s">
        <v>33</v>
      </c>
      <c r="C60" s="24">
        <v>5.6981853999999998E-2</v>
      </c>
      <c r="D60" s="24">
        <v>5.7165412999999998E-2</v>
      </c>
      <c r="E60" s="24">
        <v>1.7724599999999999E-4</v>
      </c>
      <c r="G60" s="24"/>
      <c r="H60" s="24"/>
      <c r="I60" s="24"/>
      <c r="J60" s="24"/>
      <c r="L60" s="24"/>
      <c r="M60" s="24"/>
      <c r="N60" s="24"/>
    </row>
    <row r="61" spans="2:14" x14ac:dyDescent="0.3">
      <c r="B61" s="5" t="s">
        <v>34</v>
      </c>
      <c r="C61" s="23">
        <v>0.107007537</v>
      </c>
      <c r="D61" s="23">
        <v>0.106868219</v>
      </c>
      <c r="E61" s="23">
        <v>0.99971221300000002</v>
      </c>
      <c r="G61" s="24"/>
      <c r="H61" s="23"/>
      <c r="I61" s="24"/>
      <c r="J61" s="24"/>
      <c r="L61" s="24"/>
      <c r="M61" s="24"/>
      <c r="N61" s="24"/>
    </row>
    <row r="65" spans="1:23" x14ac:dyDescent="0.3">
      <c r="A65" s="20"/>
    </row>
    <row r="66" spans="1:23" x14ac:dyDescent="0.3">
      <c r="A66" s="20"/>
      <c r="C66" s="5" t="s">
        <v>35</v>
      </c>
      <c r="F66" s="5" t="s">
        <v>36</v>
      </c>
      <c r="I66" s="5" t="s">
        <v>37</v>
      </c>
      <c r="L66" s="5" t="s">
        <v>38</v>
      </c>
      <c r="O66" s="5" t="s">
        <v>39</v>
      </c>
      <c r="R66" s="5" t="s">
        <v>40</v>
      </c>
      <c r="U66" s="5" t="s">
        <v>41</v>
      </c>
    </row>
    <row r="67" spans="1:23" x14ac:dyDescent="0.3">
      <c r="A67" s="20"/>
      <c r="C67" s="5" t="s">
        <v>29</v>
      </c>
      <c r="D67" s="5" t="s">
        <v>30</v>
      </c>
      <c r="E67" s="5" t="s">
        <v>31</v>
      </c>
      <c r="F67" s="5" t="s">
        <v>29</v>
      </c>
      <c r="G67" s="5" t="s">
        <v>30</v>
      </c>
      <c r="H67" s="5" t="s">
        <v>31</v>
      </c>
      <c r="I67" s="5" t="s">
        <v>29</v>
      </c>
      <c r="J67" s="5" t="s">
        <v>30</v>
      </c>
      <c r="K67" s="5" t="s">
        <v>31</v>
      </c>
      <c r="L67" s="5" t="s">
        <v>29</v>
      </c>
      <c r="M67" s="5" t="s">
        <v>30</v>
      </c>
      <c r="N67" s="5" t="s">
        <v>31</v>
      </c>
      <c r="O67" s="5" t="s">
        <v>29</v>
      </c>
      <c r="P67" s="5" t="s">
        <v>30</v>
      </c>
      <c r="Q67" s="5" t="s">
        <v>31</v>
      </c>
      <c r="R67" s="5" t="s">
        <v>29</v>
      </c>
      <c r="S67" s="5" t="s">
        <v>30</v>
      </c>
      <c r="T67" s="5" t="s">
        <v>31</v>
      </c>
      <c r="U67" s="5" t="s">
        <v>29</v>
      </c>
      <c r="V67" s="5" t="s">
        <v>30</v>
      </c>
      <c r="W67" s="5" t="s">
        <v>31</v>
      </c>
    </row>
    <row r="68" spans="1:23" x14ac:dyDescent="0.3">
      <c r="A68" s="20"/>
      <c r="B68" s="5" t="s">
        <v>32</v>
      </c>
      <c r="C68" s="23">
        <v>0.95092302584542998</v>
      </c>
      <c r="D68" s="23">
        <v>0.95086620476101003</v>
      </c>
      <c r="E68" s="23">
        <v>6.6114828200000001E-6</v>
      </c>
      <c r="F68" s="23">
        <v>0.91121242331575003</v>
      </c>
      <c r="G68" s="23">
        <v>0.91156443491392003</v>
      </c>
      <c r="H68" s="23">
        <v>3.6001212671999999E-4</v>
      </c>
      <c r="I68" s="23">
        <v>0.88930212974983003</v>
      </c>
      <c r="J68" s="23">
        <v>0.88892156450867998</v>
      </c>
      <c r="K68" s="23"/>
      <c r="L68" s="23">
        <v>0.89534553803712003</v>
      </c>
      <c r="M68" s="23">
        <v>0.89470814897519002</v>
      </c>
      <c r="N68" s="23"/>
      <c r="O68" s="23">
        <v>0.84724640740154</v>
      </c>
      <c r="P68" s="23">
        <v>0.84632729697480003</v>
      </c>
      <c r="Q68" s="23"/>
      <c r="R68" s="23">
        <v>0.84525820738779001</v>
      </c>
      <c r="S68" s="23">
        <v>0.84528584324614997</v>
      </c>
      <c r="T68" s="23"/>
      <c r="U68" s="23">
        <v>0.81044788832603998</v>
      </c>
      <c r="V68" s="24">
        <v>0.80964532024653002</v>
      </c>
    </row>
    <row r="69" spans="1:23" x14ac:dyDescent="0.3">
      <c r="A69" s="20"/>
      <c r="B69" s="5" t="s">
        <v>33</v>
      </c>
      <c r="C69" s="23">
        <v>1.143571843891E-2</v>
      </c>
      <c r="D69" s="23">
        <v>1.132060898522E-2</v>
      </c>
      <c r="E69" s="23">
        <v>1.1239520800000001E-4</v>
      </c>
      <c r="F69" s="23">
        <v>1.3796631307E-3</v>
      </c>
      <c r="G69" s="23">
        <v>1.35473211295E-3</v>
      </c>
      <c r="H69" s="23">
        <v>1.263200445E-5</v>
      </c>
      <c r="I69" s="23">
        <v>1.1578541103820001E-2</v>
      </c>
      <c r="J69" s="23">
        <v>1.1287092663389999E-2</v>
      </c>
      <c r="K69" s="23">
        <v>4.3599581400000003E-5</v>
      </c>
      <c r="L69" s="23">
        <v>9.9185043563280006E-2</v>
      </c>
      <c r="M69" s="23">
        <v>9.9899034613899998E-2</v>
      </c>
      <c r="N69" s="23">
        <v>5.0578923626000004E-4</v>
      </c>
      <c r="O69" s="23">
        <v>0.14591138550296001</v>
      </c>
      <c r="P69" s="23">
        <v>0.14646943216116001</v>
      </c>
      <c r="Q69" s="23">
        <v>7.8795997200000004E-5</v>
      </c>
      <c r="R69" s="23">
        <v>0.1474076526186</v>
      </c>
      <c r="S69" s="23">
        <v>0.14739524413516</v>
      </c>
      <c r="T69" s="23">
        <v>3.6875422530000001E-4</v>
      </c>
      <c r="U69" s="24">
        <v>0.18882558961022999</v>
      </c>
      <c r="V69" s="24">
        <v>0.18957107910849999</v>
      </c>
      <c r="W69" s="24">
        <v>5.5232725390000001E-4</v>
      </c>
    </row>
    <row r="70" spans="1:23" x14ac:dyDescent="0.3">
      <c r="A70" s="20"/>
      <c r="B70" s="5" t="s">
        <v>34</v>
      </c>
      <c r="C70" s="23">
        <v>3.7641255715660002E-2</v>
      </c>
      <c r="D70" s="23">
        <v>3.7813186253769997E-2</v>
      </c>
      <c r="E70" s="23">
        <v>0.99988099330918001</v>
      </c>
      <c r="F70" s="23">
        <v>8.7407913553559993E-2</v>
      </c>
      <c r="G70" s="23">
        <v>8.7080832973130004E-2</v>
      </c>
      <c r="H70" s="23">
        <v>0.99962735586883</v>
      </c>
      <c r="I70" s="23">
        <v>9.9119329146349994E-2</v>
      </c>
      <c r="J70" s="23">
        <v>9.9791342827929994E-2</v>
      </c>
      <c r="K70" s="23">
        <v>0.99995640041860001</v>
      </c>
      <c r="L70" s="23">
        <v>5.4694183995900002E-3</v>
      </c>
      <c r="M70" s="23">
        <v>5.3928164109100004E-3</v>
      </c>
      <c r="N70" s="23">
        <v>0.99949421076374001</v>
      </c>
      <c r="O70" s="23">
        <v>6.8422070954899999E-3</v>
      </c>
      <c r="P70" s="23">
        <v>7.2032708640399996E-3</v>
      </c>
      <c r="Q70" s="23">
        <v>0.99992120400280005</v>
      </c>
      <c r="R70" s="23">
        <v>7.3341399936099998E-3</v>
      </c>
      <c r="S70" s="23">
        <v>7.3189126187000004E-3</v>
      </c>
      <c r="T70" s="23">
        <v>0.99963124577469997</v>
      </c>
      <c r="U70" s="24">
        <v>7.2652206372000004E-4</v>
      </c>
      <c r="V70" s="24">
        <v>7.8360064495999998E-4</v>
      </c>
      <c r="W70" s="24">
        <v>0.99944767274610002</v>
      </c>
    </row>
    <row r="71" spans="1:23" x14ac:dyDescent="0.3">
      <c r="A71" s="20"/>
    </row>
    <row r="72" spans="1:23" x14ac:dyDescent="0.3">
      <c r="A72" s="20"/>
    </row>
    <row r="73" spans="1:23" x14ac:dyDescent="0.3">
      <c r="A73" s="20"/>
    </row>
    <row r="74" spans="1:23" x14ac:dyDescent="0.3">
      <c r="A74" s="20"/>
    </row>
    <row r="75" spans="1:23" x14ac:dyDescent="0.3">
      <c r="A75" s="20"/>
    </row>
    <row r="76" spans="1:23" x14ac:dyDescent="0.3">
      <c r="A76" s="20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</row>
    <row r="77" spans="1:23" x14ac:dyDescent="0.3">
      <c r="A77" s="20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</row>
    <row r="78" spans="1:23" x14ac:dyDescent="0.3">
      <c r="A78" s="20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</row>
    <row r="79" spans="1:23" x14ac:dyDescent="0.3">
      <c r="A79" s="20"/>
    </row>
    <row r="80" spans="1:23" x14ac:dyDescent="0.3">
      <c r="A80" s="20"/>
    </row>
    <row r="81" spans="1:1" x14ac:dyDescent="0.3">
      <c r="A81" s="20"/>
    </row>
    <row r="82" spans="1:1" x14ac:dyDescent="0.3">
      <c r="A82" s="20"/>
    </row>
    <row r="83" spans="1:1" x14ac:dyDescent="0.3">
      <c r="A83" s="20"/>
    </row>
    <row r="84" spans="1:1" x14ac:dyDescent="0.3">
      <c r="A84" s="20"/>
    </row>
    <row r="85" spans="1:1" x14ac:dyDescent="0.3">
      <c r="A85" s="20"/>
    </row>
    <row r="86" spans="1:1" x14ac:dyDescent="0.3">
      <c r="A86" s="2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F11C3-7BD1-4753-8CEB-648FCE22E6F5}">
  <dimension ref="A2:W86"/>
  <sheetViews>
    <sheetView topLeftCell="A55" zoomScaleNormal="100" workbookViewId="0">
      <selection activeCell="C58" sqref="C58:D58"/>
    </sheetView>
  </sheetViews>
  <sheetFormatPr defaultColWidth="8.88671875" defaultRowHeight="14.4" x14ac:dyDescent="0.3"/>
  <cols>
    <col min="1" max="1" width="8.88671875" style="5"/>
    <col min="2" max="2" width="13.6640625" style="5" customWidth="1"/>
    <col min="3" max="3" width="13.44140625" style="5" customWidth="1"/>
    <col min="4" max="4" width="12.33203125" style="5" bestFit="1" customWidth="1"/>
    <col min="5" max="14" width="12" style="5" bestFit="1" customWidth="1"/>
    <col min="15" max="15" width="16.33203125" style="5" bestFit="1" customWidth="1"/>
    <col min="16" max="16" width="12" style="5" bestFit="1" customWidth="1"/>
    <col min="17" max="18" width="8.88671875" style="5"/>
    <col min="19" max="19" width="7" style="5" bestFit="1" customWidth="1"/>
    <col min="20" max="16384" width="8.88671875" style="5"/>
  </cols>
  <sheetData>
    <row r="2" spans="1:3" x14ac:dyDescent="0.3">
      <c r="A2" s="20"/>
      <c r="B2" s="5" t="s">
        <v>27</v>
      </c>
      <c r="C2" s="96" t="s">
        <v>42</v>
      </c>
    </row>
    <row r="3" spans="1:3" x14ac:dyDescent="0.3">
      <c r="A3" s="20"/>
    </row>
    <row r="4" spans="1:3" x14ac:dyDescent="0.3">
      <c r="A4" s="20"/>
    </row>
    <row r="5" spans="1:3" x14ac:dyDescent="0.3">
      <c r="A5" s="20"/>
    </row>
    <row r="6" spans="1:3" x14ac:dyDescent="0.3">
      <c r="A6" s="20"/>
    </row>
    <row r="7" spans="1:3" x14ac:dyDescent="0.3">
      <c r="A7" s="20"/>
    </row>
    <row r="8" spans="1:3" x14ac:dyDescent="0.3">
      <c r="A8" s="20"/>
    </row>
    <row r="9" spans="1:3" x14ac:dyDescent="0.3">
      <c r="A9" s="20"/>
    </row>
    <row r="10" spans="1:3" x14ac:dyDescent="0.3">
      <c r="A10" s="20"/>
    </row>
    <row r="11" spans="1:3" x14ac:dyDescent="0.3">
      <c r="A11" s="20"/>
    </row>
    <row r="12" spans="1:3" x14ac:dyDescent="0.3">
      <c r="A12" s="20"/>
    </row>
    <row r="13" spans="1:3" x14ac:dyDescent="0.3">
      <c r="A13" s="20"/>
    </row>
    <row r="14" spans="1:3" x14ac:dyDescent="0.3">
      <c r="A14" s="20"/>
    </row>
    <row r="15" spans="1:3" x14ac:dyDescent="0.3">
      <c r="A15" s="20"/>
    </row>
    <row r="16" spans="1:3" x14ac:dyDescent="0.3">
      <c r="A16" s="20"/>
    </row>
    <row r="17" spans="1:1" x14ac:dyDescent="0.3">
      <c r="A17" s="20"/>
    </row>
    <row r="58" spans="2:14" x14ac:dyDescent="0.3">
      <c r="C58" s="5" t="s">
        <v>43</v>
      </c>
      <c r="D58" s="5" t="s">
        <v>44</v>
      </c>
      <c r="E58" s="5" t="s">
        <v>45</v>
      </c>
      <c r="M58" s="24"/>
      <c r="N58" s="24"/>
    </row>
    <row r="59" spans="2:14" x14ac:dyDescent="0.3">
      <c r="B59" s="5" t="s">
        <v>32</v>
      </c>
      <c r="C59" s="23">
        <v>0.71497887999999998</v>
      </c>
      <c r="D59" s="23">
        <v>0.71061563999999999</v>
      </c>
      <c r="E59" s="23">
        <v>0.12645568600000001</v>
      </c>
      <c r="G59" s="24"/>
      <c r="H59" s="23"/>
      <c r="I59" s="24"/>
      <c r="J59" s="24"/>
      <c r="L59" s="24"/>
      <c r="M59" s="24"/>
      <c r="N59" s="24"/>
    </row>
    <row r="60" spans="2:14" x14ac:dyDescent="0.3">
      <c r="B60" s="5" t="s">
        <v>33</v>
      </c>
      <c r="C60" s="24">
        <v>0.204818413</v>
      </c>
      <c r="D60" s="24">
        <v>0.21173426000000001</v>
      </c>
      <c r="E60" s="24">
        <v>0.147749187</v>
      </c>
      <c r="G60" s="24"/>
      <c r="H60" s="24"/>
      <c r="I60" s="24"/>
      <c r="J60" s="24"/>
      <c r="L60" s="24"/>
      <c r="M60" s="24"/>
      <c r="N60" s="24"/>
    </row>
    <row r="61" spans="2:14" x14ac:dyDescent="0.3">
      <c r="B61" s="5" t="s">
        <v>34</v>
      </c>
      <c r="C61" s="23">
        <v>8.0202706999999998E-2</v>
      </c>
      <c r="D61" s="23">
        <v>7.7648615000000004E-2</v>
      </c>
      <c r="E61" s="23">
        <v>0.72579512599999996</v>
      </c>
      <c r="G61" s="24"/>
      <c r="H61" s="23"/>
      <c r="I61" s="24"/>
      <c r="J61" s="24"/>
      <c r="L61" s="24"/>
      <c r="M61" s="24"/>
      <c r="N61" s="24"/>
    </row>
    <row r="65" spans="1:23" x14ac:dyDescent="0.3">
      <c r="A65" s="20"/>
    </row>
    <row r="66" spans="1:23" x14ac:dyDescent="0.3">
      <c r="A66" s="20"/>
      <c r="C66" s="5" t="s">
        <v>46</v>
      </c>
      <c r="F66" s="5" t="s">
        <v>47</v>
      </c>
      <c r="I66" s="5" t="s">
        <v>38</v>
      </c>
    </row>
    <row r="67" spans="1:23" x14ac:dyDescent="0.3">
      <c r="A67" s="20"/>
      <c r="C67" s="5" t="s">
        <v>43</v>
      </c>
      <c r="D67" s="5" t="s">
        <v>44</v>
      </c>
      <c r="E67" s="5" t="s">
        <v>45</v>
      </c>
      <c r="F67" s="5" t="s">
        <v>43</v>
      </c>
      <c r="G67" s="5" t="s">
        <v>44</v>
      </c>
      <c r="H67" s="5" t="s">
        <v>45</v>
      </c>
      <c r="I67" s="5" t="s">
        <v>43</v>
      </c>
      <c r="J67" s="5" t="s">
        <v>44</v>
      </c>
      <c r="K67" s="5" t="s">
        <v>45</v>
      </c>
    </row>
    <row r="68" spans="1:23" x14ac:dyDescent="0.3">
      <c r="A68" s="20"/>
      <c r="B68" s="5" t="s">
        <v>32</v>
      </c>
      <c r="C68" s="23">
        <v>0.79547899300000002</v>
      </c>
      <c r="D68" s="23">
        <v>0.79011701499999998</v>
      </c>
      <c r="E68" s="23">
        <v>0</v>
      </c>
      <c r="F68" s="23">
        <v>0.689699442</v>
      </c>
      <c r="G68" s="23">
        <v>0.68815499300000005</v>
      </c>
      <c r="H68" s="23">
        <v>0.41820470300000001</v>
      </c>
      <c r="I68" s="23">
        <v>0.64223680500000002</v>
      </c>
      <c r="J68" s="23">
        <v>0.63649227600000002</v>
      </c>
      <c r="K68" s="23">
        <v>0</v>
      </c>
      <c r="L68" s="23"/>
      <c r="M68" s="23"/>
      <c r="N68" s="23"/>
      <c r="O68" s="23"/>
      <c r="P68" s="23"/>
      <c r="Q68" s="23"/>
      <c r="R68" s="23"/>
      <c r="S68" s="23"/>
      <c r="T68" s="23"/>
    </row>
    <row r="69" spans="1:23" x14ac:dyDescent="0.3">
      <c r="A69" s="20"/>
      <c r="B69" s="5" t="s">
        <v>33</v>
      </c>
      <c r="C69" s="23">
        <v>0.12858792699999999</v>
      </c>
      <c r="D69" s="23">
        <v>0.13425088199999999</v>
      </c>
      <c r="E69" s="23">
        <v>1.3874088E-2</v>
      </c>
      <c r="F69" s="23">
        <v>0.15386480899999999</v>
      </c>
      <c r="G69" s="23">
        <v>0.16280172000000001</v>
      </c>
      <c r="H69" s="23">
        <v>0</v>
      </c>
      <c r="I69" s="23">
        <v>0.34508790499999997</v>
      </c>
      <c r="J69" s="23">
        <v>0.351538499</v>
      </c>
      <c r="K69" s="23">
        <v>0.448678409</v>
      </c>
      <c r="L69" s="23"/>
      <c r="M69" s="23"/>
      <c r="N69" s="23"/>
      <c r="O69" s="23"/>
      <c r="P69" s="23"/>
      <c r="Q69" s="23"/>
      <c r="R69" s="23"/>
      <c r="S69" s="23"/>
      <c r="T69" s="23"/>
    </row>
    <row r="70" spans="1:23" x14ac:dyDescent="0.3">
      <c r="A70" s="20"/>
      <c r="B70" s="5" t="s">
        <v>34</v>
      </c>
      <c r="C70" s="23">
        <v>7.593308E-2</v>
      </c>
      <c r="D70" s="23">
        <v>7.5632103000000006E-2</v>
      </c>
      <c r="E70" s="23">
        <v>0.98612298399999998</v>
      </c>
      <c r="F70" s="23">
        <v>0.15643574900000001</v>
      </c>
      <c r="G70" s="23">
        <v>0.149043287</v>
      </c>
      <c r="H70" s="23">
        <v>0.58175849499999999</v>
      </c>
      <c r="I70" s="23">
        <v>1.2675290000000001E-2</v>
      </c>
      <c r="J70" s="23">
        <v>1.1969225E-2</v>
      </c>
      <c r="K70" s="23">
        <v>0.55131808599999998</v>
      </c>
      <c r="L70" s="23"/>
      <c r="M70" s="23"/>
      <c r="N70" s="23"/>
      <c r="O70" s="23"/>
      <c r="P70" s="23"/>
      <c r="Q70" s="23"/>
      <c r="R70" s="23"/>
      <c r="S70" s="23"/>
      <c r="T70" s="23"/>
    </row>
    <row r="71" spans="1:23" x14ac:dyDescent="0.3">
      <c r="A71" s="20"/>
    </row>
    <row r="72" spans="1:23" x14ac:dyDescent="0.3">
      <c r="A72" s="20"/>
    </row>
    <row r="73" spans="1:23" x14ac:dyDescent="0.3">
      <c r="A73" s="20"/>
    </row>
    <row r="74" spans="1:23" x14ac:dyDescent="0.3">
      <c r="A74" s="20"/>
    </row>
    <row r="75" spans="1:23" x14ac:dyDescent="0.3">
      <c r="A75" s="20"/>
    </row>
    <row r="76" spans="1:23" x14ac:dyDescent="0.3">
      <c r="A76" s="20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</row>
    <row r="77" spans="1:23" x14ac:dyDescent="0.3">
      <c r="A77" s="20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</row>
    <row r="78" spans="1:23" x14ac:dyDescent="0.3">
      <c r="A78" s="20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</row>
    <row r="79" spans="1:23" x14ac:dyDescent="0.3">
      <c r="A79" s="20"/>
    </row>
    <row r="80" spans="1:23" x14ac:dyDescent="0.3">
      <c r="A80" s="20"/>
    </row>
    <row r="81" spans="1:1" x14ac:dyDescent="0.3">
      <c r="A81" s="20"/>
    </row>
    <row r="82" spans="1:1" x14ac:dyDescent="0.3">
      <c r="A82" s="20"/>
    </row>
    <row r="83" spans="1:1" x14ac:dyDescent="0.3">
      <c r="A83" s="20"/>
    </row>
    <row r="84" spans="1:1" x14ac:dyDescent="0.3">
      <c r="A84" s="20"/>
    </row>
    <row r="85" spans="1:1" x14ac:dyDescent="0.3">
      <c r="A85" s="20"/>
    </row>
    <row r="86" spans="1:1" x14ac:dyDescent="0.3">
      <c r="A86" s="2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15D8D-ADC7-401A-A7AA-952A23780080}">
  <dimension ref="A2:P26"/>
  <sheetViews>
    <sheetView zoomScale="170" zoomScaleNormal="170" workbookViewId="0">
      <selection activeCell="O12" sqref="O12"/>
    </sheetView>
  </sheetViews>
  <sheetFormatPr defaultColWidth="9.109375" defaultRowHeight="14.4" x14ac:dyDescent="0.3"/>
  <cols>
    <col min="1" max="1" width="9.109375" style="5"/>
    <col min="2" max="2" width="11.44140625" style="5" customWidth="1"/>
    <col min="3" max="3" width="12.44140625" style="5" bestFit="1" customWidth="1"/>
    <col min="4" max="4" width="10.44140625" style="5" bestFit="1" customWidth="1"/>
    <col min="5" max="5" width="17.44140625" style="5" bestFit="1" customWidth="1"/>
    <col min="6" max="6" width="14.33203125" style="5" bestFit="1" customWidth="1"/>
    <col min="7" max="7" width="16.33203125" style="5" bestFit="1" customWidth="1"/>
    <col min="8" max="8" width="14.44140625" style="5" bestFit="1" customWidth="1"/>
    <col min="9" max="9" width="23.33203125" style="5" bestFit="1" customWidth="1"/>
    <col min="10" max="10" width="21.33203125" style="5" bestFit="1" customWidth="1"/>
    <col min="11" max="11" width="19.6640625" style="5" bestFit="1" customWidth="1"/>
    <col min="12" max="12" width="15" style="5" bestFit="1" customWidth="1"/>
    <col min="13" max="13" width="21.33203125" style="5" bestFit="1" customWidth="1"/>
    <col min="14" max="14" width="22.88671875" style="5" bestFit="1" customWidth="1"/>
    <col min="15" max="15" width="11.44140625" style="5" bestFit="1" customWidth="1"/>
    <col min="16" max="16" width="9.88671875" style="5" bestFit="1" customWidth="1"/>
    <col min="17" max="16384" width="9.109375" style="5"/>
  </cols>
  <sheetData>
    <row r="2" spans="1:16" x14ac:dyDescent="0.3">
      <c r="C2" s="14"/>
      <c r="D2" s="14"/>
      <c r="E2" s="14"/>
      <c r="F2" s="14"/>
      <c r="G2" s="14"/>
      <c r="H2" s="14"/>
      <c r="I2" s="14"/>
      <c r="J2" s="14"/>
    </row>
    <row r="4" spans="1:16" x14ac:dyDescent="0.3">
      <c r="I4" s="216"/>
    </row>
    <row r="5" spans="1:16" x14ac:dyDescent="0.3">
      <c r="B5" s="14"/>
    </row>
    <row r="6" spans="1:16" x14ac:dyDescent="0.3">
      <c r="A6" s="20"/>
      <c r="B6" s="237" t="s">
        <v>46</v>
      </c>
      <c r="C6" s="217" t="s">
        <v>48</v>
      </c>
      <c r="D6" s="191" t="s">
        <v>49</v>
      </c>
      <c r="E6" s="191" t="s">
        <v>50</v>
      </c>
      <c r="F6" s="191" t="s">
        <v>51</v>
      </c>
      <c r="G6" s="191" t="s">
        <v>52</v>
      </c>
      <c r="H6" s="191" t="s">
        <v>53</v>
      </c>
      <c r="I6" s="191" t="s">
        <v>54</v>
      </c>
      <c r="J6" s="191" t="s">
        <v>55</v>
      </c>
      <c r="K6" s="191" t="s">
        <v>56</v>
      </c>
      <c r="L6" s="191" t="s">
        <v>57</v>
      </c>
      <c r="M6" s="191" t="s">
        <v>58</v>
      </c>
      <c r="N6" s="191" t="s">
        <v>59</v>
      </c>
      <c r="O6" s="39" t="s">
        <v>60</v>
      </c>
      <c r="P6" s="38" t="s">
        <v>61</v>
      </c>
    </row>
    <row r="7" spans="1:16" x14ac:dyDescent="0.3">
      <c r="A7" s="20"/>
      <c r="B7" s="238"/>
      <c r="C7" s="217" t="s">
        <v>29</v>
      </c>
      <c r="D7" s="192">
        <v>2359488</v>
      </c>
      <c r="E7" s="192">
        <v>1340740</v>
      </c>
      <c r="F7" s="192">
        <v>1283862</v>
      </c>
      <c r="G7" s="193">
        <v>0.95757715899999996</v>
      </c>
      <c r="H7" s="192">
        <v>20486</v>
      </c>
      <c r="I7" s="193">
        <v>1.5956544E-2</v>
      </c>
      <c r="J7" s="192">
        <v>1294255</v>
      </c>
      <c r="K7" s="192">
        <v>20512</v>
      </c>
      <c r="L7" s="193">
        <v>1.5848500000000001E-2</v>
      </c>
      <c r="M7" s="192">
        <v>691</v>
      </c>
      <c r="N7" s="194">
        <v>5.3821999999999995E-4</v>
      </c>
      <c r="O7" s="232">
        <v>1.6E-2</v>
      </c>
      <c r="P7" s="192">
        <v>0</v>
      </c>
    </row>
    <row r="8" spans="1:16" x14ac:dyDescent="0.3">
      <c r="A8" s="20"/>
      <c r="B8" s="239"/>
      <c r="C8" s="217" t="s">
        <v>30</v>
      </c>
      <c r="D8" s="192">
        <v>2358559</v>
      </c>
      <c r="E8" s="192">
        <v>1341299</v>
      </c>
      <c r="F8" s="192">
        <v>1284028</v>
      </c>
      <c r="G8" s="193">
        <v>0.95730183899999999</v>
      </c>
      <c r="H8" s="192">
        <v>20327</v>
      </c>
      <c r="I8" s="193">
        <v>1.5830652000000001E-2</v>
      </c>
      <c r="J8" s="192">
        <v>1294028</v>
      </c>
      <c r="K8" s="192">
        <v>20341</v>
      </c>
      <c r="L8" s="193">
        <v>1.5719133999999999E-2</v>
      </c>
      <c r="M8" s="192">
        <v>675</v>
      </c>
      <c r="N8" s="194">
        <v>5.2568899999999997E-4</v>
      </c>
      <c r="O8" s="232">
        <v>1.6E-2</v>
      </c>
      <c r="P8" s="192">
        <v>0</v>
      </c>
    </row>
    <row r="9" spans="1:16" x14ac:dyDescent="0.3">
      <c r="B9" s="17"/>
    </row>
    <row r="10" spans="1:16" x14ac:dyDescent="0.3">
      <c r="B10" s="237" t="s">
        <v>47</v>
      </c>
      <c r="C10" s="191" t="s">
        <v>48</v>
      </c>
      <c r="D10" s="191" t="s">
        <v>49</v>
      </c>
      <c r="E10" s="191" t="s">
        <v>62</v>
      </c>
      <c r="F10" s="191" t="s">
        <v>63</v>
      </c>
      <c r="G10" s="191" t="s">
        <v>64</v>
      </c>
      <c r="H10" s="191" t="s">
        <v>65</v>
      </c>
      <c r="I10" s="191" t="s">
        <v>66</v>
      </c>
      <c r="J10" s="191" t="s">
        <v>67</v>
      </c>
      <c r="K10" s="191" t="s">
        <v>68</v>
      </c>
      <c r="L10" s="191" t="s">
        <v>69</v>
      </c>
      <c r="M10" s="191" t="s">
        <v>70</v>
      </c>
      <c r="N10" s="191" t="s">
        <v>71</v>
      </c>
      <c r="O10" s="39" t="s">
        <v>60</v>
      </c>
      <c r="P10" s="38" t="s">
        <v>61</v>
      </c>
    </row>
    <row r="11" spans="1:16" x14ac:dyDescent="0.3">
      <c r="B11" s="238"/>
      <c r="C11" s="217" t="s">
        <v>29</v>
      </c>
      <c r="D11" s="192">
        <v>2359488</v>
      </c>
      <c r="E11" s="192">
        <v>1368611</v>
      </c>
      <c r="F11" s="192">
        <v>1275100</v>
      </c>
      <c r="G11" s="193">
        <v>0.93167452299999998</v>
      </c>
      <c r="H11" s="192">
        <v>15592</v>
      </c>
      <c r="I11" s="193">
        <v>1.2228061E-2</v>
      </c>
      <c r="J11" s="192">
        <v>1523531</v>
      </c>
      <c r="K11" s="192">
        <v>19576</v>
      </c>
      <c r="L11" s="193">
        <v>1.2849098999999999E-2</v>
      </c>
      <c r="M11" s="192">
        <v>0</v>
      </c>
      <c r="N11" s="194">
        <v>0</v>
      </c>
      <c r="O11" s="232">
        <v>8.9999999999999993E-3</v>
      </c>
      <c r="P11" s="192">
        <v>0</v>
      </c>
    </row>
    <row r="12" spans="1:16" x14ac:dyDescent="0.3">
      <c r="B12" s="239"/>
      <c r="C12" s="217" t="s">
        <v>30</v>
      </c>
      <c r="D12" s="192">
        <v>2358559</v>
      </c>
      <c r="E12" s="192">
        <v>1367103</v>
      </c>
      <c r="F12" s="192">
        <v>1273870</v>
      </c>
      <c r="G12" s="193">
        <v>0.93180250499999995</v>
      </c>
      <c r="H12" s="192">
        <v>15315</v>
      </c>
      <c r="I12" s="193">
        <v>1.2022420000000001E-2</v>
      </c>
      <c r="J12" s="192">
        <v>1521449</v>
      </c>
      <c r="K12" s="192">
        <v>19227</v>
      </c>
      <c r="L12" s="193">
        <v>1.2637295E-2</v>
      </c>
      <c r="M12" s="192">
        <v>0</v>
      </c>
      <c r="N12" s="194">
        <v>0</v>
      </c>
      <c r="O12" s="232">
        <v>8.9999999999999993E-3</v>
      </c>
      <c r="P12" s="192">
        <v>0</v>
      </c>
    </row>
    <row r="14" spans="1:16" x14ac:dyDescent="0.3">
      <c r="B14" s="237" t="s">
        <v>72</v>
      </c>
      <c r="C14" s="191" t="s">
        <v>48</v>
      </c>
      <c r="D14" s="191" t="s">
        <v>49</v>
      </c>
      <c r="E14" s="213" t="s">
        <v>73</v>
      </c>
      <c r="F14" s="191" t="s">
        <v>74</v>
      </c>
      <c r="G14" s="191" t="s">
        <v>75</v>
      </c>
      <c r="H14" s="191" t="s">
        <v>76</v>
      </c>
      <c r="I14" s="191" t="s">
        <v>77</v>
      </c>
      <c r="J14" s="191" t="s">
        <v>78</v>
      </c>
      <c r="K14" s="191" t="s">
        <v>79</v>
      </c>
      <c r="L14" s="191" t="s">
        <v>80</v>
      </c>
      <c r="M14" s="191" t="s">
        <v>81</v>
      </c>
      <c r="N14" s="191" t="s">
        <v>82</v>
      </c>
      <c r="O14" s="39" t="s">
        <v>60</v>
      </c>
      <c r="P14" s="38" t="s">
        <v>61</v>
      </c>
    </row>
    <row r="15" spans="1:16" x14ac:dyDescent="0.3">
      <c r="B15" s="238"/>
      <c r="C15" s="217" t="s">
        <v>29</v>
      </c>
      <c r="D15" s="192">
        <v>2359488</v>
      </c>
      <c r="E15" s="192">
        <v>631000</v>
      </c>
      <c r="F15" s="192">
        <v>577483</v>
      </c>
      <c r="G15" s="193">
        <v>0.91518700500000005</v>
      </c>
      <c r="H15" s="192">
        <v>0</v>
      </c>
      <c r="I15" s="193">
        <v>0</v>
      </c>
      <c r="J15" s="192">
        <v>578450</v>
      </c>
      <c r="K15" s="192">
        <v>0</v>
      </c>
      <c r="L15" s="193">
        <v>0</v>
      </c>
      <c r="M15" s="192">
        <v>0</v>
      </c>
      <c r="N15" s="194">
        <v>0</v>
      </c>
      <c r="O15" s="192">
        <v>0</v>
      </c>
      <c r="P15" s="192">
        <v>0</v>
      </c>
    </row>
    <row r="16" spans="1:16" x14ac:dyDescent="0.3">
      <c r="B16" s="239"/>
      <c r="C16" s="217" t="s">
        <v>30</v>
      </c>
      <c r="D16" s="192">
        <v>2358559</v>
      </c>
      <c r="E16" s="192">
        <v>630901</v>
      </c>
      <c r="F16" s="192">
        <v>577010</v>
      </c>
      <c r="G16" s="193">
        <v>0.91458089300000001</v>
      </c>
      <c r="H16" s="192">
        <v>0</v>
      </c>
      <c r="I16" s="193">
        <v>0</v>
      </c>
      <c r="J16" s="192">
        <v>577965</v>
      </c>
      <c r="K16" s="192">
        <v>0</v>
      </c>
      <c r="L16" s="193">
        <v>0</v>
      </c>
      <c r="M16" s="192">
        <v>0</v>
      </c>
      <c r="N16" s="194">
        <v>0</v>
      </c>
      <c r="O16" s="192">
        <v>0</v>
      </c>
      <c r="P16" s="192">
        <v>0</v>
      </c>
    </row>
    <row r="18" spans="2:16" x14ac:dyDescent="0.3">
      <c r="B18" s="5" t="s">
        <v>83</v>
      </c>
    </row>
    <row r="20" spans="2:16" x14ac:dyDescent="0.3">
      <c r="B20" s="240" t="s">
        <v>84</v>
      </c>
      <c r="C20" s="191" t="s">
        <v>48</v>
      </c>
      <c r="D20" s="191" t="s">
        <v>49</v>
      </c>
      <c r="E20" s="213" t="s">
        <v>73</v>
      </c>
      <c r="F20" s="191" t="s">
        <v>74</v>
      </c>
      <c r="G20" s="191" t="s">
        <v>75</v>
      </c>
      <c r="H20" s="191" t="s">
        <v>76</v>
      </c>
      <c r="I20" s="191" t="s">
        <v>77</v>
      </c>
      <c r="J20" s="191" t="s">
        <v>78</v>
      </c>
      <c r="K20" s="191" t="s">
        <v>79</v>
      </c>
      <c r="L20" s="191" t="s">
        <v>80</v>
      </c>
      <c r="M20" s="191" t="s">
        <v>81</v>
      </c>
      <c r="N20" s="191" t="s">
        <v>82</v>
      </c>
      <c r="O20" s="39" t="s">
        <v>60</v>
      </c>
      <c r="P20" s="38" t="s">
        <v>61</v>
      </c>
    </row>
    <row r="21" spans="2:16" x14ac:dyDescent="0.3">
      <c r="B21" s="241"/>
      <c r="C21" s="217" t="s">
        <v>29</v>
      </c>
      <c r="D21" s="192">
        <v>2359488</v>
      </c>
      <c r="E21" s="192">
        <v>631000</v>
      </c>
      <c r="F21" s="192">
        <v>463518</v>
      </c>
      <c r="G21" s="193">
        <v>0.73457686200000005</v>
      </c>
      <c r="H21" s="192">
        <v>0</v>
      </c>
      <c r="I21" s="193">
        <v>0</v>
      </c>
      <c r="J21" s="192">
        <v>464120</v>
      </c>
      <c r="K21" s="192">
        <v>0</v>
      </c>
      <c r="L21" s="193">
        <v>0</v>
      </c>
      <c r="M21" s="192">
        <v>0</v>
      </c>
      <c r="N21" s="194">
        <v>0</v>
      </c>
      <c r="O21" s="192">
        <v>0</v>
      </c>
      <c r="P21" s="192">
        <v>0</v>
      </c>
    </row>
    <row r="22" spans="2:16" x14ac:dyDescent="0.3">
      <c r="B22" s="242"/>
      <c r="C22" s="217" t="s">
        <v>30</v>
      </c>
      <c r="D22" s="192">
        <v>2358559</v>
      </c>
      <c r="E22" s="192">
        <v>630901</v>
      </c>
      <c r="F22" s="192">
        <v>463304</v>
      </c>
      <c r="G22" s="193">
        <v>0.73435293300000004</v>
      </c>
      <c r="H22" s="192">
        <v>0</v>
      </c>
      <c r="I22" s="193">
        <v>0</v>
      </c>
      <c r="J22" s="192">
        <v>463930</v>
      </c>
      <c r="K22" s="192">
        <v>0</v>
      </c>
      <c r="L22" s="193">
        <v>0</v>
      </c>
      <c r="M22" s="192">
        <v>0</v>
      </c>
      <c r="N22" s="194">
        <v>0</v>
      </c>
      <c r="O22" s="192">
        <v>0</v>
      </c>
      <c r="P22" s="192">
        <v>0</v>
      </c>
    </row>
    <row r="24" spans="2:16" x14ac:dyDescent="0.3">
      <c r="B24" s="240" t="s">
        <v>85</v>
      </c>
      <c r="C24" s="191" t="s">
        <v>48</v>
      </c>
      <c r="D24" s="191" t="s">
        <v>49</v>
      </c>
      <c r="E24" s="213" t="s">
        <v>73</v>
      </c>
      <c r="F24" s="191" t="s">
        <v>74</v>
      </c>
      <c r="G24" s="191" t="s">
        <v>75</v>
      </c>
      <c r="H24" s="191" t="s">
        <v>76</v>
      </c>
      <c r="I24" s="191" t="s">
        <v>77</v>
      </c>
      <c r="J24" s="191" t="s">
        <v>78</v>
      </c>
      <c r="K24" s="191" t="s">
        <v>79</v>
      </c>
      <c r="L24" s="191" t="s">
        <v>80</v>
      </c>
      <c r="M24" s="191" t="s">
        <v>81</v>
      </c>
      <c r="N24" s="191" t="s">
        <v>82</v>
      </c>
      <c r="O24" s="39" t="s">
        <v>60</v>
      </c>
      <c r="P24" s="38" t="s">
        <v>61</v>
      </c>
    </row>
    <row r="25" spans="2:16" x14ac:dyDescent="0.3">
      <c r="B25" s="241"/>
      <c r="C25" s="217" t="s">
        <v>29</v>
      </c>
      <c r="D25" s="192">
        <v>2359488</v>
      </c>
      <c r="E25" s="192">
        <v>631000</v>
      </c>
      <c r="F25" s="192">
        <v>114288</v>
      </c>
      <c r="G25" s="193">
        <v>0.18112202899999999</v>
      </c>
      <c r="H25" s="192">
        <v>0</v>
      </c>
      <c r="I25" s="193">
        <v>0</v>
      </c>
      <c r="J25" s="192">
        <v>114330</v>
      </c>
      <c r="K25" s="192">
        <v>0</v>
      </c>
      <c r="L25" s="193">
        <v>0</v>
      </c>
      <c r="M25" s="192">
        <v>0</v>
      </c>
      <c r="N25" s="194">
        <v>0</v>
      </c>
      <c r="O25" s="192">
        <v>0</v>
      </c>
      <c r="P25" s="192">
        <v>0</v>
      </c>
    </row>
    <row r="26" spans="2:16" x14ac:dyDescent="0.3">
      <c r="B26" s="242"/>
      <c r="C26" s="217" t="s">
        <v>30</v>
      </c>
      <c r="D26" s="192">
        <v>2358559</v>
      </c>
      <c r="E26" s="192">
        <v>630901</v>
      </c>
      <c r="F26" s="192">
        <v>113994</v>
      </c>
      <c r="G26" s="193">
        <v>0.18068445</v>
      </c>
      <c r="H26" s="192">
        <v>0</v>
      </c>
      <c r="I26" s="193">
        <v>0</v>
      </c>
      <c r="J26" s="192">
        <v>114035</v>
      </c>
      <c r="K26" s="192">
        <v>0</v>
      </c>
      <c r="L26" s="193">
        <v>0</v>
      </c>
      <c r="M26" s="192">
        <v>0</v>
      </c>
      <c r="N26" s="194">
        <v>0</v>
      </c>
      <c r="O26" s="192">
        <v>0</v>
      </c>
      <c r="P26" s="192">
        <v>0</v>
      </c>
    </row>
  </sheetData>
  <mergeCells count="5">
    <mergeCell ref="B6:B8"/>
    <mergeCell ref="B10:B12"/>
    <mergeCell ref="B14:B16"/>
    <mergeCell ref="B20:B22"/>
    <mergeCell ref="B24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D98E0-C13C-493D-AB25-6C24A56612AD}">
  <dimension ref="B2:W9"/>
  <sheetViews>
    <sheetView workbookViewId="0">
      <selection activeCell="C5" sqref="C5"/>
    </sheetView>
  </sheetViews>
  <sheetFormatPr defaultColWidth="9.109375" defaultRowHeight="14.4" x14ac:dyDescent="0.3"/>
  <cols>
    <col min="1" max="1" width="9.109375" style="5"/>
    <col min="2" max="2" width="10.5546875" style="5" bestFit="1" customWidth="1"/>
    <col min="3" max="3" width="12.44140625" style="5" bestFit="1" customWidth="1"/>
    <col min="4" max="4" width="11.88671875" style="5" bestFit="1" customWidth="1"/>
    <col min="5" max="5" width="17.44140625" style="5" bestFit="1" customWidth="1"/>
    <col min="6" max="6" width="14.33203125" style="5" bestFit="1" customWidth="1"/>
    <col min="7" max="7" width="16.33203125" style="5" bestFit="1" customWidth="1"/>
    <col min="8" max="8" width="14.44140625" style="5" bestFit="1" customWidth="1"/>
    <col min="9" max="9" width="23.33203125" style="5" bestFit="1" customWidth="1"/>
    <col min="10" max="10" width="21.33203125" style="5" bestFit="1" customWidth="1"/>
    <col min="11" max="11" width="28.33203125" style="5" customWidth="1"/>
    <col min="12" max="12" width="15" style="5" bestFit="1" customWidth="1"/>
    <col min="13" max="13" width="21.33203125" style="5" bestFit="1" customWidth="1"/>
    <col min="14" max="14" width="22.88671875" style="5" bestFit="1" customWidth="1"/>
    <col min="15" max="15" width="29.109375" style="5" customWidth="1"/>
    <col min="16" max="16" width="25.44140625" style="5" customWidth="1"/>
    <col min="17" max="17" width="28.5546875" style="5" customWidth="1"/>
    <col min="18" max="18" width="29" style="5" customWidth="1"/>
    <col min="19" max="19" width="23.5546875" style="5" customWidth="1"/>
    <col min="20" max="20" width="17.6640625" style="5" bestFit="1" customWidth="1"/>
    <col min="21" max="21" width="26.109375" style="5" bestFit="1" customWidth="1"/>
    <col min="22" max="22" width="11.6640625" style="5" bestFit="1" customWidth="1"/>
    <col min="23" max="23" width="10.109375" style="5" bestFit="1" customWidth="1"/>
    <col min="24" max="16384" width="9.109375" style="5"/>
  </cols>
  <sheetData>
    <row r="2" spans="2:23" x14ac:dyDescent="0.3">
      <c r="B2" s="243" t="s">
        <v>86</v>
      </c>
      <c r="C2" s="191" t="s">
        <v>48</v>
      </c>
      <c r="D2" s="191" t="s">
        <v>49</v>
      </c>
      <c r="E2" s="191" t="s">
        <v>50</v>
      </c>
      <c r="F2" s="191" t="s">
        <v>51</v>
      </c>
      <c r="G2" s="191" t="s">
        <v>52</v>
      </c>
      <c r="H2" s="191" t="s">
        <v>53</v>
      </c>
      <c r="I2" s="191" t="s">
        <v>54</v>
      </c>
      <c r="J2" s="191" t="s">
        <v>87</v>
      </c>
      <c r="K2" s="191" t="s">
        <v>88</v>
      </c>
      <c r="L2" s="191" t="s">
        <v>55</v>
      </c>
      <c r="M2" s="191" t="s">
        <v>56</v>
      </c>
      <c r="N2" s="191" t="s">
        <v>57</v>
      </c>
      <c r="O2" s="191" t="s">
        <v>89</v>
      </c>
      <c r="P2" s="191" t="s">
        <v>90</v>
      </c>
      <c r="Q2" s="191" t="s">
        <v>58</v>
      </c>
      <c r="R2" s="191" t="s">
        <v>59</v>
      </c>
      <c r="S2" s="191" t="s">
        <v>91</v>
      </c>
      <c r="T2" s="191" t="s">
        <v>92</v>
      </c>
      <c r="U2" s="191" t="s">
        <v>93</v>
      </c>
      <c r="V2" s="39" t="s">
        <v>60</v>
      </c>
      <c r="W2" s="38" t="s">
        <v>61</v>
      </c>
    </row>
    <row r="3" spans="2:23" x14ac:dyDescent="0.3">
      <c r="B3" s="241"/>
      <c r="C3" s="191" t="s">
        <v>29</v>
      </c>
      <c r="D3" s="192">
        <v>2359488</v>
      </c>
      <c r="E3" s="192">
        <v>1340740</v>
      </c>
      <c r="F3" s="192">
        <v>1306131</v>
      </c>
      <c r="G3" s="193">
        <v>0.97418664300000002</v>
      </c>
      <c r="H3" s="192">
        <v>57357</v>
      </c>
      <c r="I3" s="193">
        <v>4.3913665999999997E-2</v>
      </c>
      <c r="J3" s="192">
        <v>0</v>
      </c>
      <c r="K3" s="192">
        <v>0</v>
      </c>
      <c r="L3" s="192">
        <v>1316811</v>
      </c>
      <c r="M3" s="192">
        <v>57412</v>
      </c>
      <c r="N3" s="193">
        <v>4.3599271000000002E-2</v>
      </c>
      <c r="O3" s="192">
        <v>0</v>
      </c>
      <c r="P3" s="192">
        <v>0</v>
      </c>
      <c r="Q3" s="192">
        <v>983</v>
      </c>
      <c r="R3" s="194">
        <v>7.5260400000000003E-4</v>
      </c>
      <c r="S3" s="193">
        <v>1.3238470816977601E-2</v>
      </c>
      <c r="T3" s="193"/>
      <c r="U3" s="193">
        <v>0.242588433846644</v>
      </c>
      <c r="V3" s="228">
        <v>1.6E-2</v>
      </c>
      <c r="W3" s="228"/>
    </row>
    <row r="4" spans="2:23" x14ac:dyDescent="0.3">
      <c r="B4" s="241"/>
      <c r="C4" s="191" t="s">
        <v>30</v>
      </c>
      <c r="D4" s="192">
        <v>2358559</v>
      </c>
      <c r="E4" s="192">
        <v>1341299</v>
      </c>
      <c r="F4" s="192">
        <v>1306318</v>
      </c>
      <c r="G4" s="193">
        <v>0.97392005800000003</v>
      </c>
      <c r="H4" s="192">
        <v>57663</v>
      </c>
      <c r="I4" s="193">
        <v>4.4141626000000003E-2</v>
      </c>
      <c r="J4" s="192">
        <v>0</v>
      </c>
      <c r="K4" s="192">
        <v>0</v>
      </c>
      <c r="L4" s="192">
        <v>1316651</v>
      </c>
      <c r="M4" s="192">
        <v>57713</v>
      </c>
      <c r="N4" s="193">
        <v>4.3833179999999999E-2</v>
      </c>
      <c r="O4" s="192">
        <v>0</v>
      </c>
      <c r="P4" s="192">
        <v>0</v>
      </c>
      <c r="Q4" s="192">
        <v>1012</v>
      </c>
      <c r="R4" s="194">
        <v>7.7469699999999997E-4</v>
      </c>
      <c r="S4" s="193">
        <v>5.5579879087695898E-2</v>
      </c>
      <c r="T4" s="193"/>
      <c r="U4" s="193">
        <v>0.44109954382726801</v>
      </c>
      <c r="V4" s="228">
        <v>1.6E-2</v>
      </c>
      <c r="W4" s="228"/>
    </row>
    <row r="5" spans="2:23" x14ac:dyDescent="0.3">
      <c r="B5" s="242"/>
      <c r="C5" s="191" t="s">
        <v>31</v>
      </c>
      <c r="D5" s="192">
        <v>524694</v>
      </c>
      <c r="E5" s="192">
        <v>297558</v>
      </c>
      <c r="F5" s="192">
        <v>289874</v>
      </c>
      <c r="G5" s="193">
        <v>0.97417646300000005</v>
      </c>
      <c r="H5" s="192">
        <v>13031</v>
      </c>
      <c r="I5" s="193">
        <v>4.4954015E-2</v>
      </c>
      <c r="J5" s="192">
        <v>0</v>
      </c>
      <c r="K5" s="192">
        <v>0</v>
      </c>
      <c r="L5" s="192">
        <v>292150</v>
      </c>
      <c r="M5" s="192">
        <v>13041</v>
      </c>
      <c r="N5" s="193">
        <v>4.4638028000000003E-2</v>
      </c>
      <c r="O5" s="192">
        <v>0</v>
      </c>
      <c r="P5" s="192">
        <v>0</v>
      </c>
      <c r="Q5" s="192">
        <v>238</v>
      </c>
      <c r="R5" s="194">
        <v>8.2104599999999997E-4</v>
      </c>
      <c r="S5" s="229"/>
      <c r="T5" s="192"/>
      <c r="U5" s="230"/>
      <c r="V5" s="228">
        <v>1.6E-2</v>
      </c>
      <c r="W5" s="228"/>
    </row>
    <row r="6" spans="2:23" x14ac:dyDescent="0.3">
      <c r="M6" s="231"/>
      <c r="Q6" s="231"/>
    </row>
    <row r="7" spans="2:23" x14ac:dyDescent="0.3">
      <c r="M7" s="231"/>
      <c r="Q7" s="231"/>
    </row>
    <row r="8" spans="2:23" x14ac:dyDescent="0.3">
      <c r="M8" s="231"/>
      <c r="Q8" s="231"/>
    </row>
    <row r="9" spans="2:23" x14ac:dyDescent="0.3">
      <c r="M9" s="231"/>
      <c r="Q9" s="231"/>
    </row>
  </sheetData>
  <mergeCells count="1">
    <mergeCell ref="B2:B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87A-59EA-4482-ADD0-CDAF2911379F}">
  <dimension ref="B3:O13"/>
  <sheetViews>
    <sheetView workbookViewId="0">
      <selection activeCell="C14" sqref="C14"/>
    </sheetView>
  </sheetViews>
  <sheetFormatPr defaultColWidth="8.88671875" defaultRowHeight="15" customHeight="1" x14ac:dyDescent="0.3"/>
  <cols>
    <col min="1" max="1" width="8.88671875" style="5"/>
    <col min="2" max="2" width="10.44140625" style="5" bestFit="1" customWidth="1"/>
    <col min="3" max="4" width="11.44140625" style="5" bestFit="1" customWidth="1"/>
    <col min="5" max="5" width="12.33203125" style="5" bestFit="1" customWidth="1"/>
    <col min="6" max="6" width="12.109375" style="5" bestFit="1" customWidth="1"/>
    <col min="7" max="7" width="30" style="5" bestFit="1" customWidth="1"/>
    <col min="8" max="8" width="10.6640625" style="5" bestFit="1" customWidth="1"/>
    <col min="9" max="9" width="11.44140625" style="5" bestFit="1" customWidth="1"/>
    <col min="10" max="10" width="14.6640625" style="5" bestFit="1" customWidth="1"/>
    <col min="11" max="11" width="15.6640625" style="5" bestFit="1" customWidth="1"/>
    <col min="12" max="12" width="28.44140625" style="5" bestFit="1" customWidth="1"/>
    <col min="13" max="13" width="30.109375" style="5" bestFit="1" customWidth="1"/>
    <col min="14" max="14" width="32.109375" style="5" bestFit="1" customWidth="1"/>
    <col min="15" max="15" width="33.33203125" style="5" bestFit="1" customWidth="1"/>
    <col min="16" max="16384" width="8.88671875" style="5"/>
  </cols>
  <sheetData>
    <row r="3" spans="2:15" ht="14.4" x14ac:dyDescent="0.3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5" spans="2:15" ht="14.4" x14ac:dyDescent="0.3">
      <c r="B5" s="21"/>
      <c r="C5" s="22" t="s">
        <v>94</v>
      </c>
      <c r="D5" s="22" t="s">
        <v>95</v>
      </c>
      <c r="E5" s="22" t="s">
        <v>96</v>
      </c>
      <c r="F5" s="22" t="s">
        <v>97</v>
      </c>
      <c r="G5" s="22" t="s">
        <v>98</v>
      </c>
      <c r="H5" s="22" t="s">
        <v>99</v>
      </c>
      <c r="I5" s="22" t="s">
        <v>100</v>
      </c>
      <c r="J5" s="22" t="s">
        <v>101</v>
      </c>
      <c r="K5" s="22" t="s">
        <v>102</v>
      </c>
      <c r="L5" s="22" t="s">
        <v>103</v>
      </c>
      <c r="M5" s="22" t="s">
        <v>104</v>
      </c>
      <c r="N5" s="22" t="s">
        <v>105</v>
      </c>
      <c r="O5" s="22" t="s">
        <v>106</v>
      </c>
    </row>
    <row r="6" spans="2:15" ht="14.4" x14ac:dyDescent="0.3">
      <c r="B6" s="91" t="s">
        <v>107</v>
      </c>
      <c r="C6" s="92">
        <v>45895</v>
      </c>
      <c r="D6" s="92">
        <v>45901</v>
      </c>
      <c r="E6" s="92" t="s">
        <v>108</v>
      </c>
      <c r="F6" s="92" t="s">
        <v>29</v>
      </c>
      <c r="G6" s="93" t="s">
        <v>16</v>
      </c>
      <c r="H6" s="94">
        <f>Segments!D11</f>
        <v>2359488</v>
      </c>
      <c r="I6" s="94">
        <f>Segments!E11</f>
        <v>934453</v>
      </c>
      <c r="J6" s="95">
        <f>I6/H6</f>
        <v>0.3960405816855182</v>
      </c>
      <c r="K6" s="219">
        <f>Segments!AJ11</f>
        <v>4.614391990277497E-3</v>
      </c>
      <c r="L6" s="94">
        <f>Segments!AI11</f>
        <v>292082.96265789086</v>
      </c>
      <c r="M6" s="94">
        <f>Segments!AN11</f>
        <v>347569.81422555726</v>
      </c>
      <c r="N6" s="94">
        <f>Segments!AK11</f>
        <v>154674.62542570711</v>
      </c>
      <c r="O6" s="94">
        <f>Segments!AP11</f>
        <v>168641.23671975802</v>
      </c>
    </row>
    <row r="7" spans="2:15" ht="14.4" x14ac:dyDescent="0.3">
      <c r="B7" s="91" t="s">
        <v>107</v>
      </c>
      <c r="C7" s="92">
        <v>45895</v>
      </c>
      <c r="D7" s="92">
        <v>45901</v>
      </c>
      <c r="E7" s="92" t="s">
        <v>108</v>
      </c>
      <c r="F7" s="92" t="s">
        <v>30</v>
      </c>
      <c r="G7" s="93" t="s">
        <v>16</v>
      </c>
      <c r="H7" s="94">
        <f>Segments!D12</f>
        <v>2358559</v>
      </c>
      <c r="I7" s="94">
        <f>Segments!E12</f>
        <v>935011</v>
      </c>
      <c r="J7" s="95">
        <f>I7/H7</f>
        <v>0.39643316109539767</v>
      </c>
      <c r="K7" s="219">
        <f>Segments!AJ12</f>
        <v>5.679252779322878E-3</v>
      </c>
      <c r="L7" s="94">
        <f>Segments!AI12</f>
        <v>359345.25228429883</v>
      </c>
      <c r="M7" s="94">
        <f>Segments!AN12</f>
        <v>450217.95306687651</v>
      </c>
      <c r="N7" s="94">
        <f>Segments!AK12</f>
        <v>159134.50325410991</v>
      </c>
      <c r="O7" s="94">
        <f>Segments!AP12</f>
        <v>189510.15871513617</v>
      </c>
    </row>
    <row r="8" spans="2:15" ht="14.4" x14ac:dyDescent="0.3">
      <c r="B8" s="91" t="s">
        <v>107</v>
      </c>
      <c r="C8" s="92">
        <v>45895</v>
      </c>
      <c r="D8" s="92">
        <v>45901</v>
      </c>
      <c r="E8" s="92" t="s">
        <v>108</v>
      </c>
      <c r="F8" s="92" t="s">
        <v>31</v>
      </c>
      <c r="G8" s="93" t="s">
        <v>16</v>
      </c>
      <c r="H8" s="94">
        <f>Segments!D13</f>
        <v>524694</v>
      </c>
      <c r="I8" s="94">
        <f>Segments!E13</f>
        <v>207350</v>
      </c>
      <c r="J8" s="95">
        <f>I8/H8</f>
        <v>0.39518271602114757</v>
      </c>
      <c r="K8" s="95"/>
      <c r="L8" s="94"/>
      <c r="M8" s="94"/>
      <c r="N8" s="94"/>
      <c r="O8" s="94"/>
    </row>
    <row r="9" spans="2:15" ht="15" customHeight="1" x14ac:dyDescent="0.3">
      <c r="B9" s="17"/>
      <c r="C9" s="17"/>
      <c r="D9" s="17"/>
      <c r="E9" s="17"/>
      <c r="F9" s="17"/>
      <c r="G9" s="17"/>
      <c r="H9" s="17"/>
      <c r="I9" s="99"/>
      <c r="J9" s="99"/>
      <c r="K9" s="17"/>
      <c r="L9" s="17"/>
      <c r="M9" s="17"/>
      <c r="N9" s="17"/>
    </row>
    <row r="10" spans="2:15" ht="15" customHeight="1" x14ac:dyDescent="0.3">
      <c r="H10" s="20"/>
    </row>
    <row r="13" spans="2:15" ht="15" customHeight="1" x14ac:dyDescent="0.3">
      <c r="B13" s="5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ECB5-D431-4C08-8F76-F28BA2F58F78}">
  <dimension ref="B1:AU18"/>
  <sheetViews>
    <sheetView zoomScaleNormal="100" workbookViewId="0">
      <pane xSplit="3" topLeftCell="AR1" activePane="topRight" state="frozen"/>
      <selection pane="topRight" activeCell="AR5" sqref="AR5:AR7"/>
    </sheetView>
  </sheetViews>
  <sheetFormatPr defaultColWidth="8.88671875" defaultRowHeight="15" customHeight="1" outlineLevelCol="1" x14ac:dyDescent="0.3"/>
  <cols>
    <col min="1" max="1" width="8.88671875" style="5"/>
    <col min="2" max="2" width="19.33203125" style="5" customWidth="1"/>
    <col min="3" max="3" width="22.33203125" style="12" customWidth="1"/>
    <col min="4" max="4" width="14.6640625" style="12" customWidth="1"/>
    <col min="5" max="5" width="12.44140625" style="12" hidden="1" customWidth="1"/>
    <col min="6" max="6" width="14.6640625" style="12" hidden="1" customWidth="1"/>
    <col min="7" max="7" width="14.6640625" style="12" customWidth="1"/>
    <col min="8" max="8" width="14" style="12" bestFit="1" customWidth="1"/>
    <col min="9" max="18" width="14" style="12" hidden="1" customWidth="1"/>
    <col min="19" max="19" width="12.109375" style="12" customWidth="1"/>
    <col min="20" max="21" width="12.44140625" style="12" customWidth="1"/>
    <col min="22" max="24" width="12.44140625" style="12" hidden="1" customWidth="1" outlineLevel="1"/>
    <col min="25" max="25" width="12.44140625" style="12" customWidth="1" collapsed="1"/>
    <col min="26" max="28" width="12.44140625" style="12" hidden="1" customWidth="1" outlineLevel="1"/>
    <col min="29" max="29" width="12.44140625" style="12" customWidth="1" collapsed="1"/>
    <col min="30" max="30" width="14.6640625" style="12" hidden="1" customWidth="1"/>
    <col min="31" max="31" width="12.88671875" style="12" hidden="1" customWidth="1"/>
    <col min="32" max="33" width="14.6640625" style="58" hidden="1" customWidth="1"/>
    <col min="34" max="34" width="14.6640625" style="58" customWidth="1"/>
    <col min="35" max="35" width="12.33203125" style="58" customWidth="1"/>
    <col min="36" max="36" width="14.6640625" style="58" hidden="1" customWidth="1"/>
    <col min="37" max="37" width="16.6640625" style="58" hidden="1" customWidth="1"/>
    <col min="38" max="38" width="2" style="58" customWidth="1"/>
    <col min="39" max="40" width="14.6640625" style="58" customWidth="1"/>
    <col min="41" max="41" width="14.6640625" style="58" hidden="1" customWidth="1"/>
    <col min="42" max="42" width="17.109375" style="58" hidden="1" customWidth="1"/>
    <col min="43" max="43" width="11.6640625" style="58" customWidth="1"/>
    <col min="44" max="44" width="16.33203125" style="58" bestFit="1" customWidth="1"/>
    <col min="45" max="45" width="15.109375" style="12" customWidth="1"/>
    <col min="46" max="46" width="9.88671875" style="5" customWidth="1"/>
    <col min="47" max="16384" width="8.88671875" style="5"/>
  </cols>
  <sheetData>
    <row r="1" spans="2:47" ht="18" x14ac:dyDescent="0.35">
      <c r="B1" s="211" t="s">
        <v>110</v>
      </c>
      <c r="C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118"/>
      <c r="AG1" s="118"/>
      <c r="AI1" s="118"/>
      <c r="AJ1" s="118"/>
      <c r="AK1" s="118"/>
      <c r="AL1" s="118"/>
      <c r="AR1" s="118"/>
      <c r="AS1" s="118"/>
    </row>
    <row r="2" spans="2:47" ht="14.4" x14ac:dyDescent="0.3">
      <c r="B2" s="52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118"/>
      <c r="AG2" s="118"/>
      <c r="AI2" s="118"/>
      <c r="AJ2" s="118"/>
      <c r="AK2" s="118"/>
      <c r="AL2" s="118"/>
      <c r="AR2" s="118"/>
      <c r="AS2" s="118"/>
    </row>
    <row r="3" spans="2:47" ht="14.4" x14ac:dyDescent="0.3">
      <c r="B3" s="55" t="s">
        <v>111</v>
      </c>
      <c r="C3" s="19" t="s">
        <v>112</v>
      </c>
      <c r="D3" s="47"/>
      <c r="E3" s="47"/>
      <c r="F3" s="47"/>
      <c r="G3" s="47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120"/>
      <c r="AG3" s="120"/>
      <c r="AH3" s="244" t="s">
        <v>113</v>
      </c>
      <c r="AI3" s="245"/>
      <c r="AJ3" s="245"/>
      <c r="AK3" s="245"/>
      <c r="AL3" s="245"/>
      <c r="AM3" s="245"/>
      <c r="AN3" s="245"/>
      <c r="AO3" s="246"/>
      <c r="AP3" s="56"/>
      <c r="AQ3" s="56"/>
      <c r="AR3" s="120"/>
      <c r="AS3" s="120"/>
    </row>
    <row r="4" spans="2:47" ht="63" customHeight="1" x14ac:dyDescent="0.3">
      <c r="B4" s="57" t="s">
        <v>114</v>
      </c>
      <c r="C4" s="51" t="s">
        <v>115</v>
      </c>
      <c r="D4" s="51" t="s">
        <v>116</v>
      </c>
      <c r="E4" s="51" t="s">
        <v>117</v>
      </c>
      <c r="F4" s="51" t="s">
        <v>118</v>
      </c>
      <c r="G4" s="50" t="s">
        <v>119</v>
      </c>
      <c r="H4" s="50" t="s">
        <v>120</v>
      </c>
      <c r="I4" s="51" t="s">
        <v>121</v>
      </c>
      <c r="J4" s="51" t="s">
        <v>122</v>
      </c>
      <c r="K4" s="51" t="s">
        <v>123</v>
      </c>
      <c r="L4" s="51" t="s">
        <v>124</v>
      </c>
      <c r="M4" s="51" t="s">
        <v>125</v>
      </c>
      <c r="N4" s="51" t="s">
        <v>126</v>
      </c>
      <c r="O4" s="51" t="s">
        <v>127</v>
      </c>
      <c r="P4" s="51" t="s">
        <v>128</v>
      </c>
      <c r="Q4" s="51" t="s">
        <v>129</v>
      </c>
      <c r="R4" s="51" t="s">
        <v>130</v>
      </c>
      <c r="S4" s="51" t="s">
        <v>131</v>
      </c>
      <c r="T4" s="51" t="s">
        <v>132</v>
      </c>
      <c r="U4" s="51" t="s">
        <v>133</v>
      </c>
      <c r="V4" s="51" t="s">
        <v>134</v>
      </c>
      <c r="W4" s="51" t="s">
        <v>135</v>
      </c>
      <c r="X4" s="51" t="s">
        <v>136</v>
      </c>
      <c r="Y4" s="51" t="s">
        <v>137</v>
      </c>
      <c r="Z4" s="51" t="s">
        <v>138</v>
      </c>
      <c r="AA4" s="51" t="s">
        <v>139</v>
      </c>
      <c r="AB4" s="51" t="s">
        <v>140</v>
      </c>
      <c r="AC4" s="51" t="s">
        <v>141</v>
      </c>
      <c r="AD4" s="51" t="s">
        <v>142</v>
      </c>
      <c r="AE4" s="51" t="s">
        <v>143</v>
      </c>
      <c r="AF4" s="51" t="s">
        <v>144</v>
      </c>
      <c r="AG4" s="12"/>
      <c r="AH4" s="51" t="s">
        <v>145</v>
      </c>
      <c r="AI4" s="51" t="s">
        <v>146</v>
      </c>
      <c r="AJ4" s="51" t="s">
        <v>147</v>
      </c>
      <c r="AK4" s="51" t="s">
        <v>148</v>
      </c>
      <c r="AL4" s="121"/>
      <c r="AM4" s="51" t="s">
        <v>149</v>
      </c>
      <c r="AN4" s="51" t="s">
        <v>150</v>
      </c>
      <c r="AO4" s="51" t="s">
        <v>151</v>
      </c>
      <c r="AP4" s="51" t="s">
        <v>152</v>
      </c>
      <c r="AQ4" s="51" t="s">
        <v>153</v>
      </c>
      <c r="AR4" s="75" t="s">
        <v>154</v>
      </c>
      <c r="AS4" s="75" t="s">
        <v>155</v>
      </c>
    </row>
    <row r="5" spans="2:47" ht="14.4" x14ac:dyDescent="0.3">
      <c r="B5" s="48" t="s">
        <v>29</v>
      </c>
      <c r="C5" s="122">
        <v>2359488</v>
      </c>
      <c r="D5" s="122">
        <v>934453</v>
      </c>
      <c r="E5" s="122">
        <v>1712620</v>
      </c>
      <c r="F5" s="122">
        <v>14544465</v>
      </c>
      <c r="G5" s="123">
        <v>63590338.350000001</v>
      </c>
      <c r="H5" s="123">
        <v>82772457.730000004</v>
      </c>
      <c r="I5" s="122">
        <v>13680504</v>
      </c>
      <c r="J5" s="122">
        <v>1704456</v>
      </c>
      <c r="K5" s="122">
        <v>9563061</v>
      </c>
      <c r="L5" s="122">
        <v>2329365</v>
      </c>
      <c r="M5" s="122">
        <v>571859</v>
      </c>
      <c r="N5" s="122">
        <v>1933190</v>
      </c>
      <c r="O5" s="122">
        <v>557344</v>
      </c>
      <c r="P5" s="122">
        <v>977352</v>
      </c>
      <c r="Q5" s="122">
        <v>44749</v>
      </c>
      <c r="R5" s="122">
        <v>477836</v>
      </c>
      <c r="S5" s="124">
        <f>G5/C5</f>
        <v>26.95090559901131</v>
      </c>
      <c r="T5" s="124">
        <f>H5/C5</f>
        <v>35.080686034427806</v>
      </c>
      <c r="U5" s="125">
        <f>I5/C5</f>
        <v>5.7980816177068926</v>
      </c>
      <c r="V5" s="125">
        <f>J5/C5</f>
        <v>0.72238383920579385</v>
      </c>
      <c r="W5" s="125">
        <f>K5/C5</f>
        <v>4.0530237916022456</v>
      </c>
      <c r="X5" s="125">
        <f>L5/C5</f>
        <v>0.98723324721295469</v>
      </c>
      <c r="Y5" s="125">
        <f>N5/C5</f>
        <v>0.81932605717850648</v>
      </c>
      <c r="Z5" s="125">
        <f>O5/C5</f>
        <v>0.23621395828247485</v>
      </c>
      <c r="AA5" s="125">
        <f>P5/C5</f>
        <v>0.41422206851655952</v>
      </c>
      <c r="AB5" s="125">
        <f>Q5/C5</f>
        <v>1.8965555239102722E-2</v>
      </c>
      <c r="AC5" s="125">
        <f>E5/C5</f>
        <v>0.72584391189953079</v>
      </c>
      <c r="AD5" s="124">
        <f>G5/D5</f>
        <v>68.050868636517833</v>
      </c>
      <c r="AE5" s="124">
        <f>H5/D5</f>
        <v>88.57851355819929</v>
      </c>
      <c r="AF5" s="125">
        <f>F5/C5</f>
        <v>6.1642462262999427</v>
      </c>
      <c r="AG5" s="126"/>
      <c r="AH5" s="127">
        <f>(S5-S7)*C5</f>
        <v>292082.96265789086</v>
      </c>
      <c r="AI5" s="128">
        <f>(S5-S7)/S7</f>
        <v>4.614391990277497E-3</v>
      </c>
      <c r="AJ5" s="127">
        <f>(AD5-AD7)*D5</f>
        <v>154674.62542570711</v>
      </c>
      <c r="AK5" s="128">
        <f>(AD5-AD7)/AD7</f>
        <v>2.4382912756659284E-3</v>
      </c>
      <c r="AL5" s="129"/>
      <c r="AM5" s="127">
        <f>(T5-T7)*C5</f>
        <v>347569.81422555726</v>
      </c>
      <c r="AN5" s="128">
        <f>(T5-T7)/T7</f>
        <v>4.216806634674713E-3</v>
      </c>
      <c r="AO5" s="127">
        <f>(AE5-AE7)*D5</f>
        <v>168641.23671975802</v>
      </c>
      <c r="AP5" s="128">
        <f>(AE5-AE7)/AE7</f>
        <v>2.0415671318706786E-3</v>
      </c>
      <c r="AQ5" s="130">
        <f>AC5/AC7-1</f>
        <v>3.567784064518964E-3</v>
      </c>
      <c r="AR5" s="200">
        <v>26.721306989999999</v>
      </c>
      <c r="AS5" s="200">
        <f>G5/C5/6*7</f>
        <v>31.442723198846526</v>
      </c>
      <c r="AT5" s="24"/>
      <c r="AU5" s="131"/>
    </row>
    <row r="6" spans="2:47" ht="14.4" x14ac:dyDescent="0.3">
      <c r="B6" s="48" t="s">
        <v>30</v>
      </c>
      <c r="C6" s="122">
        <v>2358559</v>
      </c>
      <c r="D6" s="122">
        <v>935011</v>
      </c>
      <c r="E6" s="122">
        <v>1714381</v>
      </c>
      <c r="F6" s="122">
        <v>14548000</v>
      </c>
      <c r="G6" s="123">
        <v>63632678.25</v>
      </c>
      <c r="H6" s="123">
        <v>82842652.760000005</v>
      </c>
      <c r="I6" s="122">
        <v>13688009</v>
      </c>
      <c r="J6" s="122">
        <v>1703371</v>
      </c>
      <c r="K6" s="122">
        <v>9565006</v>
      </c>
      <c r="L6" s="122">
        <v>2336105</v>
      </c>
      <c r="M6" s="122">
        <v>571919</v>
      </c>
      <c r="N6" s="122">
        <v>1940065</v>
      </c>
      <c r="O6" s="122">
        <v>563714</v>
      </c>
      <c r="P6" s="122">
        <v>978239</v>
      </c>
      <c r="Q6" s="122">
        <v>45045</v>
      </c>
      <c r="R6" s="122">
        <v>478366</v>
      </c>
      <c r="S6" s="124">
        <f>G6/C6</f>
        <v>26.979472741618928</v>
      </c>
      <c r="T6" s="124">
        <f>H6/C6</f>
        <v>35.124265604549223</v>
      </c>
      <c r="U6" s="125">
        <f>I6/C6</f>
        <v>5.8035474202680533</v>
      </c>
      <c r="V6" s="125">
        <f>J6/C6</f>
        <v>0.72220834840256276</v>
      </c>
      <c r="W6" s="125">
        <f>K6/C6</f>
        <v>4.0554448712116171</v>
      </c>
      <c r="X6" s="125">
        <f>L6/C6</f>
        <v>0.99047978023869654</v>
      </c>
      <c r="Y6" s="125">
        <f>N6/C6</f>
        <v>0.82256369249189865</v>
      </c>
      <c r="Z6" s="125">
        <f>O6/C6</f>
        <v>0.23900780094964766</v>
      </c>
      <c r="AA6" s="125">
        <f>P6/C6</f>
        <v>0.41476130128608191</v>
      </c>
      <c r="AB6" s="125">
        <f>Q6/C6</f>
        <v>1.9098525837174307E-2</v>
      </c>
      <c r="AC6" s="125">
        <f>E6/C6</f>
        <v>0.72687645295284109</v>
      </c>
      <c r="AD6" s="124">
        <f>G6/D6</f>
        <v>68.055539720923065</v>
      </c>
      <c r="AE6" s="124">
        <f>H6/D6</f>
        <v>88.600725296279947</v>
      </c>
      <c r="AF6" s="125">
        <f>F6/C6</f>
        <v>6.1681730242915274</v>
      </c>
      <c r="AG6" s="126"/>
      <c r="AH6" s="127">
        <f>(S6-S7)*C6</f>
        <v>359345.25228429883</v>
      </c>
      <c r="AI6" s="128">
        <f>(S6-S7)/S7</f>
        <v>5.679252779322878E-3</v>
      </c>
      <c r="AJ6" s="127">
        <f>(AD6-AD7)*D6</f>
        <v>159134.50325410991</v>
      </c>
      <c r="AK6" s="128">
        <f>(AD6-AD7)/AD7</f>
        <v>2.5070997121106582E-3</v>
      </c>
      <c r="AL6" s="129"/>
      <c r="AM6" s="127">
        <f>(T6-T7)*C6</f>
        <v>450217.95306687651</v>
      </c>
      <c r="AN6" s="128">
        <f>(T6-T7)/T7</f>
        <v>5.4643117917543525E-3</v>
      </c>
      <c r="AO6" s="127">
        <f>(AE6-AE7)*D6</f>
        <v>189510.15871513617</v>
      </c>
      <c r="AP6" s="128">
        <f>(AE6-AE7)/AE7</f>
        <v>2.2928366998617926E-3</v>
      </c>
      <c r="AQ6" s="130">
        <f>AC6/AC7-1</f>
        <v>4.9953980733137282E-3</v>
      </c>
      <c r="AR6" s="200">
        <v>26.736648429999999</v>
      </c>
      <c r="AS6" s="200">
        <f>G6/C6/6*7</f>
        <v>31.47605153188875</v>
      </c>
      <c r="AT6" s="24"/>
      <c r="AU6" s="131"/>
    </row>
    <row r="7" spans="2:47" ht="14.4" x14ac:dyDescent="0.3">
      <c r="B7" s="49" t="s">
        <v>31</v>
      </c>
      <c r="C7" s="132">
        <v>524694</v>
      </c>
      <c r="D7" s="132">
        <v>207350</v>
      </c>
      <c r="E7" s="132">
        <v>379492</v>
      </c>
      <c r="F7" s="132">
        <v>3223864</v>
      </c>
      <c r="G7" s="133">
        <v>14076026.16</v>
      </c>
      <c r="H7" s="133">
        <v>18329334.219999999</v>
      </c>
      <c r="I7" s="132">
        <v>3012370</v>
      </c>
      <c r="J7" s="132">
        <v>373868</v>
      </c>
      <c r="K7" s="132">
        <v>2103180</v>
      </c>
      <c r="L7" s="132">
        <v>516872</v>
      </c>
      <c r="M7" s="132">
        <v>125720</v>
      </c>
      <c r="N7" s="132">
        <v>427771</v>
      </c>
      <c r="O7" s="132">
        <v>123403</v>
      </c>
      <c r="P7" s="132">
        <v>216522</v>
      </c>
      <c r="Q7" s="132">
        <v>9892</v>
      </c>
      <c r="R7" s="132">
        <v>105693</v>
      </c>
      <c r="S7" s="134">
        <f>G7/C7</f>
        <v>26.827114775469131</v>
      </c>
      <c r="T7" s="134">
        <f>H7/C7</f>
        <v>34.933378731222383</v>
      </c>
      <c r="U7" s="135">
        <f>I7/C7</f>
        <v>5.7411939149294637</v>
      </c>
      <c r="V7" s="135">
        <f>J7/C7</f>
        <v>0.71254483565659221</v>
      </c>
      <c r="W7" s="135">
        <f>K7/C7</f>
        <v>4.0083934636187948</v>
      </c>
      <c r="X7" s="135">
        <f>L7/C7</f>
        <v>0.985092263300133</v>
      </c>
      <c r="Y7" s="135">
        <f>N7/C7</f>
        <v>0.81527709484004007</v>
      </c>
      <c r="Z7" s="135">
        <f>O7/C7</f>
        <v>0.23519041574708305</v>
      </c>
      <c r="AA7" s="135">
        <f>P7/C7</f>
        <v>0.41266338094203481</v>
      </c>
      <c r="AB7" s="135">
        <f>Q7/C7</f>
        <v>1.8852893305431356E-2</v>
      </c>
      <c r="AC7" s="135">
        <f>E7/C7</f>
        <v>0.72326346403808695</v>
      </c>
      <c r="AD7" s="134">
        <f t="shared" ref="AD7" si="0">G7/D7</f>
        <v>67.885344393537494</v>
      </c>
      <c r="AE7" s="134">
        <f t="shared" ref="AE7" si="1">H7/D7</f>
        <v>88.398043019049908</v>
      </c>
      <c r="AF7" s="135">
        <f>F7/C7</f>
        <v>6.144274567652765</v>
      </c>
      <c r="AG7" s="136"/>
      <c r="AH7" s="137"/>
      <c r="AI7" s="137"/>
      <c r="AJ7" s="137"/>
      <c r="AK7" s="137"/>
      <c r="AM7" s="137"/>
      <c r="AN7" s="137"/>
      <c r="AO7" s="137"/>
      <c r="AP7" s="137"/>
      <c r="AQ7" s="137"/>
      <c r="AR7" s="201">
        <v>26.68003478</v>
      </c>
      <c r="AS7" s="201">
        <f>G7/C7/6*7</f>
        <v>31.298300571380651</v>
      </c>
    </row>
    <row r="8" spans="2:47" ht="14.4" x14ac:dyDescent="0.3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9"/>
      <c r="AS8" s="139"/>
    </row>
    <row r="9" spans="2:47" s="150" customFormat="1" ht="15.6" x14ac:dyDescent="0.3">
      <c r="B9" s="140" t="s">
        <v>108</v>
      </c>
      <c r="C9" s="141">
        <f>C5</f>
        <v>2359488</v>
      </c>
      <c r="D9" s="141">
        <f>D5</f>
        <v>934453</v>
      </c>
      <c r="E9" s="141"/>
      <c r="F9" s="141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3"/>
      <c r="T9" s="144"/>
      <c r="U9" s="144"/>
      <c r="V9" s="144"/>
      <c r="W9" s="144"/>
      <c r="X9" s="144"/>
      <c r="Y9" s="144"/>
      <c r="Z9" s="144"/>
      <c r="AA9" s="144"/>
      <c r="AB9" s="144"/>
      <c r="AC9" s="143"/>
      <c r="AD9" s="143"/>
      <c r="AE9" s="144"/>
      <c r="AF9" s="145"/>
      <c r="AG9" s="146"/>
      <c r="AH9" s="147">
        <f>SUMIF(AH5:AH7,"&lt;&gt;#DIV/0!")</f>
        <v>651428.21494218963</v>
      </c>
      <c r="AI9" s="145"/>
      <c r="AJ9" s="147">
        <f>SUMIF(AJ5:AJ7,"&lt;&gt;#DIV/0!")</f>
        <v>313809.12867981702</v>
      </c>
      <c r="AK9" s="148"/>
      <c r="AL9" s="148"/>
      <c r="AM9" s="147">
        <f>SUMIF(AM5:AM7, "&lt;&gt;#DIV/0!")</f>
        <v>797787.76729243377</v>
      </c>
      <c r="AN9" s="148"/>
      <c r="AO9" s="147">
        <f>SUMIF(AO5:AO7, "&lt;&gt;#DIV/0!")</f>
        <v>358151.39543489419</v>
      </c>
      <c r="AP9" s="148"/>
      <c r="AQ9" s="148"/>
      <c r="AR9" s="149"/>
      <c r="AS9" s="149"/>
    </row>
    <row r="10" spans="2:47" ht="14.4" x14ac:dyDescent="0.3"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AR10" s="151"/>
      <c r="AS10" s="152"/>
    </row>
    <row r="11" spans="2:47" ht="14.4" x14ac:dyDescent="0.3">
      <c r="B11" s="19"/>
      <c r="E11" s="154"/>
      <c r="F11" s="155"/>
      <c r="G11" s="155"/>
      <c r="H11" s="155"/>
      <c r="S11" s="155"/>
      <c r="T11" s="156"/>
      <c r="AR11" s="153"/>
      <c r="AS11" s="155"/>
    </row>
    <row r="12" spans="2:47" ht="15" customHeight="1" x14ac:dyDescent="0.3">
      <c r="E12" s="157"/>
      <c r="F12" s="154"/>
      <c r="G12" s="154"/>
      <c r="H12" s="154"/>
      <c r="S12" s="154"/>
      <c r="T12" s="154"/>
      <c r="AR12" s="158"/>
      <c r="AS12" s="154"/>
    </row>
    <row r="13" spans="2:47" ht="15" customHeight="1" x14ac:dyDescent="0.3">
      <c r="B13" s="226"/>
    </row>
    <row r="14" spans="2:47" ht="15" customHeight="1" x14ac:dyDescent="0.3">
      <c r="B14" s="220"/>
      <c r="AC14" s="222"/>
    </row>
    <row r="15" spans="2:47" ht="15" customHeight="1" x14ac:dyDescent="0.3">
      <c r="C15" s="159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U15" s="156"/>
      <c r="V15" s="156"/>
      <c r="W15" s="156"/>
      <c r="X15" s="156"/>
      <c r="Y15" s="156"/>
      <c r="Z15" s="156"/>
      <c r="AA15" s="156"/>
      <c r="AB15" s="156"/>
    </row>
    <row r="16" spans="2:47" ht="15" customHeight="1" x14ac:dyDescent="0.3"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U16" s="154"/>
      <c r="V16" s="154"/>
      <c r="W16" s="154"/>
      <c r="X16" s="154"/>
      <c r="Y16" s="154"/>
      <c r="Z16" s="154"/>
      <c r="AA16" s="154"/>
      <c r="AB16" s="154"/>
    </row>
    <row r="17" spans="9:28" ht="15" customHeight="1" x14ac:dyDescent="0.3"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U17" s="156"/>
      <c r="V17" s="156"/>
      <c r="W17" s="156"/>
      <c r="X17" s="156"/>
      <c r="Y17" s="156"/>
      <c r="Z17" s="156"/>
      <c r="AA17" s="156"/>
      <c r="AB17" s="156"/>
    </row>
    <row r="18" spans="9:28" ht="15" customHeight="1" x14ac:dyDescent="0.3"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U18" s="154"/>
      <c r="V18" s="154"/>
      <c r="W18" s="154"/>
      <c r="X18" s="154"/>
      <c r="Y18" s="154"/>
      <c r="Z18" s="154"/>
      <c r="AA18" s="154"/>
      <c r="AB18" s="154"/>
    </row>
  </sheetData>
  <mergeCells count="1">
    <mergeCell ref="AH3:A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336D-0AA9-442A-AEE9-892A56D5308B}">
  <dimension ref="A1:AV195"/>
  <sheetViews>
    <sheetView zoomScale="150" zoomScaleNormal="150" workbookViewId="0">
      <pane xSplit="4" topLeftCell="AR1" activePane="topRight" state="frozen"/>
      <selection pane="topRight" activeCell="AS164" sqref="AS164:AS170"/>
    </sheetView>
  </sheetViews>
  <sheetFormatPr defaultColWidth="8.88671875" defaultRowHeight="15" customHeight="1" outlineLevelCol="1" x14ac:dyDescent="0.3"/>
  <cols>
    <col min="1" max="1" width="15.109375" style="5" bestFit="1" customWidth="1"/>
    <col min="2" max="2" width="58.44140625" style="5" bestFit="1" customWidth="1"/>
    <col min="3" max="3" width="15.88671875" style="5" customWidth="1"/>
    <col min="4" max="4" width="14.6640625" style="5" customWidth="1"/>
    <col min="5" max="5" width="11.44140625" style="5" bestFit="1" customWidth="1"/>
    <col min="6" max="7" width="14.6640625" style="5" hidden="1" customWidth="1"/>
    <col min="8" max="8" width="14" style="5" bestFit="1" customWidth="1"/>
    <col min="9" max="9" width="16.33203125" style="5" bestFit="1" customWidth="1"/>
    <col min="10" max="19" width="16.33203125" style="58" hidden="1" customWidth="1"/>
    <col min="20" max="20" width="9.33203125" style="58" bestFit="1" customWidth="1"/>
    <col min="21" max="22" width="14.6640625" style="58" customWidth="1"/>
    <col min="23" max="25" width="14.6640625" style="58" hidden="1" customWidth="1" outlineLevel="1"/>
    <col min="26" max="26" width="14.6640625" style="58" customWidth="1" collapsed="1"/>
    <col min="27" max="29" width="14.6640625" style="58" hidden="1" customWidth="1" outlineLevel="1"/>
    <col min="30" max="30" width="14.6640625" style="58" customWidth="1" collapsed="1"/>
    <col min="31" max="31" width="12.88671875" style="58" hidden="1" customWidth="1"/>
    <col min="32" max="32" width="14.6640625" style="58" hidden="1" customWidth="1"/>
    <col min="33" max="34" width="14.6640625" style="5" hidden="1" customWidth="1"/>
    <col min="35" max="35" width="15.6640625" style="5" bestFit="1" customWidth="1"/>
    <col min="36" max="36" width="14.6640625" style="5" customWidth="1"/>
    <col min="37" max="37" width="16.6640625" style="5" hidden="1" customWidth="1"/>
    <col min="38" max="38" width="14.6640625" style="5" hidden="1" customWidth="1"/>
    <col min="39" max="39" width="2.109375" style="5" customWidth="1"/>
    <col min="40" max="41" width="14.6640625" style="5" customWidth="1"/>
    <col min="42" max="42" width="17.109375" style="5" hidden="1" customWidth="1"/>
    <col min="43" max="43" width="14.6640625" style="5" hidden="1" customWidth="1"/>
    <col min="44" max="44" width="14.6640625" style="5" customWidth="1"/>
    <col min="45" max="45" width="21.109375" style="5" bestFit="1" customWidth="1"/>
    <col min="46" max="46" width="9.33203125" style="5" bestFit="1" customWidth="1"/>
    <col min="47" max="48" width="14.6640625" style="5" customWidth="1"/>
    <col min="49" max="16384" width="8.88671875" style="5"/>
  </cols>
  <sheetData>
    <row r="1" spans="1:47" ht="18" x14ac:dyDescent="0.35">
      <c r="B1" s="211" t="s">
        <v>110</v>
      </c>
      <c r="C1" s="19" t="s">
        <v>112</v>
      </c>
      <c r="I1" s="53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53"/>
      <c r="AI1" s="53"/>
      <c r="AJ1" s="53"/>
      <c r="AK1" s="53"/>
      <c r="AL1" s="53"/>
      <c r="AS1" s="76"/>
      <c r="AT1" s="76"/>
    </row>
    <row r="2" spans="1:47" ht="18" x14ac:dyDescent="0.35">
      <c r="B2" s="97"/>
      <c r="C2" s="220"/>
      <c r="I2" s="53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53"/>
      <c r="AI2" s="53"/>
      <c r="AJ2" s="53"/>
      <c r="AK2" s="53"/>
      <c r="AL2" s="53"/>
      <c r="AS2" s="76"/>
      <c r="AT2" s="76"/>
    </row>
    <row r="3" spans="1:47" ht="18" x14ac:dyDescent="0.35">
      <c r="B3" s="97"/>
      <c r="C3" s="53"/>
      <c r="I3" s="53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53"/>
      <c r="AI3" s="53"/>
      <c r="AJ3" s="53"/>
      <c r="AK3" s="53"/>
      <c r="AL3" s="53"/>
      <c r="AS3" s="76"/>
      <c r="AT3" s="76"/>
    </row>
    <row r="4" spans="1:47" ht="14.4" x14ac:dyDescent="0.3">
      <c r="A4" s="195" t="s">
        <v>156</v>
      </c>
      <c r="B4" s="52"/>
      <c r="C4" s="53"/>
      <c r="D4" s="54"/>
      <c r="E4" s="54"/>
      <c r="F4" s="54"/>
      <c r="G4" s="54"/>
      <c r="H4" s="53"/>
      <c r="I4" s="53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53"/>
      <c r="AI4" s="53"/>
      <c r="AJ4" s="53"/>
      <c r="AK4" s="53"/>
      <c r="AL4" s="53"/>
      <c r="AS4" s="76"/>
      <c r="AT4" s="76"/>
    </row>
    <row r="5" spans="1:47" ht="14.4" hidden="1" x14ac:dyDescent="0.3">
      <c r="A5" s="196" t="s">
        <v>157</v>
      </c>
      <c r="B5" s="55" t="s">
        <v>111</v>
      </c>
      <c r="C5" s="19"/>
      <c r="D5" s="47"/>
      <c r="E5" s="47"/>
      <c r="F5" s="47"/>
      <c r="G5" s="47"/>
      <c r="H5" s="60"/>
      <c r="I5" s="59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59"/>
      <c r="AI5" s="244" t="s">
        <v>113</v>
      </c>
      <c r="AJ5" s="245"/>
      <c r="AK5" s="245"/>
      <c r="AL5" s="245"/>
      <c r="AM5" s="245"/>
      <c r="AN5" s="245"/>
      <c r="AO5" s="246"/>
      <c r="AP5" s="56"/>
      <c r="AQ5" s="56"/>
      <c r="AS5" s="77"/>
      <c r="AT5" s="77"/>
    </row>
    <row r="6" spans="1:47" ht="63" hidden="1" customHeight="1" x14ac:dyDescent="0.3">
      <c r="A6" s="197" t="s">
        <v>157</v>
      </c>
      <c r="B6" s="57" t="s">
        <v>157</v>
      </c>
      <c r="C6" s="57" t="s">
        <v>114</v>
      </c>
      <c r="D6" s="51" t="s">
        <v>115</v>
      </c>
      <c r="E6" s="51" t="s">
        <v>116</v>
      </c>
      <c r="F6" s="51" t="s">
        <v>117</v>
      </c>
      <c r="G6" s="51" t="s">
        <v>118</v>
      </c>
      <c r="H6" s="50" t="s">
        <v>119</v>
      </c>
      <c r="I6" s="50" t="s">
        <v>120</v>
      </c>
      <c r="J6" s="51" t="s">
        <v>121</v>
      </c>
      <c r="K6" s="51" t="s">
        <v>122</v>
      </c>
      <c r="L6" s="51" t="s">
        <v>123</v>
      </c>
      <c r="M6" s="51" t="s">
        <v>124</v>
      </c>
      <c r="N6" s="51" t="s">
        <v>125</v>
      </c>
      <c r="O6" s="51" t="s">
        <v>126</v>
      </c>
      <c r="P6" s="51" t="s">
        <v>127</v>
      </c>
      <c r="Q6" s="51" t="s">
        <v>128</v>
      </c>
      <c r="R6" s="51" t="s">
        <v>129</v>
      </c>
      <c r="S6" s="51" t="s">
        <v>130</v>
      </c>
      <c r="T6" s="51" t="s">
        <v>131</v>
      </c>
      <c r="U6" s="51" t="s">
        <v>132</v>
      </c>
      <c r="V6" s="51" t="s">
        <v>133</v>
      </c>
      <c r="W6" s="51" t="s">
        <v>134</v>
      </c>
      <c r="X6" s="51" t="s">
        <v>135</v>
      </c>
      <c r="Y6" s="51" t="s">
        <v>136</v>
      </c>
      <c r="Z6" s="51" t="s">
        <v>137</v>
      </c>
      <c r="AA6" s="51" t="s">
        <v>138</v>
      </c>
      <c r="AB6" s="51" t="s">
        <v>139</v>
      </c>
      <c r="AC6" s="51" t="s">
        <v>140</v>
      </c>
      <c r="AD6" s="51" t="s">
        <v>141</v>
      </c>
      <c r="AE6" s="51" t="s">
        <v>142</v>
      </c>
      <c r="AF6" s="51" t="s">
        <v>143</v>
      </c>
      <c r="AG6" s="51" t="s">
        <v>144</v>
      </c>
      <c r="AH6" s="6"/>
      <c r="AI6" s="51" t="s">
        <v>145</v>
      </c>
      <c r="AJ6" s="51" t="s">
        <v>146</v>
      </c>
      <c r="AK6" s="51" t="s">
        <v>147</v>
      </c>
      <c r="AL6" s="51" t="s">
        <v>148</v>
      </c>
      <c r="AM6" s="13"/>
      <c r="AN6" s="51" t="s">
        <v>149</v>
      </c>
      <c r="AO6" s="51" t="s">
        <v>150</v>
      </c>
      <c r="AP6" s="51" t="s">
        <v>151</v>
      </c>
      <c r="AQ6" s="51" t="s">
        <v>152</v>
      </c>
      <c r="AR6" s="51" t="s">
        <v>153</v>
      </c>
      <c r="AS6" s="75" t="s">
        <v>154</v>
      </c>
      <c r="AT6" s="75" t="s">
        <v>155</v>
      </c>
      <c r="AU6" s="6"/>
    </row>
    <row r="7" spans="1:47" ht="14.4" hidden="1" x14ac:dyDescent="0.3">
      <c r="A7" s="197" t="s">
        <v>157</v>
      </c>
      <c r="B7" s="52" t="s">
        <v>158</v>
      </c>
      <c r="C7" s="53" t="s">
        <v>29</v>
      </c>
      <c r="D7" s="70">
        <v>2359488</v>
      </c>
      <c r="E7" s="70">
        <v>934453</v>
      </c>
      <c r="F7" s="70">
        <v>1712620</v>
      </c>
      <c r="G7" s="70">
        <v>14544465</v>
      </c>
      <c r="H7" s="71">
        <v>63590338.350000001</v>
      </c>
      <c r="I7" s="71">
        <v>82772457.730000004</v>
      </c>
      <c r="J7" s="122">
        <v>13680504</v>
      </c>
      <c r="K7" s="122">
        <v>1704456</v>
      </c>
      <c r="L7" s="122">
        <v>9563061</v>
      </c>
      <c r="M7" s="122">
        <v>2329365</v>
      </c>
      <c r="N7" s="122">
        <v>571859</v>
      </c>
      <c r="O7" s="122">
        <v>1933190</v>
      </c>
      <c r="P7" s="122">
        <v>557344</v>
      </c>
      <c r="Q7" s="122">
        <v>977352</v>
      </c>
      <c r="R7" s="122">
        <v>44749</v>
      </c>
      <c r="S7" s="122">
        <v>477836</v>
      </c>
      <c r="T7" s="171">
        <f>H7/D7</f>
        <v>26.95090559901131</v>
      </c>
      <c r="U7" s="172">
        <f>I7/D7</f>
        <v>35.080686034427806</v>
      </c>
      <c r="V7" s="125">
        <f>J7/D7</f>
        <v>5.7980816177068926</v>
      </c>
      <c r="W7" s="125">
        <f>K7/D7</f>
        <v>0.72238383920579385</v>
      </c>
      <c r="X7" s="125">
        <f>L7/D7</f>
        <v>4.0530237916022456</v>
      </c>
      <c r="Y7" s="125">
        <f>M7/D7</f>
        <v>0.98723324721295469</v>
      </c>
      <c r="Z7" s="125">
        <f>O7/D7</f>
        <v>0.81932605717850648</v>
      </c>
      <c r="AA7" s="125">
        <f>P7/D7</f>
        <v>0.23621395828247485</v>
      </c>
      <c r="AB7" s="125">
        <f>Q7/D7</f>
        <v>0.41422206851655952</v>
      </c>
      <c r="AC7" s="125">
        <f>R7/D7</f>
        <v>1.8965555239102722E-2</v>
      </c>
      <c r="AD7" s="163">
        <f>F7/D7</f>
        <v>0.72584391189953079</v>
      </c>
      <c r="AE7" s="172">
        <f t="shared" ref="AE7:AE9" si="0">H7/E7</f>
        <v>68.050868636517833</v>
      </c>
      <c r="AF7" s="172">
        <f t="shared" ref="AF7:AF9" si="1">I7/E7</f>
        <v>88.57851355819929</v>
      </c>
      <c r="AG7" s="69">
        <f>G7/D7</f>
        <v>6.1642462262999427</v>
      </c>
      <c r="AH7" s="32"/>
      <c r="AI7" s="64">
        <f>(T7-T9)*D7</f>
        <v>292082.96265789086</v>
      </c>
      <c r="AJ7" s="65">
        <f>(T7-T9)/T9</f>
        <v>4.614391990277497E-3</v>
      </c>
      <c r="AK7" s="64">
        <f>(AE7-AE9)*E7</f>
        <v>154674.62542570711</v>
      </c>
      <c r="AL7" s="65">
        <f>(AE7-AE9)/AE9</f>
        <v>2.4382912756659284E-3</v>
      </c>
      <c r="AM7" s="24"/>
      <c r="AN7" s="64">
        <f>(U7-U9)*D7</f>
        <v>347569.81422555726</v>
      </c>
      <c r="AO7" s="65">
        <f>(U7-U9)/U9</f>
        <v>4.216806634674713E-3</v>
      </c>
      <c r="AP7" s="64">
        <f>(AF7-AF9)*E7</f>
        <v>168641.23671975802</v>
      </c>
      <c r="AQ7" s="65">
        <f>(AF7-AF9)/AF9</f>
        <v>2.0415671318706786E-3</v>
      </c>
      <c r="AR7" s="202">
        <f>AD7/AD9-1</f>
        <v>3.567784064518964E-3</v>
      </c>
      <c r="AS7" s="80">
        <v>26.721306989999999</v>
      </c>
      <c r="AT7" s="80">
        <f>H7/D7/6*7</f>
        <v>31.442723198846526</v>
      </c>
    </row>
    <row r="8" spans="1:47" ht="14.4" hidden="1" x14ac:dyDescent="0.3">
      <c r="A8" s="197" t="s">
        <v>157</v>
      </c>
      <c r="B8" s="52"/>
      <c r="C8" s="53" t="s">
        <v>30</v>
      </c>
      <c r="D8" s="70">
        <v>2358559</v>
      </c>
      <c r="E8" s="70">
        <v>935011</v>
      </c>
      <c r="F8" s="70">
        <v>1714381</v>
      </c>
      <c r="G8" s="70">
        <v>14548000</v>
      </c>
      <c r="H8" s="71">
        <v>63632678.25</v>
      </c>
      <c r="I8" s="71">
        <v>82842652.760000005</v>
      </c>
      <c r="J8" s="122">
        <v>13688009</v>
      </c>
      <c r="K8" s="122">
        <v>1703371</v>
      </c>
      <c r="L8" s="122">
        <v>9565006</v>
      </c>
      <c r="M8" s="122">
        <v>2336105</v>
      </c>
      <c r="N8" s="122">
        <v>571919</v>
      </c>
      <c r="O8" s="122">
        <v>1940065</v>
      </c>
      <c r="P8" s="122">
        <v>563714</v>
      </c>
      <c r="Q8" s="122">
        <v>978239</v>
      </c>
      <c r="R8" s="122">
        <v>45045</v>
      </c>
      <c r="S8" s="122">
        <v>478366</v>
      </c>
      <c r="T8" s="171">
        <f>H8/D8</f>
        <v>26.979472741618928</v>
      </c>
      <c r="U8" s="172">
        <f>I8/D8</f>
        <v>35.124265604549223</v>
      </c>
      <c r="V8" s="125">
        <f>J8/D8</f>
        <v>5.8035474202680533</v>
      </c>
      <c r="W8" s="125">
        <f>K8/D8</f>
        <v>0.72220834840256276</v>
      </c>
      <c r="X8" s="125">
        <f>L8/D8</f>
        <v>4.0554448712116171</v>
      </c>
      <c r="Y8" s="125">
        <f>M8/D8</f>
        <v>0.99047978023869654</v>
      </c>
      <c r="Z8" s="125">
        <f>O8/D8</f>
        <v>0.82256369249189865</v>
      </c>
      <c r="AA8" s="125">
        <f>P8/D8</f>
        <v>0.23900780094964766</v>
      </c>
      <c r="AB8" s="125">
        <f>Q8/D8</f>
        <v>0.41476130128608191</v>
      </c>
      <c r="AC8" s="125">
        <f>R8/D8</f>
        <v>1.9098525837174307E-2</v>
      </c>
      <c r="AD8" s="163">
        <f>F8/D8</f>
        <v>0.72687645295284109</v>
      </c>
      <c r="AE8" s="172">
        <f t="shared" ref="AE8" si="2">H8/E8</f>
        <v>68.055539720923065</v>
      </c>
      <c r="AF8" s="172">
        <f t="shared" ref="AF8" si="3">I8/E8</f>
        <v>88.600725296279947</v>
      </c>
      <c r="AG8" s="69">
        <f>G8/D8</f>
        <v>6.1681730242915274</v>
      </c>
      <c r="AH8" s="32"/>
      <c r="AI8" s="64">
        <f>(T8-T9)*D8</f>
        <v>359345.25228429883</v>
      </c>
      <c r="AJ8" s="65">
        <f>(T8-T9)/T9</f>
        <v>5.679252779322878E-3</v>
      </c>
      <c r="AK8" s="64">
        <f>(AE8-AE9)*E8</f>
        <v>159134.50325410991</v>
      </c>
      <c r="AL8" s="65">
        <f>(AE8-AE9)/AE9</f>
        <v>2.5070997121106582E-3</v>
      </c>
      <c r="AM8" s="24"/>
      <c r="AN8" s="64">
        <f>(U8-U9)*D8</f>
        <v>450217.95306687651</v>
      </c>
      <c r="AO8" s="65">
        <f>(U8-U9)/U9</f>
        <v>5.4643117917543525E-3</v>
      </c>
      <c r="AP8" s="64">
        <f>(AF8-AF9)*E8</f>
        <v>189510.15871513617</v>
      </c>
      <c r="AQ8" s="65">
        <f>(AF8-AF9)/AF9</f>
        <v>2.2928366998617926E-3</v>
      </c>
      <c r="AR8" s="202">
        <f>AD8/AD9-1</f>
        <v>4.9953980733137282E-3</v>
      </c>
      <c r="AS8" s="80">
        <v>26.736648429999999</v>
      </c>
      <c r="AT8" s="80">
        <f>H8/D8/6*7</f>
        <v>31.47605153188875</v>
      </c>
    </row>
    <row r="9" spans="1:47" ht="14.4" hidden="1" x14ac:dyDescent="0.3">
      <c r="A9" s="197" t="s">
        <v>157</v>
      </c>
      <c r="B9" s="52"/>
      <c r="C9" s="49" t="s">
        <v>31</v>
      </c>
      <c r="D9" s="66">
        <v>524694</v>
      </c>
      <c r="E9" s="66">
        <v>207350</v>
      </c>
      <c r="F9" s="66">
        <v>379492</v>
      </c>
      <c r="G9" s="66">
        <v>3223864</v>
      </c>
      <c r="H9" s="67">
        <v>14076026.16</v>
      </c>
      <c r="I9" s="67">
        <v>18329334.219999999</v>
      </c>
      <c r="J9" s="132">
        <v>3012370</v>
      </c>
      <c r="K9" s="132">
        <v>373868</v>
      </c>
      <c r="L9" s="132">
        <v>2103180</v>
      </c>
      <c r="M9" s="132">
        <v>516872</v>
      </c>
      <c r="N9" s="132">
        <v>125720</v>
      </c>
      <c r="O9" s="132">
        <v>427771</v>
      </c>
      <c r="P9" s="132">
        <v>123403</v>
      </c>
      <c r="Q9" s="132">
        <v>216522</v>
      </c>
      <c r="R9" s="132">
        <v>9892</v>
      </c>
      <c r="S9" s="132">
        <v>105693</v>
      </c>
      <c r="T9" s="173">
        <f>H9/D9</f>
        <v>26.827114775469131</v>
      </c>
      <c r="U9" s="173">
        <f>I9/D9</f>
        <v>34.933378731222383</v>
      </c>
      <c r="V9" s="135">
        <f>J9/D9</f>
        <v>5.7411939149294637</v>
      </c>
      <c r="W9" s="135">
        <f>K9/D9</f>
        <v>0.71254483565659221</v>
      </c>
      <c r="X9" s="135">
        <f>L9/D9</f>
        <v>4.0083934636187948</v>
      </c>
      <c r="Y9" s="135">
        <f>M9/D9</f>
        <v>0.985092263300133</v>
      </c>
      <c r="Z9" s="135">
        <f>O9/D9</f>
        <v>0.81527709484004007</v>
      </c>
      <c r="AA9" s="135">
        <f>P9/D9</f>
        <v>0.23519041574708305</v>
      </c>
      <c r="AB9" s="135">
        <f>Q9/D9</f>
        <v>0.41266338094203481</v>
      </c>
      <c r="AC9" s="135">
        <f>R9/D9</f>
        <v>1.8852893305431356E-2</v>
      </c>
      <c r="AD9" s="135">
        <f>F9/D9</f>
        <v>0.72326346403808695</v>
      </c>
      <c r="AE9" s="173">
        <f t="shared" si="0"/>
        <v>67.885344393537494</v>
      </c>
      <c r="AF9" s="173">
        <f t="shared" si="1"/>
        <v>88.398043019049908</v>
      </c>
      <c r="AG9" s="68">
        <f>G9/D9</f>
        <v>6.144274567652765</v>
      </c>
      <c r="AI9" s="49"/>
      <c r="AJ9" s="49"/>
      <c r="AK9" s="49"/>
      <c r="AL9" s="49"/>
      <c r="AN9" s="49"/>
      <c r="AO9" s="49"/>
      <c r="AP9" s="49"/>
      <c r="AQ9" s="49"/>
      <c r="AR9" s="203"/>
      <c r="AS9" s="79">
        <v>26.68003478</v>
      </c>
      <c r="AT9" s="79">
        <f>H9/D9/6*7</f>
        <v>31.298300571380651</v>
      </c>
    </row>
    <row r="10" spans="1:47" ht="14.4" hidden="1" x14ac:dyDescent="0.3">
      <c r="A10" s="196" t="s">
        <v>157</v>
      </c>
      <c r="B10" s="55"/>
      <c r="C10" s="59"/>
      <c r="D10" s="101"/>
      <c r="E10" s="101"/>
      <c r="F10" s="101"/>
      <c r="G10" s="101"/>
      <c r="H10" s="59"/>
      <c r="I10" s="59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66"/>
      <c r="AE10" s="205"/>
      <c r="AF10" s="120"/>
      <c r="AG10" s="102"/>
      <c r="AH10" s="14"/>
      <c r="AI10" s="55"/>
      <c r="AJ10" s="55"/>
      <c r="AK10" s="55"/>
      <c r="AL10" s="55"/>
      <c r="AM10" s="14"/>
      <c r="AN10" s="55"/>
      <c r="AO10" s="55"/>
      <c r="AP10" s="55"/>
      <c r="AQ10" s="55"/>
      <c r="AR10" s="204"/>
      <c r="AS10" s="103"/>
      <c r="AT10" s="103"/>
    </row>
    <row r="11" spans="1:47" ht="14.4" hidden="1" x14ac:dyDescent="0.3">
      <c r="A11" s="196" t="s">
        <v>157</v>
      </c>
      <c r="B11" s="109" t="s">
        <v>108</v>
      </c>
      <c r="C11" s="110" t="s">
        <v>29</v>
      </c>
      <c r="D11" s="111">
        <v>2359488</v>
      </c>
      <c r="E11" s="111">
        <v>934453</v>
      </c>
      <c r="F11" s="111">
        <v>1712620</v>
      </c>
      <c r="G11" s="111">
        <v>14544465</v>
      </c>
      <c r="H11" s="112">
        <v>63590338.350000001</v>
      </c>
      <c r="I11" s="112">
        <v>82772457.730000004</v>
      </c>
      <c r="J11" s="111">
        <v>13680504</v>
      </c>
      <c r="K11" s="111">
        <v>1704456</v>
      </c>
      <c r="L11" s="111">
        <v>9563061</v>
      </c>
      <c r="M11" s="111">
        <v>2329365</v>
      </c>
      <c r="N11" s="111">
        <v>571859</v>
      </c>
      <c r="O11" s="111">
        <v>1933190</v>
      </c>
      <c r="P11" s="111">
        <v>557344</v>
      </c>
      <c r="Q11" s="111">
        <v>977352</v>
      </c>
      <c r="R11" s="111">
        <v>44749</v>
      </c>
      <c r="S11" s="111">
        <v>477836</v>
      </c>
      <c r="T11" s="174">
        <f>H11/D11</f>
        <v>26.95090559901131</v>
      </c>
      <c r="U11" s="174">
        <f>I11/D11</f>
        <v>35.080686034427806</v>
      </c>
      <c r="V11" s="164">
        <f>J11/D11</f>
        <v>5.7980816177068926</v>
      </c>
      <c r="W11" s="164">
        <f>K11/D11</f>
        <v>0.72238383920579385</v>
      </c>
      <c r="X11" s="164">
        <f>L11/D11</f>
        <v>4.0530237916022456</v>
      </c>
      <c r="Y11" s="164">
        <f>M11/D11</f>
        <v>0.98723324721295469</v>
      </c>
      <c r="Z11" s="164">
        <f>O11/D11</f>
        <v>0.81932605717850648</v>
      </c>
      <c r="AA11" s="164">
        <f>P11/D11</f>
        <v>0.23621395828247485</v>
      </c>
      <c r="AB11" s="164">
        <f>Q11/D11</f>
        <v>0.41422206851655952</v>
      </c>
      <c r="AC11" s="164">
        <f>R11/D11</f>
        <v>1.8965555239102722E-2</v>
      </c>
      <c r="AD11" s="164">
        <f>F11/D11</f>
        <v>0.72584391189953079</v>
      </c>
      <c r="AE11" s="174">
        <f t="shared" ref="AE11:AE13" si="4">H11/E11</f>
        <v>68.050868636517833</v>
      </c>
      <c r="AF11" s="174">
        <f t="shared" ref="AF11:AF13" si="5">I11/E11</f>
        <v>88.57851355819929</v>
      </c>
      <c r="AG11" s="113">
        <f>G11/D11</f>
        <v>6.1642462262999427</v>
      </c>
      <c r="AH11" s="114"/>
      <c r="AI11" s="115">
        <f>(T11-T13)*D11</f>
        <v>292082.96265789086</v>
      </c>
      <c r="AJ11" s="116">
        <f>(T11-T13)/T13</f>
        <v>4.614391990277497E-3</v>
      </c>
      <c r="AK11" s="115">
        <f>(AE11-AE13)*E11</f>
        <v>154674.62542570711</v>
      </c>
      <c r="AL11" s="116">
        <f>(AE11-AE13)/AE13</f>
        <v>2.4382912756659284E-3</v>
      </c>
      <c r="AM11" s="114"/>
      <c r="AN11" s="115">
        <f>(U11-U13)*D11</f>
        <v>347569.81422555726</v>
      </c>
      <c r="AO11" s="116">
        <f>(U11-U13)/U13</f>
        <v>4.216806634674713E-3</v>
      </c>
      <c r="AP11" s="115">
        <f>(AF11-AF13)*E11</f>
        <v>168641.23671975802</v>
      </c>
      <c r="AQ11" s="116">
        <f>(AF11-AF13)/AF13</f>
        <v>2.0415671318706786E-3</v>
      </c>
      <c r="AR11" s="206">
        <f>AD11/AD13-1</f>
        <v>3.567784064518964E-3</v>
      </c>
      <c r="AS11" s="117">
        <v>26.721306989999999</v>
      </c>
      <c r="AT11" s="117">
        <f>H11/D11/6*7</f>
        <v>31.442723198846526</v>
      </c>
      <c r="AU11" s="27"/>
    </row>
    <row r="12" spans="1:47" ht="14.4" hidden="1" x14ac:dyDescent="0.3">
      <c r="A12" s="196" t="s">
        <v>157</v>
      </c>
      <c r="B12" s="179"/>
      <c r="C12" s="180" t="s">
        <v>30</v>
      </c>
      <c r="D12" s="181">
        <v>2358559</v>
      </c>
      <c r="E12" s="181">
        <v>935011</v>
      </c>
      <c r="F12" s="181">
        <v>1714381</v>
      </c>
      <c r="G12" s="181">
        <v>14548000</v>
      </c>
      <c r="H12" s="182">
        <v>63632678.25</v>
      </c>
      <c r="I12" s="182">
        <v>82842652.760000005</v>
      </c>
      <c r="J12" s="181">
        <v>13688009</v>
      </c>
      <c r="K12" s="181">
        <v>1703371</v>
      </c>
      <c r="L12" s="181">
        <v>9565006</v>
      </c>
      <c r="M12" s="181">
        <v>2336105</v>
      </c>
      <c r="N12" s="181">
        <v>571919</v>
      </c>
      <c r="O12" s="181">
        <v>1940065</v>
      </c>
      <c r="P12" s="181">
        <v>563714</v>
      </c>
      <c r="Q12" s="181">
        <v>978239</v>
      </c>
      <c r="R12" s="181">
        <v>45045</v>
      </c>
      <c r="S12" s="181">
        <v>478366</v>
      </c>
      <c r="T12" s="183">
        <f>H12/D12</f>
        <v>26.979472741618928</v>
      </c>
      <c r="U12" s="183">
        <f>I12/D12</f>
        <v>35.124265604549223</v>
      </c>
      <c r="V12" s="184">
        <f>J12/D12</f>
        <v>5.8035474202680533</v>
      </c>
      <c r="W12" s="184">
        <f>K12/D12</f>
        <v>0.72220834840256276</v>
      </c>
      <c r="X12" s="184">
        <f>L12/D12</f>
        <v>4.0554448712116171</v>
      </c>
      <c r="Y12" s="184">
        <f>M12/D12</f>
        <v>0.99047978023869654</v>
      </c>
      <c r="Z12" s="184">
        <f>O12/D12</f>
        <v>0.82256369249189865</v>
      </c>
      <c r="AA12" s="184">
        <f>P12/D12</f>
        <v>0.23900780094964766</v>
      </c>
      <c r="AB12" s="184">
        <f>Q12/D12</f>
        <v>0.41476130128608191</v>
      </c>
      <c r="AC12" s="184">
        <f>R12/D12</f>
        <v>1.9098525837174307E-2</v>
      </c>
      <c r="AD12" s="184">
        <f>F12/D12</f>
        <v>0.72687645295284109</v>
      </c>
      <c r="AE12" s="183">
        <f t="shared" ref="AE12" si="6">H12/E12</f>
        <v>68.055539720923065</v>
      </c>
      <c r="AF12" s="183">
        <f t="shared" ref="AF12" si="7">I12/E12</f>
        <v>88.600725296279947</v>
      </c>
      <c r="AG12" s="185">
        <f>G12/D12</f>
        <v>6.1681730242915274</v>
      </c>
      <c r="AH12" s="186"/>
      <c r="AI12" s="187">
        <f>(T12-T13)*D12</f>
        <v>359345.25228429883</v>
      </c>
      <c r="AJ12" s="188">
        <f>(T12-T13)/T13</f>
        <v>5.679252779322878E-3</v>
      </c>
      <c r="AK12" s="187">
        <f>(AE12-AE13)*E12</f>
        <v>159134.50325410991</v>
      </c>
      <c r="AL12" s="188">
        <f>(AE12-AE13)/AE13</f>
        <v>2.5070997121106582E-3</v>
      </c>
      <c r="AM12" s="186"/>
      <c r="AN12" s="187">
        <f>(U12-U13)*D12</f>
        <v>450217.95306687651</v>
      </c>
      <c r="AO12" s="188">
        <f>(U12-U13)/U13</f>
        <v>5.4643117917543525E-3</v>
      </c>
      <c r="AP12" s="187">
        <f>(AF12-AF13)*E12</f>
        <v>189510.15871513617</v>
      </c>
      <c r="AQ12" s="188">
        <f>(AF12-AF13)/AF13</f>
        <v>2.2928366998617926E-3</v>
      </c>
      <c r="AR12" s="207">
        <f>AD12/AD13-1</f>
        <v>4.9953980733137282E-3</v>
      </c>
      <c r="AS12" s="189">
        <v>26.736648429999999</v>
      </c>
      <c r="AT12" s="189">
        <f>H12/D12/6*7</f>
        <v>31.47605153188875</v>
      </c>
      <c r="AU12" s="27"/>
    </row>
    <row r="13" spans="1:47" ht="14.4" hidden="1" x14ac:dyDescent="0.3">
      <c r="A13" s="196" t="s">
        <v>157</v>
      </c>
      <c r="B13" s="73"/>
      <c r="C13" s="26" t="s">
        <v>31</v>
      </c>
      <c r="D13" s="28">
        <v>524694</v>
      </c>
      <c r="E13" s="28">
        <v>207350</v>
      </c>
      <c r="F13" s="28">
        <v>379492</v>
      </c>
      <c r="G13" s="28">
        <v>3223864</v>
      </c>
      <c r="H13" s="29">
        <v>14076026.16</v>
      </c>
      <c r="I13" s="29">
        <v>18329334.219999999</v>
      </c>
      <c r="J13" s="28">
        <v>3012370</v>
      </c>
      <c r="K13" s="28">
        <v>373868</v>
      </c>
      <c r="L13" s="28">
        <v>2103180</v>
      </c>
      <c r="M13" s="28">
        <v>516872</v>
      </c>
      <c r="N13" s="28">
        <v>125720</v>
      </c>
      <c r="O13" s="28">
        <v>427771</v>
      </c>
      <c r="P13" s="28">
        <v>123403</v>
      </c>
      <c r="Q13" s="28">
        <v>216522</v>
      </c>
      <c r="R13" s="28">
        <v>9892</v>
      </c>
      <c r="S13" s="28">
        <v>105693</v>
      </c>
      <c r="T13" s="175">
        <f>H13/D13</f>
        <v>26.827114775469131</v>
      </c>
      <c r="U13" s="175">
        <f>I13/D13</f>
        <v>34.933378731222383</v>
      </c>
      <c r="V13" s="165">
        <f>J13/D13</f>
        <v>5.7411939149294637</v>
      </c>
      <c r="W13" s="165">
        <f>K13/D13</f>
        <v>0.71254483565659221</v>
      </c>
      <c r="X13" s="165">
        <f>L13/D13</f>
        <v>4.0083934636187948</v>
      </c>
      <c r="Y13" s="165">
        <f>M13/D13</f>
        <v>0.985092263300133</v>
      </c>
      <c r="Z13" s="165">
        <f>O13/D13</f>
        <v>0.81527709484004007</v>
      </c>
      <c r="AA13" s="165">
        <f>P13/D13</f>
        <v>0.23519041574708305</v>
      </c>
      <c r="AB13" s="165">
        <f>Q13/D13</f>
        <v>0.41266338094203481</v>
      </c>
      <c r="AC13" s="165">
        <f>R13/D13</f>
        <v>1.8852893305431356E-2</v>
      </c>
      <c r="AD13" s="165">
        <f>F13/D13</f>
        <v>0.72326346403808695</v>
      </c>
      <c r="AE13" s="175">
        <f t="shared" si="4"/>
        <v>67.885344393537494</v>
      </c>
      <c r="AF13" s="175">
        <f t="shared" si="5"/>
        <v>88.398043019049908</v>
      </c>
      <c r="AG13" s="104">
        <f>G13/D13</f>
        <v>6.144274567652765</v>
      </c>
      <c r="AH13" s="105"/>
      <c r="AI13" s="106"/>
      <c r="AJ13" s="106"/>
      <c r="AK13" s="106"/>
      <c r="AL13" s="106"/>
      <c r="AM13" s="105"/>
      <c r="AN13" s="106"/>
      <c r="AO13" s="106"/>
      <c r="AP13" s="106"/>
      <c r="AQ13" s="106"/>
      <c r="AR13" s="208"/>
      <c r="AS13" s="83">
        <v>26.68003478</v>
      </c>
      <c r="AT13" s="83">
        <f>H13/D13/6*7</f>
        <v>31.298300571380651</v>
      </c>
      <c r="AU13" s="27"/>
    </row>
    <row r="14" spans="1:47" ht="15" hidden="1" customHeight="1" x14ac:dyDescent="0.3">
      <c r="A14" s="196" t="s">
        <v>157</v>
      </c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AI14" s="10"/>
      <c r="AJ14" s="31"/>
      <c r="AS14" s="84"/>
      <c r="AT14" s="84"/>
    </row>
    <row r="15" spans="1:47" ht="14.4" hidden="1" x14ac:dyDescent="0.3">
      <c r="A15" s="196" t="s">
        <v>157</v>
      </c>
      <c r="B15" s="74" t="s">
        <v>108</v>
      </c>
      <c r="C15" s="1"/>
      <c r="D15" s="2">
        <f>SUM(D11:D12)</f>
        <v>4718047</v>
      </c>
      <c r="E15" s="2">
        <f>SUM(E11)</f>
        <v>934453</v>
      </c>
      <c r="F15" s="2"/>
      <c r="G15" s="2"/>
      <c r="H15" s="3"/>
      <c r="I15" s="3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7"/>
      <c r="AE15" s="177"/>
      <c r="AF15" s="176"/>
      <c r="AG15" s="30"/>
      <c r="AH15" s="209"/>
      <c r="AI15" s="3">
        <f>SUMIF(AI7:AI9,"&lt;&gt;#DIV/0!")</f>
        <v>651428.21494218963</v>
      </c>
      <c r="AJ15" s="30"/>
      <c r="AK15" s="3" t="e">
        <f>SUMIF(#REF!,"&lt;&gt;#DIV/0!")</f>
        <v>#REF!</v>
      </c>
      <c r="AL15" s="1"/>
      <c r="AM15" s="1"/>
      <c r="AN15" s="3">
        <f>SUMIF(AN7:AN9, "&lt;&gt;#DIV/0!")</f>
        <v>797787.76729243377</v>
      </c>
      <c r="AO15" s="1"/>
      <c r="AP15" s="3" t="e">
        <f>SUMIF(#REF!, "&lt;&gt;#DIV/0!")</f>
        <v>#REF!</v>
      </c>
      <c r="AQ15" s="1"/>
      <c r="AR15" s="210"/>
      <c r="AS15" s="85"/>
      <c r="AT15" s="85"/>
      <c r="AU15" s="11"/>
    </row>
    <row r="16" spans="1:47" ht="15" hidden="1" customHeight="1" x14ac:dyDescent="0.3">
      <c r="A16" s="196" t="s">
        <v>157</v>
      </c>
    </row>
    <row r="17" spans="1:48" ht="14.4" hidden="1" x14ac:dyDescent="0.3">
      <c r="A17" s="196" t="s">
        <v>157</v>
      </c>
    </row>
    <row r="18" spans="1:48" ht="15" hidden="1" customHeight="1" x14ac:dyDescent="0.3">
      <c r="A18" s="196" t="s">
        <v>159</v>
      </c>
      <c r="B18" s="55" t="s">
        <v>111</v>
      </c>
      <c r="C18" s="19"/>
      <c r="D18" s="47"/>
      <c r="E18" s="47"/>
      <c r="F18" s="47"/>
      <c r="G18" s="47"/>
      <c r="H18" s="60"/>
      <c r="I18" s="59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59"/>
      <c r="AI18" s="244" t="s">
        <v>113</v>
      </c>
      <c r="AJ18" s="245"/>
      <c r="AK18" s="245"/>
      <c r="AL18" s="245"/>
      <c r="AM18" s="245"/>
      <c r="AN18" s="245"/>
      <c r="AO18" s="246"/>
      <c r="AP18" s="56"/>
      <c r="AQ18" s="56"/>
      <c r="AS18" s="77"/>
      <c r="AT18" s="77"/>
    </row>
    <row r="19" spans="1:48" ht="43.2" hidden="1" x14ac:dyDescent="0.3">
      <c r="A19" s="196" t="s">
        <v>159</v>
      </c>
      <c r="B19" s="57" t="s">
        <v>159</v>
      </c>
      <c r="C19" s="57" t="s">
        <v>114</v>
      </c>
      <c r="D19" s="51" t="s">
        <v>115</v>
      </c>
      <c r="E19" s="51" t="s">
        <v>116</v>
      </c>
      <c r="F19" s="51" t="s">
        <v>117</v>
      </c>
      <c r="G19" s="51" t="s">
        <v>118</v>
      </c>
      <c r="H19" s="50" t="s">
        <v>119</v>
      </c>
      <c r="I19" s="50" t="s">
        <v>120</v>
      </c>
      <c r="J19" s="51" t="s">
        <v>121</v>
      </c>
      <c r="K19" s="51" t="s">
        <v>122</v>
      </c>
      <c r="L19" s="51" t="s">
        <v>123</v>
      </c>
      <c r="M19" s="51" t="s">
        <v>124</v>
      </c>
      <c r="N19" s="51" t="s">
        <v>125</v>
      </c>
      <c r="O19" s="51" t="s">
        <v>126</v>
      </c>
      <c r="P19" s="51" t="s">
        <v>127</v>
      </c>
      <c r="Q19" s="51" t="s">
        <v>128</v>
      </c>
      <c r="R19" s="51" t="s">
        <v>129</v>
      </c>
      <c r="S19" s="51" t="s">
        <v>130</v>
      </c>
      <c r="T19" s="51" t="s">
        <v>131</v>
      </c>
      <c r="U19" s="51" t="s">
        <v>132</v>
      </c>
      <c r="V19" s="51" t="s">
        <v>133</v>
      </c>
      <c r="W19" s="51" t="s">
        <v>134</v>
      </c>
      <c r="X19" s="51" t="s">
        <v>135</v>
      </c>
      <c r="Y19" s="51" t="s">
        <v>136</v>
      </c>
      <c r="Z19" s="51" t="s">
        <v>137</v>
      </c>
      <c r="AA19" s="51" t="s">
        <v>138</v>
      </c>
      <c r="AB19" s="51" t="s">
        <v>139</v>
      </c>
      <c r="AC19" s="51" t="s">
        <v>140</v>
      </c>
      <c r="AD19" s="51" t="s">
        <v>141</v>
      </c>
      <c r="AE19" s="51" t="s">
        <v>142</v>
      </c>
      <c r="AF19" s="51" t="s">
        <v>143</v>
      </c>
      <c r="AG19" s="51" t="s">
        <v>144</v>
      </c>
      <c r="AH19" s="6"/>
      <c r="AI19" s="51" t="s">
        <v>145</v>
      </c>
      <c r="AJ19" s="51" t="s">
        <v>146</v>
      </c>
      <c r="AK19" s="51" t="s">
        <v>147</v>
      </c>
      <c r="AL19" s="51" t="s">
        <v>148</v>
      </c>
      <c r="AM19" s="13"/>
      <c r="AN19" s="51" t="s">
        <v>149</v>
      </c>
      <c r="AO19" s="51" t="s">
        <v>150</v>
      </c>
      <c r="AP19" s="51" t="s">
        <v>151</v>
      </c>
      <c r="AQ19" s="51" t="s">
        <v>152</v>
      </c>
      <c r="AR19" s="51" t="s">
        <v>153</v>
      </c>
      <c r="AS19" s="75" t="s">
        <v>154</v>
      </c>
      <c r="AT19" s="75" t="s">
        <v>155</v>
      </c>
      <c r="AU19" s="6"/>
    </row>
    <row r="20" spans="1:48" ht="15" hidden="1" customHeight="1" x14ac:dyDescent="0.3">
      <c r="A20" s="196" t="s">
        <v>159</v>
      </c>
      <c r="B20" s="89" t="s">
        <v>160</v>
      </c>
      <c r="C20" s="48" t="s">
        <v>29</v>
      </c>
      <c r="D20" s="61">
        <v>127079</v>
      </c>
      <c r="E20" s="61">
        <v>102160</v>
      </c>
      <c r="F20" s="61">
        <v>288050</v>
      </c>
      <c r="G20" s="61">
        <v>3022192</v>
      </c>
      <c r="H20" s="62">
        <v>13541734.890000001</v>
      </c>
      <c r="I20" s="62">
        <v>17086213.800000001</v>
      </c>
      <c r="J20" s="122">
        <v>3217379</v>
      </c>
      <c r="K20" s="122">
        <v>404578</v>
      </c>
      <c r="L20" s="122">
        <v>2153887</v>
      </c>
      <c r="M20" s="122">
        <v>640662</v>
      </c>
      <c r="N20" s="122">
        <v>67113</v>
      </c>
      <c r="O20" s="122">
        <v>474595</v>
      </c>
      <c r="P20" s="122">
        <v>185064</v>
      </c>
      <c r="Q20" s="122">
        <v>201443</v>
      </c>
      <c r="R20" s="122">
        <v>11777</v>
      </c>
      <c r="S20" s="122">
        <v>71238</v>
      </c>
      <c r="T20" s="171">
        <f>H20/D20</f>
        <v>106.56154746260201</v>
      </c>
      <c r="U20" s="171">
        <f>I20/D20</f>
        <v>134.45348011866633</v>
      </c>
      <c r="V20" s="125">
        <f>J20/D20</f>
        <v>25.317943956121784</v>
      </c>
      <c r="W20" s="125">
        <f>K20/D20</f>
        <v>3.1836731481991518</v>
      </c>
      <c r="X20" s="125">
        <f>L20/D20</f>
        <v>16.949196956224082</v>
      </c>
      <c r="Y20" s="125">
        <f>M20/D20</f>
        <v>5.0414466591647713</v>
      </c>
      <c r="Z20" s="125">
        <f>O20/D20</f>
        <v>3.734645378071908</v>
      </c>
      <c r="AA20" s="125">
        <f>P20/D20</f>
        <v>1.4562909686100771</v>
      </c>
      <c r="AB20" s="125">
        <f>Q20/D20</f>
        <v>1.5851792979170438</v>
      </c>
      <c r="AC20" s="125">
        <f>R20/D20</f>
        <v>9.2674635462979715E-2</v>
      </c>
      <c r="AD20" s="125">
        <f>F20/D20</f>
        <v>2.2667002415820079</v>
      </c>
      <c r="AE20" s="171">
        <f>H20/E20</f>
        <v>132.55417864134691</v>
      </c>
      <c r="AF20" s="171">
        <f>I20/E20</f>
        <v>167.24954776820675</v>
      </c>
      <c r="AG20" s="63">
        <f>G20/D20</f>
        <v>23.781993877824032</v>
      </c>
      <c r="AH20" s="107"/>
      <c r="AI20" s="64">
        <f>(T20-T22)*D20</f>
        <v>-15526.626597970104</v>
      </c>
      <c r="AJ20" s="65">
        <f>(T20-T22)/T22</f>
        <v>-1.1452627493362924E-3</v>
      </c>
      <c r="AK20" s="64">
        <f>(AE20-AE22)*E20</f>
        <v>-42987.135254220993</v>
      </c>
      <c r="AL20" s="65">
        <f>(AE20-AE22)/AE22</f>
        <v>-3.1643735642368836E-3</v>
      </c>
      <c r="AM20" s="108"/>
      <c r="AN20" s="64">
        <f>(U20-U22)*D20</f>
        <v>-47637.759691758074</v>
      </c>
      <c r="AO20" s="65">
        <f>(U20-U22)/U22</f>
        <v>-2.7803298940576962E-3</v>
      </c>
      <c r="AP20" s="64">
        <f>(AF20-AF22)*E20</f>
        <v>-82342.724148905982</v>
      </c>
      <c r="AQ20" s="65">
        <f>(AF20-AF22)/AF22</f>
        <v>-4.7961355419184224E-3</v>
      </c>
      <c r="AR20" s="202">
        <f>AD20/AD22-1</f>
        <v>-3.4338192118278377E-3</v>
      </c>
      <c r="AS20" s="78">
        <v>115.9720884</v>
      </c>
      <c r="AT20" s="80">
        <f>H20/D20/6*7</f>
        <v>124.32180537303569</v>
      </c>
      <c r="AU20" s="17"/>
      <c r="AV20" s="17"/>
    </row>
    <row r="21" spans="1:48" ht="14.4" hidden="1" x14ac:dyDescent="0.3">
      <c r="A21" s="196" t="s">
        <v>159</v>
      </c>
      <c r="B21" s="52"/>
      <c r="C21" s="53" t="s">
        <v>30</v>
      </c>
      <c r="D21" s="70">
        <v>127078</v>
      </c>
      <c r="E21" s="70">
        <v>102111</v>
      </c>
      <c r="F21" s="70">
        <v>289506</v>
      </c>
      <c r="G21" s="70">
        <v>3044287</v>
      </c>
      <c r="H21" s="71">
        <v>13661302.960000001</v>
      </c>
      <c r="I21" s="71">
        <v>17250992.899999999</v>
      </c>
      <c r="J21" s="122">
        <v>3232429</v>
      </c>
      <c r="K21" s="122">
        <v>407853</v>
      </c>
      <c r="L21" s="122">
        <v>2159354</v>
      </c>
      <c r="M21" s="122">
        <v>646688</v>
      </c>
      <c r="N21" s="122">
        <v>67257</v>
      </c>
      <c r="O21" s="122">
        <v>479915</v>
      </c>
      <c r="P21" s="122">
        <v>190183</v>
      </c>
      <c r="Q21" s="122">
        <v>201570</v>
      </c>
      <c r="R21" s="122">
        <v>12206</v>
      </c>
      <c r="S21" s="122">
        <v>71186</v>
      </c>
      <c r="T21" s="171">
        <f>H21/D21</f>
        <v>107.5032890036041</v>
      </c>
      <c r="U21" s="172">
        <f>I21/D21</f>
        <v>135.7512150018099</v>
      </c>
      <c r="V21" s="125">
        <f>J21/D21</f>
        <v>25.436574387384127</v>
      </c>
      <c r="W21" s="125">
        <f>K21/D21</f>
        <v>3.2094697744692238</v>
      </c>
      <c r="X21" s="125">
        <f>L21/D21</f>
        <v>16.992351154409103</v>
      </c>
      <c r="Y21" s="125">
        <f>M21/D21</f>
        <v>5.0889060262201165</v>
      </c>
      <c r="Z21" s="125">
        <f>O21/D21</f>
        <v>3.7765388186782922</v>
      </c>
      <c r="AA21" s="125">
        <f>P21/D21</f>
        <v>1.4965847747052992</v>
      </c>
      <c r="AB21" s="125">
        <f>Q21/D21</f>
        <v>1.5861911581863108</v>
      </c>
      <c r="AC21" s="125">
        <f>R21/D21</f>
        <v>9.6051244117785928E-2</v>
      </c>
      <c r="AD21" s="163">
        <f>F21/D21</f>
        <v>2.2781756086812823</v>
      </c>
      <c r="AE21" s="172">
        <f t="shared" ref="AE21" si="8">H21/E21</f>
        <v>133.78874910636466</v>
      </c>
      <c r="AF21" s="172">
        <f t="shared" ref="AF21" si="9">I21/E21</f>
        <v>168.94353105933737</v>
      </c>
      <c r="AG21" s="69">
        <f>G21/D21</f>
        <v>23.95605061458317</v>
      </c>
      <c r="AH21" s="32"/>
      <c r="AI21" s="64">
        <f>(T21-T22)*D21</f>
        <v>104148.12713039329</v>
      </c>
      <c r="AJ21" s="65">
        <f>(T21-T22)/T22</f>
        <v>7.6821522225211996E-3</v>
      </c>
      <c r="AK21" s="64">
        <f>(AE21-AE22)*E21</f>
        <v>83096.707839334675</v>
      </c>
      <c r="AL21" s="65">
        <f>(AE21-AE22)/AE22</f>
        <v>6.1198590075998947E-3</v>
      </c>
      <c r="AM21" s="24"/>
      <c r="AN21" s="64">
        <f>(U21-U22)*D21</f>
        <v>117276.16865564435</v>
      </c>
      <c r="AO21" s="65">
        <f>(U21-U22)/U22</f>
        <v>6.844759400107263E-3</v>
      </c>
      <c r="AP21" s="64">
        <f>(AF21-AF22)*E21</f>
        <v>90671.098537888873</v>
      </c>
      <c r="AQ21" s="65">
        <f>(AF21-AF22)/AF22</f>
        <v>5.2837644647295264E-3</v>
      </c>
      <c r="AR21" s="202">
        <f>AD21/AD22-1</f>
        <v>1.6113837459681424E-3</v>
      </c>
      <c r="AS21" s="80">
        <v>115.7696323</v>
      </c>
      <c r="AT21" s="80">
        <f>H21/D21/6*7</f>
        <v>125.42050383753811</v>
      </c>
    </row>
    <row r="22" spans="1:48" ht="15" hidden="1" customHeight="1" x14ac:dyDescent="0.3">
      <c r="A22" s="196" t="s">
        <v>159</v>
      </c>
      <c r="B22" s="90"/>
      <c r="C22" s="49" t="s">
        <v>31</v>
      </c>
      <c r="D22" s="66">
        <v>28192</v>
      </c>
      <c r="E22" s="66">
        <v>22618</v>
      </c>
      <c r="F22" s="66">
        <v>64123</v>
      </c>
      <c r="G22" s="66">
        <v>672449</v>
      </c>
      <c r="H22" s="67">
        <v>3007627.67</v>
      </c>
      <c r="I22" s="67">
        <v>3801080.77</v>
      </c>
      <c r="J22" s="132">
        <v>703878</v>
      </c>
      <c r="K22" s="132">
        <v>89857</v>
      </c>
      <c r="L22" s="132">
        <v>468608</v>
      </c>
      <c r="M22" s="132">
        <v>141331</v>
      </c>
      <c r="N22" s="132">
        <v>14855</v>
      </c>
      <c r="O22" s="132">
        <v>106322</v>
      </c>
      <c r="P22" s="132">
        <v>42010</v>
      </c>
      <c r="Q22" s="132">
        <v>44951</v>
      </c>
      <c r="R22" s="132">
        <v>2690</v>
      </c>
      <c r="S22" s="132">
        <v>15815</v>
      </c>
      <c r="T22" s="173">
        <f>H22/D22</f>
        <v>106.68372836265607</v>
      </c>
      <c r="U22" s="173">
        <f>I22/D22</f>
        <v>134.82834740351873</v>
      </c>
      <c r="V22" s="135">
        <f>J22/D22</f>
        <v>24.967295686719638</v>
      </c>
      <c r="W22" s="135">
        <f>K22/D22</f>
        <v>3.187322644721907</v>
      </c>
      <c r="X22" s="135">
        <f>L22/D22</f>
        <v>16.622020431328036</v>
      </c>
      <c r="Y22" s="135">
        <f>M22/D22</f>
        <v>5.0131597616345065</v>
      </c>
      <c r="Z22" s="135">
        <f>O22/D22</f>
        <v>3.7713535754824066</v>
      </c>
      <c r="AA22" s="135">
        <f>P22/D22</f>
        <v>1.4901390465380249</v>
      </c>
      <c r="AB22" s="135">
        <f>Q22/D22</f>
        <v>1.5944594211123724</v>
      </c>
      <c r="AC22" s="135">
        <f>R22/D22</f>
        <v>9.5417139614074914E-2</v>
      </c>
      <c r="AD22" s="135">
        <f>F22/D22</f>
        <v>2.2745104994324632</v>
      </c>
      <c r="AE22" s="173">
        <f t="shared" ref="AE22:AE26" si="10">H22/E22</f>
        <v>132.97496109293482</v>
      </c>
      <c r="AF22" s="173">
        <f t="shared" ref="AF22:AF26" si="11">I22/E22</f>
        <v>168.05556503669644</v>
      </c>
      <c r="AG22" s="68">
        <f>G22/D22</f>
        <v>23.852475879682178</v>
      </c>
      <c r="AH22" s="8"/>
      <c r="AI22" s="49" t="s">
        <v>161</v>
      </c>
      <c r="AJ22" s="221">
        <v>0.4148</v>
      </c>
      <c r="AK22" s="49"/>
      <c r="AL22" s="49"/>
      <c r="AN22" s="49"/>
      <c r="AO22" s="49"/>
      <c r="AP22" s="49"/>
      <c r="AQ22" s="49"/>
      <c r="AR22" s="203"/>
      <c r="AS22" s="79">
        <v>116.0338721</v>
      </c>
      <c r="AT22" s="79">
        <f>H22/D22/6*7</f>
        <v>124.46434975643209</v>
      </c>
    </row>
    <row r="23" spans="1:48" ht="15" hidden="1" customHeight="1" x14ac:dyDescent="0.3">
      <c r="A23" s="196" t="s">
        <v>159</v>
      </c>
      <c r="B23" s="58"/>
      <c r="D23" s="9"/>
      <c r="E23" s="9"/>
      <c r="F23" s="9"/>
      <c r="G23" s="9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V23" s="118"/>
      <c r="W23" s="118"/>
      <c r="X23" s="118"/>
      <c r="Y23" s="118"/>
      <c r="Z23" s="118"/>
      <c r="AA23" s="118"/>
      <c r="AB23" s="118"/>
      <c r="AC23" s="118"/>
      <c r="AD23" s="167"/>
      <c r="AE23" s="172"/>
      <c r="AG23" s="72"/>
      <c r="AI23" s="5" t="s">
        <v>162</v>
      </c>
      <c r="AJ23" s="24">
        <v>0.64680000000000004</v>
      </c>
      <c r="AR23" s="9"/>
      <c r="AS23" s="81"/>
      <c r="AT23" s="103"/>
    </row>
    <row r="24" spans="1:48" ht="15" hidden="1" customHeight="1" x14ac:dyDescent="0.3">
      <c r="A24" s="196" t="s">
        <v>159</v>
      </c>
      <c r="B24" s="90" t="s">
        <v>163</v>
      </c>
      <c r="C24" s="53" t="s">
        <v>29</v>
      </c>
      <c r="D24" s="70">
        <v>963327</v>
      </c>
      <c r="E24" s="70">
        <v>531336</v>
      </c>
      <c r="F24" s="70">
        <v>1000355</v>
      </c>
      <c r="G24" s="70">
        <v>8435294</v>
      </c>
      <c r="H24" s="71">
        <v>36438933.32</v>
      </c>
      <c r="I24" s="71">
        <v>47288618.289999999</v>
      </c>
      <c r="J24" s="122">
        <v>7622971</v>
      </c>
      <c r="K24" s="122">
        <v>975616</v>
      </c>
      <c r="L24" s="122">
        <v>5337257</v>
      </c>
      <c r="M24" s="122">
        <v>1255459</v>
      </c>
      <c r="N24" s="122">
        <v>318152</v>
      </c>
      <c r="O24" s="122">
        <v>1147557</v>
      </c>
      <c r="P24" s="122">
        <v>316641</v>
      </c>
      <c r="Q24" s="122">
        <v>573525</v>
      </c>
      <c r="R24" s="122">
        <v>25684</v>
      </c>
      <c r="S24" s="122">
        <v>286729</v>
      </c>
      <c r="T24" s="172">
        <f>H24/D24</f>
        <v>37.826131023006724</v>
      </c>
      <c r="U24" s="172">
        <f>I24/D24</f>
        <v>49.088853826374638</v>
      </c>
      <c r="V24" s="125">
        <f>J24/D24</f>
        <v>7.9131707094268098</v>
      </c>
      <c r="W24" s="125">
        <f>K24/D24</f>
        <v>1.0127568312732851</v>
      </c>
      <c r="X24" s="125">
        <f>L24/D24</f>
        <v>5.540441615360101</v>
      </c>
      <c r="Y24" s="125">
        <f>M24/D24</f>
        <v>1.303253204778855</v>
      </c>
      <c r="Z24" s="125">
        <f>O24/D24</f>
        <v>1.1912434718428944</v>
      </c>
      <c r="AA24" s="125">
        <f>P24/D24</f>
        <v>0.32869524055694482</v>
      </c>
      <c r="AB24" s="125">
        <f>Q24/D24</f>
        <v>0.59535858540246456</v>
      </c>
      <c r="AC24" s="125">
        <f>R24/D24</f>
        <v>2.6661766980474958E-2</v>
      </c>
      <c r="AD24" s="163">
        <f>F24/D24</f>
        <v>1.0384376229463099</v>
      </c>
      <c r="AE24" s="172">
        <f t="shared" si="10"/>
        <v>68.579831443756873</v>
      </c>
      <c r="AF24" s="172">
        <f t="shared" si="11"/>
        <v>88.999462279988549</v>
      </c>
      <c r="AG24" s="69">
        <f>G24/D24</f>
        <v>8.7564181217800385</v>
      </c>
      <c r="AH24" s="32"/>
      <c r="AI24" s="64">
        <f>(T24-T26)*D24</f>
        <v>240366.76846669099</v>
      </c>
      <c r="AJ24" s="65">
        <f>(T24-T26)/T26</f>
        <v>6.6402289196865853E-3</v>
      </c>
      <c r="AK24" s="64">
        <f>(AE24-AE26)*E24</f>
        <v>141408.92308214877</v>
      </c>
      <c r="AL24" s="65">
        <f>(AE24-AE26)/AE26</f>
        <v>3.8958283087249961E-3</v>
      </c>
      <c r="AM24" s="24"/>
      <c r="AN24" s="64">
        <f>(U24-U26)*D24</f>
        <v>327925.70558506635</v>
      </c>
      <c r="AO24" s="65">
        <f>(U24-U26)/U26</f>
        <v>6.9829827359466287E-3</v>
      </c>
      <c r="AP24" s="64">
        <f>(AF24-AF26)*E24</f>
        <v>199546.89397372282</v>
      </c>
      <c r="AQ24" s="65">
        <f>(AF24-AF26)/AF26</f>
        <v>4.2376476761561725E-3</v>
      </c>
      <c r="AR24" s="202">
        <f>AD24/AD26-1</f>
        <v>6.296680615914152E-3</v>
      </c>
      <c r="AS24" s="80">
        <v>39.175339569999998</v>
      </c>
      <c r="AT24" s="80">
        <f>H24/D24/6*7</f>
        <v>44.130486193507849</v>
      </c>
    </row>
    <row r="25" spans="1:48" ht="14.4" hidden="1" x14ac:dyDescent="0.3">
      <c r="A25" s="196" t="s">
        <v>159</v>
      </c>
      <c r="B25" s="52"/>
      <c r="C25" s="53" t="s">
        <v>30</v>
      </c>
      <c r="D25" s="70">
        <v>963555</v>
      </c>
      <c r="E25" s="70">
        <v>531639</v>
      </c>
      <c r="F25" s="70">
        <v>1000712</v>
      </c>
      <c r="G25" s="70">
        <v>8426591</v>
      </c>
      <c r="H25" s="71">
        <v>36403760.609999999</v>
      </c>
      <c r="I25" s="71">
        <v>47238847.609999999</v>
      </c>
      <c r="J25" s="122">
        <v>7628695</v>
      </c>
      <c r="K25" s="122">
        <v>971317</v>
      </c>
      <c r="L25" s="122">
        <v>5338492</v>
      </c>
      <c r="M25" s="122">
        <v>1265059</v>
      </c>
      <c r="N25" s="122">
        <v>317973</v>
      </c>
      <c r="O25" s="122">
        <v>1146639</v>
      </c>
      <c r="P25" s="122">
        <v>316804</v>
      </c>
      <c r="Q25" s="122">
        <v>573622</v>
      </c>
      <c r="R25" s="122">
        <v>25556</v>
      </c>
      <c r="S25" s="122">
        <v>286892</v>
      </c>
      <c r="T25" s="171">
        <f>H25/D25</f>
        <v>37.780677397761416</v>
      </c>
      <c r="U25" s="172">
        <f>I25/D25</f>
        <v>49.025585057417587</v>
      </c>
      <c r="V25" s="125">
        <f>J25/D25</f>
        <v>7.9172387668581452</v>
      </c>
      <c r="W25" s="125">
        <f>K25/D25</f>
        <v>1.008055585825407</v>
      </c>
      <c r="X25" s="125">
        <f>L25/D25</f>
        <v>5.540412327267255</v>
      </c>
      <c r="Y25" s="125">
        <f>M25/D25</f>
        <v>1.312907929490273</v>
      </c>
      <c r="Z25" s="125">
        <f>O25/D25</f>
        <v>1.190008873390725</v>
      </c>
      <c r="AA25" s="125">
        <f>P25/D25</f>
        <v>0.32878662868232744</v>
      </c>
      <c r="AB25" s="125">
        <f>Q25/D25</f>
        <v>0.59531837829703549</v>
      </c>
      <c r="AC25" s="125">
        <f>R25/D25</f>
        <v>2.6522616768113912E-2</v>
      </c>
      <c r="AD25" s="163">
        <f>F25/D25</f>
        <v>1.0385624069202068</v>
      </c>
      <c r="AE25" s="172">
        <f t="shared" si="10"/>
        <v>68.474586345245555</v>
      </c>
      <c r="AF25" s="172">
        <f t="shared" si="11"/>
        <v>88.855120880898497</v>
      </c>
      <c r="AG25" s="69">
        <f>G25/D25</f>
        <v>8.7453139675472595</v>
      </c>
      <c r="AH25" s="32"/>
      <c r="AI25" s="64">
        <f>(T25-T26)*D25</f>
        <v>196626.59054173189</v>
      </c>
      <c r="AJ25" s="65">
        <f>(T25-T26)/T26</f>
        <v>5.4306035500092812E-3</v>
      </c>
      <c r="AK25" s="64">
        <f>(AE25-AE26)*E25</f>
        <v>85537.16409569516</v>
      </c>
      <c r="AL25" s="65">
        <f>(AE25-AE26)/AE26</f>
        <v>2.3552133331384462E-3</v>
      </c>
      <c r="AM25" s="24"/>
      <c r="AN25" s="64">
        <f>(U25-U26)*D25</f>
        <v>267040.38028887392</v>
      </c>
      <c r="AO25" s="65">
        <f>(U25-U26)/U26</f>
        <v>5.6851204166562825E-3</v>
      </c>
      <c r="AP25" s="64">
        <f>(AF25-AF26)*E25</f>
        <v>122923.17063956916</v>
      </c>
      <c r="AQ25" s="65">
        <f>(AF25-AF26)/AF26</f>
        <v>2.6089516888875837E-3</v>
      </c>
      <c r="AR25" s="202">
        <f>AD25/AD26-1</f>
        <v>6.4176023698567786E-3</v>
      </c>
      <c r="AS25" s="80">
        <v>39.199391570000003</v>
      </c>
      <c r="AT25" s="80">
        <f>H25/D25/6*7</f>
        <v>44.077456964054988</v>
      </c>
    </row>
    <row r="26" spans="1:48" ht="15" hidden="1" customHeight="1" x14ac:dyDescent="0.3">
      <c r="A26" s="196" t="s">
        <v>159</v>
      </c>
      <c r="B26" s="90"/>
      <c r="C26" s="49" t="s">
        <v>31</v>
      </c>
      <c r="D26" s="66">
        <v>214184</v>
      </c>
      <c r="E26" s="66">
        <v>117814</v>
      </c>
      <c r="F26" s="66">
        <v>221025</v>
      </c>
      <c r="G26" s="66">
        <v>1863599</v>
      </c>
      <c r="H26" s="67">
        <v>8048309.4299999997</v>
      </c>
      <c r="I26" s="67">
        <v>10441136.789999999</v>
      </c>
      <c r="J26" s="132">
        <v>1672417</v>
      </c>
      <c r="K26" s="132">
        <v>212196</v>
      </c>
      <c r="L26" s="132">
        <v>1171045</v>
      </c>
      <c r="M26" s="132">
        <v>277260</v>
      </c>
      <c r="N26" s="132">
        <v>69870</v>
      </c>
      <c r="O26" s="132">
        <v>252072</v>
      </c>
      <c r="P26" s="132">
        <v>69147</v>
      </c>
      <c r="Q26" s="132">
        <v>126410</v>
      </c>
      <c r="R26" s="132">
        <v>5638</v>
      </c>
      <c r="S26" s="132">
        <v>63363</v>
      </c>
      <c r="T26" s="173">
        <f>H26/D26</f>
        <v>37.576613705972434</v>
      </c>
      <c r="U26" s="173">
        <f>I26/D26</f>
        <v>48.748444281552302</v>
      </c>
      <c r="V26" s="135">
        <f>J26/D26</f>
        <v>7.8083190154259885</v>
      </c>
      <c r="W26" s="135">
        <f>K26/D26</f>
        <v>0.99071826093452364</v>
      </c>
      <c r="X26" s="135">
        <f>L26/D26</f>
        <v>5.4674718933253654</v>
      </c>
      <c r="Y26" s="135">
        <f>M26/D26</f>
        <v>1.2944944533671983</v>
      </c>
      <c r="Z26" s="135">
        <f>O26/D26</f>
        <v>1.1768946326522989</v>
      </c>
      <c r="AA26" s="135">
        <f>P26/D26</f>
        <v>0.32283924102640721</v>
      </c>
      <c r="AB26" s="135">
        <f>Q26/D26</f>
        <v>0.59019347850446346</v>
      </c>
      <c r="AC26" s="135">
        <f>R26/D26</f>
        <v>2.6323161393941658E-2</v>
      </c>
      <c r="AD26" s="135">
        <f>F26/D26</f>
        <v>1.0319398274380907</v>
      </c>
      <c r="AE26" s="173">
        <f t="shared" si="10"/>
        <v>68.313693024598095</v>
      </c>
      <c r="AF26" s="173">
        <f t="shared" si="11"/>
        <v>88.623905393246972</v>
      </c>
      <c r="AG26" s="68">
        <f>G26/D26</f>
        <v>8.7009253725768492</v>
      </c>
      <c r="AI26" s="49" t="s">
        <v>161</v>
      </c>
      <c r="AJ26" s="221">
        <v>0.2248</v>
      </c>
      <c r="AK26" s="49"/>
      <c r="AL26" s="49"/>
      <c r="AN26" s="49"/>
      <c r="AO26" s="49"/>
      <c r="AP26" s="49"/>
      <c r="AQ26" s="49"/>
      <c r="AR26" s="203"/>
      <c r="AS26" s="79">
        <v>39.057580850000001</v>
      </c>
      <c r="AT26" s="79">
        <f>H26/D26/6*7</f>
        <v>43.839382656967835</v>
      </c>
    </row>
    <row r="27" spans="1:48" ht="15" hidden="1" customHeight="1" x14ac:dyDescent="0.3">
      <c r="A27" s="196" t="s">
        <v>159</v>
      </c>
      <c r="B27" s="58"/>
      <c r="D27" s="9"/>
      <c r="E27" s="9"/>
      <c r="F27" s="9"/>
      <c r="G27" s="9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V27" s="118"/>
      <c r="W27" s="118"/>
      <c r="X27" s="118"/>
      <c r="Y27" s="118"/>
      <c r="Z27" s="118"/>
      <c r="AA27" s="118"/>
      <c r="AB27" s="118"/>
      <c r="AC27" s="118"/>
      <c r="AD27" s="167"/>
      <c r="AE27" s="172"/>
      <c r="AG27" s="72"/>
      <c r="AI27" s="5" t="s">
        <v>162</v>
      </c>
      <c r="AJ27" s="24">
        <v>0.28410000000000002</v>
      </c>
      <c r="AR27" s="9"/>
      <c r="AS27" s="81"/>
      <c r="AT27" s="103"/>
    </row>
    <row r="28" spans="1:48" ht="15" hidden="1" customHeight="1" x14ac:dyDescent="0.3">
      <c r="A28" s="196" t="s">
        <v>159</v>
      </c>
      <c r="B28" s="90" t="s">
        <v>164</v>
      </c>
      <c r="C28" s="53" t="s">
        <v>29</v>
      </c>
      <c r="D28" s="70">
        <v>895582</v>
      </c>
      <c r="E28" s="70">
        <v>264112</v>
      </c>
      <c r="F28" s="70">
        <v>377888</v>
      </c>
      <c r="G28" s="70">
        <v>2644295</v>
      </c>
      <c r="H28" s="71">
        <v>11595370.57</v>
      </c>
      <c r="I28" s="71">
        <v>15716833.02</v>
      </c>
      <c r="J28" s="122">
        <v>2384322</v>
      </c>
      <c r="K28" s="122">
        <v>273890</v>
      </c>
      <c r="L28" s="122">
        <v>1736509</v>
      </c>
      <c r="M28" s="122">
        <v>364023</v>
      </c>
      <c r="N28" s="122">
        <v>157403</v>
      </c>
      <c r="O28" s="122">
        <v>271636</v>
      </c>
      <c r="P28" s="122">
        <v>47701</v>
      </c>
      <c r="Q28" s="122">
        <v>175080</v>
      </c>
      <c r="R28" s="122">
        <v>6276</v>
      </c>
      <c r="S28" s="122">
        <v>105373</v>
      </c>
      <c r="T28" s="172">
        <f>H28/D28</f>
        <v>12.947301944433899</v>
      </c>
      <c r="U28" s="172">
        <f>I28/D28</f>
        <v>17.549295340906806</v>
      </c>
      <c r="V28" s="125">
        <f>J28/D28</f>
        <v>2.6623156785196667</v>
      </c>
      <c r="W28" s="125">
        <f>K28/D28</f>
        <v>0.30582347568396862</v>
      </c>
      <c r="X28" s="125">
        <f>L28/D28</f>
        <v>1.9389726457208831</v>
      </c>
      <c r="Y28" s="125">
        <f>M28/D28</f>
        <v>0.40646529296033196</v>
      </c>
      <c r="Z28" s="125">
        <f>O28/D28</f>
        <v>0.30330667655223081</v>
      </c>
      <c r="AA28" s="125">
        <f>P28/D28</f>
        <v>5.326257115484679E-2</v>
      </c>
      <c r="AB28" s="125">
        <f>Q28/D28</f>
        <v>0.19549298668351978</v>
      </c>
      <c r="AC28" s="125">
        <f>R28/D28</f>
        <v>7.0077335185387826E-3</v>
      </c>
      <c r="AD28" s="163">
        <f>F28/D28</f>
        <v>0.42194684573830205</v>
      </c>
      <c r="AE28" s="172">
        <f t="shared" ref="AE28:AE30" si="12">H28/E28</f>
        <v>43.903232605864183</v>
      </c>
      <c r="AF28" s="172">
        <f t="shared" ref="AF28:AF30" si="13">I28/E28</f>
        <v>59.508212500757253</v>
      </c>
      <c r="AG28" s="69">
        <f>G28/D28</f>
        <v>2.9525995386240456</v>
      </c>
      <c r="AH28" s="32"/>
      <c r="AI28" s="64">
        <f>(T28-T30)*D28</f>
        <v>-483.43149228808107</v>
      </c>
      <c r="AJ28" s="65">
        <f>(T28-T30)/T30</f>
        <v>-4.1690029231643265E-5</v>
      </c>
      <c r="AK28" s="64">
        <f>(AE28-AE30)*E28</f>
        <v>-20434.974181732767</v>
      </c>
      <c r="AL28" s="65">
        <f>(AE28-AE30)/AE30</f>
        <v>-1.7592386601175917E-3</v>
      </c>
      <c r="AM28" s="24"/>
      <c r="AN28" s="64">
        <f>(U28-U30)*D28</f>
        <v>-9790.3086090593024</v>
      </c>
      <c r="AO28" s="65">
        <f>(U28-U30)/U30</f>
        <v>-6.2253087674893825E-4</v>
      </c>
      <c r="AP28" s="64">
        <f>(AF28-AF30)*E28</f>
        <v>-36849.151938854448</v>
      </c>
      <c r="AQ28" s="65">
        <f>(AF28-AF30)/AF30</f>
        <v>-2.3390818436398167E-3</v>
      </c>
      <c r="AR28" s="202">
        <f>AD28/AD30-1</f>
        <v>5.663192574640874E-4</v>
      </c>
      <c r="AS28" s="80">
        <v>10.92628068</v>
      </c>
      <c r="AT28" s="80">
        <f>H28/D28/6*7</f>
        <v>15.105185601839549</v>
      </c>
    </row>
    <row r="29" spans="1:48" ht="14.4" hidden="1" x14ac:dyDescent="0.3">
      <c r="A29" s="196" t="s">
        <v>159</v>
      </c>
      <c r="B29" s="52"/>
      <c r="C29" s="53" t="s">
        <v>30</v>
      </c>
      <c r="D29" s="70">
        <v>894836</v>
      </c>
      <c r="E29" s="70">
        <v>263741</v>
      </c>
      <c r="F29" s="70">
        <v>377146</v>
      </c>
      <c r="G29" s="70">
        <v>2632098</v>
      </c>
      <c r="H29" s="71">
        <v>11538277.720000001</v>
      </c>
      <c r="I29" s="71">
        <v>15641172.32</v>
      </c>
      <c r="J29" s="122">
        <v>2374099</v>
      </c>
      <c r="K29" s="122">
        <v>274327</v>
      </c>
      <c r="L29" s="122">
        <v>1732209</v>
      </c>
      <c r="M29" s="122">
        <v>357255</v>
      </c>
      <c r="N29" s="122">
        <v>157322</v>
      </c>
      <c r="O29" s="122">
        <v>273715</v>
      </c>
      <c r="P29" s="122">
        <v>48886</v>
      </c>
      <c r="Q29" s="122">
        <v>175337</v>
      </c>
      <c r="R29" s="122">
        <v>6218</v>
      </c>
      <c r="S29" s="122">
        <v>105586</v>
      </c>
      <c r="T29" s="171">
        <f>H29/D29</f>
        <v>12.894293166569071</v>
      </c>
      <c r="U29" s="172">
        <f>I29/D29</f>
        <v>17.47937311417958</v>
      </c>
      <c r="V29" s="125">
        <f>J29/D29</f>
        <v>2.65311073761002</v>
      </c>
      <c r="W29" s="125">
        <f>K29/D29</f>
        <v>0.30656678989222608</v>
      </c>
      <c r="X29" s="125">
        <f>L29/D29</f>
        <v>1.9357837637287727</v>
      </c>
      <c r="Y29" s="125">
        <f>M29/D29</f>
        <v>0.39924075473047577</v>
      </c>
      <c r="Z29" s="125">
        <f>O29/D29</f>
        <v>0.30588286568712031</v>
      </c>
      <c r="AA29" s="125">
        <f>P29/D29</f>
        <v>5.4631239690848377E-2</v>
      </c>
      <c r="AB29" s="125">
        <f>Q29/D29</f>
        <v>0.19594316723958358</v>
      </c>
      <c r="AC29" s="125">
        <f>R29/D29</f>
        <v>6.9487593257311952E-3</v>
      </c>
      <c r="AD29" s="163">
        <f>F29/D29</f>
        <v>0.42146940891962326</v>
      </c>
      <c r="AE29" s="172">
        <f t="shared" si="12"/>
        <v>43.748517371208877</v>
      </c>
      <c r="AF29" s="172">
        <f t="shared" si="13"/>
        <v>59.305046693536461</v>
      </c>
      <c r="AG29" s="69">
        <f>G29/D29</f>
        <v>2.9414306085137389</v>
      </c>
      <c r="AH29" s="32"/>
      <c r="AI29" s="64">
        <f>(T29-T30)*D29</f>
        <v>-47917.191553998069</v>
      </c>
      <c r="AJ29" s="65">
        <f>(T29-T30)/T30</f>
        <v>-4.1357142633785694E-3</v>
      </c>
      <c r="AK29" s="64">
        <f>(AE29-AE30)*E29</f>
        <v>-61211.019731759916</v>
      </c>
      <c r="AL29" s="65">
        <f>(AE29-AE30)/AE30</f>
        <v>-5.2770446271561645E-3</v>
      </c>
      <c r="AM29" s="24"/>
      <c r="AN29" s="64">
        <f>(U29-U30)*D29</f>
        <v>-72351.079174186394</v>
      </c>
      <c r="AO29" s="65">
        <f>(U29-U30)/U30</f>
        <v>-4.6043829468563856E-3</v>
      </c>
      <c r="AP29" s="64">
        <f>(AF29-AF30)*E29</f>
        <v>-90380.54283593838</v>
      </c>
      <c r="AQ29" s="65">
        <f>(AF29-AF30)/AF30</f>
        <v>-5.7451761834302105E-3</v>
      </c>
      <c r="AR29" s="202">
        <f>AD29/AD30-1</f>
        <v>-5.6583092962292358E-4</v>
      </c>
      <c r="AS29" s="80">
        <v>10.94226838</v>
      </c>
      <c r="AT29" s="80">
        <f>H29/D29/6*7</f>
        <v>15.043342027663916</v>
      </c>
    </row>
    <row r="30" spans="1:48" ht="15" hidden="1" customHeight="1" x14ac:dyDescent="0.3">
      <c r="A30" s="196" t="s">
        <v>159</v>
      </c>
      <c r="B30" s="90"/>
      <c r="C30" s="49" t="s">
        <v>31</v>
      </c>
      <c r="D30" s="66">
        <v>199318</v>
      </c>
      <c r="E30" s="66">
        <v>58679</v>
      </c>
      <c r="F30" s="66">
        <v>84054</v>
      </c>
      <c r="G30" s="66">
        <v>590011</v>
      </c>
      <c r="H30" s="67">
        <v>2580737.92</v>
      </c>
      <c r="I30" s="67">
        <v>3500069.35</v>
      </c>
      <c r="J30" s="132">
        <v>535113</v>
      </c>
      <c r="K30" s="132">
        <v>60823</v>
      </c>
      <c r="L30" s="132">
        <v>389125</v>
      </c>
      <c r="M30" s="132">
        <v>82894</v>
      </c>
      <c r="N30" s="132">
        <v>34655</v>
      </c>
      <c r="O30" s="132">
        <v>60584</v>
      </c>
      <c r="P30" s="132">
        <v>10608</v>
      </c>
      <c r="Q30" s="132">
        <v>38979</v>
      </c>
      <c r="R30" s="132">
        <v>1335</v>
      </c>
      <c r="S30" s="132">
        <v>23273</v>
      </c>
      <c r="T30" s="173">
        <f>H30/D30</f>
        <v>12.947841740334541</v>
      </c>
      <c r="U30" s="173">
        <f>I30/D30</f>
        <v>17.560227124494528</v>
      </c>
      <c r="V30" s="135">
        <f>J30/D30</f>
        <v>2.6847198948414093</v>
      </c>
      <c r="W30" s="135">
        <f>K30/D30</f>
        <v>0.30515558052960595</v>
      </c>
      <c r="X30" s="135">
        <f>L30/D30</f>
        <v>1.9522822825836101</v>
      </c>
      <c r="Y30" s="135">
        <f>M30/D30</f>
        <v>0.41588817868933059</v>
      </c>
      <c r="Z30" s="135">
        <f>O30/D30</f>
        <v>0.30395649163648042</v>
      </c>
      <c r="AA30" s="135">
        <f>P30/D30</f>
        <v>5.3221485264752809E-2</v>
      </c>
      <c r="AB30" s="135">
        <f>Q30/D30</f>
        <v>0.1955618659629336</v>
      </c>
      <c r="AC30" s="135">
        <f>R30/D30</f>
        <v>6.6978396331490381E-3</v>
      </c>
      <c r="AD30" s="135">
        <f>F30/D30</f>
        <v>0.42170802436307808</v>
      </c>
      <c r="AE30" s="173">
        <f t="shared" si="12"/>
        <v>43.980604986451709</v>
      </c>
      <c r="AF30" s="173">
        <f t="shared" si="13"/>
        <v>59.647733431040066</v>
      </c>
      <c r="AG30" s="68">
        <f>G30/D30</f>
        <v>2.9601491084598481</v>
      </c>
      <c r="AI30" s="49" t="s">
        <v>161</v>
      </c>
      <c r="AJ30" s="221">
        <v>0.74890000000000001</v>
      </c>
      <c r="AK30" s="49"/>
      <c r="AL30" s="49"/>
      <c r="AN30" s="49"/>
      <c r="AO30" s="49"/>
      <c r="AP30" s="49"/>
      <c r="AQ30" s="49"/>
      <c r="AR30" s="203"/>
      <c r="AS30" s="79">
        <v>10.974205489999999</v>
      </c>
      <c r="AT30" s="79">
        <f>H30/D30/6*7</f>
        <v>15.105815363723632</v>
      </c>
    </row>
    <row r="31" spans="1:48" ht="15" hidden="1" customHeight="1" x14ac:dyDescent="0.3">
      <c r="A31" s="196" t="s">
        <v>159</v>
      </c>
      <c r="B31" s="58"/>
      <c r="D31" s="9"/>
      <c r="E31" s="9"/>
      <c r="F31" s="9"/>
      <c r="G31" s="9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V31" s="118"/>
      <c r="W31" s="118"/>
      <c r="X31" s="118"/>
      <c r="Y31" s="118"/>
      <c r="Z31" s="118"/>
      <c r="AA31" s="118"/>
      <c r="AB31" s="118"/>
      <c r="AC31" s="118"/>
      <c r="AD31" s="167"/>
      <c r="AE31" s="172"/>
      <c r="AG31" s="72"/>
      <c r="AI31" s="5" t="s">
        <v>162</v>
      </c>
      <c r="AJ31" s="24">
        <v>0.82920000000000005</v>
      </c>
      <c r="AR31" s="9"/>
      <c r="AS31" s="81"/>
      <c r="AT31" s="81"/>
    </row>
    <row r="32" spans="1:48" ht="15" hidden="1" customHeight="1" x14ac:dyDescent="0.3">
      <c r="A32" s="196" t="s">
        <v>159</v>
      </c>
      <c r="B32" s="90" t="s">
        <v>165</v>
      </c>
      <c r="C32" s="53" t="s">
        <v>29</v>
      </c>
      <c r="D32" s="70">
        <v>373500</v>
      </c>
      <c r="E32" s="70">
        <v>36845</v>
      </c>
      <c r="F32" s="70">
        <v>46327</v>
      </c>
      <c r="G32" s="70">
        <v>442684</v>
      </c>
      <c r="H32" s="71">
        <v>2014299.57</v>
      </c>
      <c r="I32" s="71">
        <v>2680792.62</v>
      </c>
      <c r="J32" s="122">
        <v>455832</v>
      </c>
      <c r="K32" s="122">
        <v>50372</v>
      </c>
      <c r="L32" s="122">
        <v>335408</v>
      </c>
      <c r="M32" s="122">
        <v>69221</v>
      </c>
      <c r="N32" s="122">
        <v>29191</v>
      </c>
      <c r="O32" s="122">
        <v>39402</v>
      </c>
      <c r="P32" s="122">
        <v>7938</v>
      </c>
      <c r="Q32" s="122">
        <v>27304</v>
      </c>
      <c r="R32" s="122">
        <v>1012</v>
      </c>
      <c r="S32" s="122">
        <v>14496</v>
      </c>
      <c r="T32" s="172">
        <f>H32/D32</f>
        <v>5.3930376706827312</v>
      </c>
      <c r="U32" s="172">
        <f>I32/D32</f>
        <v>7.1774902811244985</v>
      </c>
      <c r="V32" s="125">
        <f>J32/D32</f>
        <v>1.2204337349397589</v>
      </c>
      <c r="W32" s="125">
        <f>K32/D32</f>
        <v>0.13486479250334671</v>
      </c>
      <c r="X32" s="125">
        <f>L32/D32</f>
        <v>0.89801338688085675</v>
      </c>
      <c r="Y32" s="125">
        <f>M32/D32</f>
        <v>0.18533065595716197</v>
      </c>
      <c r="Z32" s="125">
        <f>O32/D32</f>
        <v>0.10549397590361446</v>
      </c>
      <c r="AA32" s="125">
        <f>P32/D32</f>
        <v>2.1253012048192771E-2</v>
      </c>
      <c r="AB32" s="125">
        <f>Q32/D32</f>
        <v>7.3103078982597061E-2</v>
      </c>
      <c r="AC32" s="125">
        <f>R32/D32</f>
        <v>2.7095046854082997E-3</v>
      </c>
      <c r="AD32" s="163">
        <f>F32/D32</f>
        <v>0.12403480589022757</v>
      </c>
      <c r="AE32" s="172">
        <f t="shared" ref="AE32:AE34" si="14">H32/E32</f>
        <v>54.66955000678518</v>
      </c>
      <c r="AF32" s="172">
        <f t="shared" ref="AF32:AF34" si="15">I32/E32</f>
        <v>72.758654362871496</v>
      </c>
      <c r="AG32" s="69">
        <f>G32/D32</f>
        <v>1.185231593038822</v>
      </c>
      <c r="AH32" s="32"/>
      <c r="AI32" s="64">
        <f>(T32-T34)*D32</f>
        <v>37219.44000000017</v>
      </c>
      <c r="AJ32" s="65">
        <f>(T32-T34)/T34</f>
        <v>1.8825458531111821E-2</v>
      </c>
      <c r="AK32" s="64">
        <f>(AE32-AE34)*E32</f>
        <v>49511.03336934081</v>
      </c>
      <c r="AL32" s="65">
        <f>(AE32-AE34)/AE34</f>
        <v>2.5199166447828217E-2</v>
      </c>
      <c r="AM32" s="24"/>
      <c r="AN32" s="64">
        <f>(U32-U34)*D32</f>
        <v>39079.724999999948</v>
      </c>
      <c r="AO32" s="65">
        <f>(U32-U34)/U34</f>
        <v>1.4793327872217524E-2</v>
      </c>
      <c r="AP32" s="64">
        <f>(AF32-AF34)*E32</f>
        <v>55503.36924748146</v>
      </c>
      <c r="AQ32" s="65">
        <f>(AF32-AF34)/AF34</f>
        <v>2.1141811033421117E-2</v>
      </c>
      <c r="AR32" s="202">
        <f>AD32/AD34-1</f>
        <v>4.751106791922588E-4</v>
      </c>
      <c r="AS32" s="80">
        <v>2.1069437949999998</v>
      </c>
      <c r="AT32" s="80">
        <f>H32/D32/6*7</f>
        <v>6.2918772824631866</v>
      </c>
    </row>
    <row r="33" spans="1:48" ht="14.4" hidden="1" x14ac:dyDescent="0.3">
      <c r="A33" s="196" t="s">
        <v>159</v>
      </c>
      <c r="B33" s="52"/>
      <c r="C33" s="53" t="s">
        <v>30</v>
      </c>
      <c r="D33" s="70">
        <v>373090</v>
      </c>
      <c r="E33" s="70">
        <v>37520</v>
      </c>
      <c r="F33" s="70">
        <v>47017</v>
      </c>
      <c r="G33" s="70">
        <v>445024</v>
      </c>
      <c r="H33" s="71">
        <v>2029336.96</v>
      </c>
      <c r="I33" s="71">
        <v>2711639.93</v>
      </c>
      <c r="J33" s="122">
        <v>452786</v>
      </c>
      <c r="K33" s="122">
        <v>49874</v>
      </c>
      <c r="L33" s="122">
        <v>334951</v>
      </c>
      <c r="M33" s="122">
        <v>67103</v>
      </c>
      <c r="N33" s="122">
        <v>29367</v>
      </c>
      <c r="O33" s="122">
        <v>39796</v>
      </c>
      <c r="P33" s="122">
        <v>7841</v>
      </c>
      <c r="Q33" s="122">
        <v>27710</v>
      </c>
      <c r="R33" s="122">
        <v>1065</v>
      </c>
      <c r="S33" s="122">
        <v>14702</v>
      </c>
      <c r="T33" s="171">
        <f>H33/D33</f>
        <v>5.4392692379854726</v>
      </c>
      <c r="U33" s="172">
        <f>I33/D33</f>
        <v>7.2680584577447807</v>
      </c>
      <c r="V33" s="125">
        <f>J33/D33</f>
        <v>1.2136106569460452</v>
      </c>
      <c r="W33" s="125">
        <f>K33/D33</f>
        <v>0.13367820097027527</v>
      </c>
      <c r="X33" s="125">
        <f>L33/D33</f>
        <v>0.89777533570988233</v>
      </c>
      <c r="Y33" s="125">
        <f>M33/D33</f>
        <v>0.17985740705995873</v>
      </c>
      <c r="Z33" s="125">
        <f>O33/D33</f>
        <v>0.10666595191508751</v>
      </c>
      <c r="AA33" s="125">
        <f>P33/D33</f>
        <v>2.1016376745557373E-2</v>
      </c>
      <c r="AB33" s="125">
        <f>Q33/D33</f>
        <v>7.4271623468868106E-2</v>
      </c>
      <c r="AC33" s="125">
        <f>R33/D33</f>
        <v>2.8545391192473664E-3</v>
      </c>
      <c r="AD33" s="163">
        <f>F33/D33</f>
        <v>0.12602053123911119</v>
      </c>
      <c r="AE33" s="172">
        <f t="shared" si="14"/>
        <v>54.08680597014925</v>
      </c>
      <c r="AF33" s="172">
        <f t="shared" si="15"/>
        <v>72.27185314498935</v>
      </c>
      <c r="AG33" s="69">
        <f>G33/D33</f>
        <v>1.1928060253558124</v>
      </c>
      <c r="AH33" s="32"/>
      <c r="AI33" s="64">
        <f>(T33-T34)*D33</f>
        <v>54427.11876385544</v>
      </c>
      <c r="AJ33" s="65">
        <f>(T33-T34)/T34</f>
        <v>2.7559292899056179E-2</v>
      </c>
      <c r="AK33" s="64">
        <f>(AE33-AE34)*E33</f>
        <v>28553.518708580919</v>
      </c>
      <c r="AL33" s="65">
        <f>(AE33-AE34)/AE34</f>
        <v>1.427116904273801E-2</v>
      </c>
      <c r="AM33" s="24"/>
      <c r="AN33" s="64">
        <f>(U33-U34)*D33</f>
        <v>72826.907254216843</v>
      </c>
      <c r="AO33" s="65">
        <f>(U33-U34)/U34</f>
        <v>2.7598358287029268E-2</v>
      </c>
      <c r="AP33" s="64">
        <f>(AF33-AF34)*E33</f>
        <v>38255.408674596547</v>
      </c>
      <c r="AQ33" s="65">
        <f>(AF33-AF34)/AF34</f>
        <v>1.430972924748976E-2</v>
      </c>
      <c r="AR33" s="202">
        <f>AD33/AD34-1</f>
        <v>1.6492137302840604E-2</v>
      </c>
      <c r="AS33" s="80">
        <v>2.1064194989999998</v>
      </c>
      <c r="AT33" s="80">
        <f>H33/D33/6*7</f>
        <v>6.3458141109830519</v>
      </c>
    </row>
    <row r="34" spans="1:48" ht="15" hidden="1" customHeight="1" x14ac:dyDescent="0.3">
      <c r="A34" s="196" t="s">
        <v>159</v>
      </c>
      <c r="B34" s="90"/>
      <c r="C34" s="49" t="s">
        <v>31</v>
      </c>
      <c r="D34" s="66">
        <v>83000</v>
      </c>
      <c r="E34" s="66">
        <v>8239</v>
      </c>
      <c r="F34" s="66">
        <v>10290</v>
      </c>
      <c r="G34" s="66">
        <v>97805</v>
      </c>
      <c r="H34" s="67">
        <v>439351.14</v>
      </c>
      <c r="I34" s="67">
        <v>587047.31000000006</v>
      </c>
      <c r="J34" s="132">
        <v>100962</v>
      </c>
      <c r="K34" s="132">
        <v>10992</v>
      </c>
      <c r="L34" s="132">
        <v>74402</v>
      </c>
      <c r="M34" s="132">
        <v>15387</v>
      </c>
      <c r="N34" s="132">
        <v>6340</v>
      </c>
      <c r="O34" s="132">
        <v>8793</v>
      </c>
      <c r="P34" s="132">
        <v>1638</v>
      </c>
      <c r="Q34" s="132">
        <v>6182</v>
      </c>
      <c r="R34" s="132">
        <v>229</v>
      </c>
      <c r="S34" s="132">
        <v>3242</v>
      </c>
      <c r="T34" s="173">
        <f>H34/D34</f>
        <v>5.2933872289156625</v>
      </c>
      <c r="U34" s="173">
        <f>I34/D34</f>
        <v>7.0728591566265067</v>
      </c>
      <c r="V34" s="135">
        <f>J34/D34</f>
        <v>1.2164096385542169</v>
      </c>
      <c r="W34" s="135">
        <f>K34/D34</f>
        <v>0.13243373493975905</v>
      </c>
      <c r="X34" s="135">
        <f>L34/D34</f>
        <v>0.89640963855421685</v>
      </c>
      <c r="Y34" s="135">
        <f>M34/D34</f>
        <v>0.1853855421686747</v>
      </c>
      <c r="Z34" s="135">
        <f>O34/D34</f>
        <v>0.10593975903614458</v>
      </c>
      <c r="AA34" s="135">
        <f>P34/D34</f>
        <v>1.9734939759036143E-2</v>
      </c>
      <c r="AB34" s="135">
        <f>Q34/D34</f>
        <v>7.4481927710843374E-2</v>
      </c>
      <c r="AC34" s="135">
        <f>R34/D34</f>
        <v>2.7590361445783132E-3</v>
      </c>
      <c r="AD34" s="135">
        <f>F34/D34</f>
        <v>0.12397590361445783</v>
      </c>
      <c r="AE34" s="173">
        <f t="shared" si="14"/>
        <v>53.325784682607114</v>
      </c>
      <c r="AF34" s="173">
        <f t="shared" si="15"/>
        <v>71.252252700570466</v>
      </c>
      <c r="AG34" s="68">
        <f>G34/D34</f>
        <v>1.1783734939759036</v>
      </c>
      <c r="AI34" s="49" t="s">
        <v>161</v>
      </c>
      <c r="AJ34" s="221">
        <v>0.40510000000000002</v>
      </c>
      <c r="AK34" s="49"/>
      <c r="AL34" s="49"/>
      <c r="AN34" s="49"/>
      <c r="AO34" s="49"/>
      <c r="AP34" s="49"/>
      <c r="AQ34" s="49"/>
      <c r="AR34" s="203"/>
      <c r="AS34" s="79">
        <v>2.105562199</v>
      </c>
      <c r="AT34" s="79">
        <f>H34/D34/6*7</f>
        <v>6.1756184337349396</v>
      </c>
    </row>
    <row r="35" spans="1:48" ht="15" hidden="1" customHeight="1" x14ac:dyDescent="0.3">
      <c r="A35" s="196" t="s">
        <v>159</v>
      </c>
      <c r="B35" s="14"/>
      <c r="C35" s="14"/>
      <c r="D35" s="15"/>
      <c r="E35" s="15"/>
      <c r="F35" s="15"/>
      <c r="G35" s="15"/>
      <c r="H35" s="16"/>
      <c r="I35" s="16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68"/>
      <c r="AE35" s="205"/>
      <c r="AF35" s="178"/>
      <c r="AG35" s="14"/>
      <c r="AH35" s="14"/>
      <c r="AI35" s="5" t="s">
        <v>162</v>
      </c>
      <c r="AJ35" s="24">
        <v>0.18149999999999999</v>
      </c>
      <c r="AK35" s="14"/>
      <c r="AL35" s="14"/>
      <c r="AM35" s="14"/>
      <c r="AN35" s="14"/>
      <c r="AO35" s="14"/>
      <c r="AP35" s="14"/>
      <c r="AQ35" s="14"/>
      <c r="AR35" s="87"/>
      <c r="AS35" s="82"/>
      <c r="AT35" s="82"/>
    </row>
    <row r="36" spans="1:48" ht="15" hidden="1" customHeight="1" x14ac:dyDescent="0.3">
      <c r="A36" s="196" t="s">
        <v>159</v>
      </c>
      <c r="B36" s="109" t="s">
        <v>108</v>
      </c>
      <c r="C36" s="110" t="s">
        <v>29</v>
      </c>
      <c r="D36" s="111">
        <v>2359488</v>
      </c>
      <c r="E36" s="111">
        <v>934453</v>
      </c>
      <c r="F36" s="111">
        <v>1712620</v>
      </c>
      <c r="G36" s="111">
        <v>14544465</v>
      </c>
      <c r="H36" s="112">
        <v>63590338.350000001</v>
      </c>
      <c r="I36" s="112">
        <v>82772457.730000004</v>
      </c>
      <c r="J36" s="160">
        <v>13680504</v>
      </c>
      <c r="K36" s="160">
        <v>1704456</v>
      </c>
      <c r="L36" s="160">
        <v>9563061</v>
      </c>
      <c r="M36" s="160">
        <v>2329365</v>
      </c>
      <c r="N36" s="160">
        <v>571859</v>
      </c>
      <c r="O36" s="160">
        <v>1933190</v>
      </c>
      <c r="P36" s="160">
        <v>557344</v>
      </c>
      <c r="Q36" s="160">
        <v>977352</v>
      </c>
      <c r="R36" s="160">
        <v>44749</v>
      </c>
      <c r="S36" s="160">
        <v>477836</v>
      </c>
      <c r="T36" s="174">
        <f>H36/D36</f>
        <v>26.95090559901131</v>
      </c>
      <c r="U36" s="174">
        <f>I36/D36</f>
        <v>35.080686034427806</v>
      </c>
      <c r="V36" s="161">
        <f>J36/D36</f>
        <v>5.7980816177068926</v>
      </c>
      <c r="W36" s="161">
        <f>K36/D36</f>
        <v>0.72238383920579385</v>
      </c>
      <c r="X36" s="161">
        <f>L36/D36</f>
        <v>4.0530237916022456</v>
      </c>
      <c r="Y36" s="161">
        <f>M36/D36</f>
        <v>0.98723324721295469</v>
      </c>
      <c r="Z36" s="161">
        <f>O36/D36</f>
        <v>0.81932605717850648</v>
      </c>
      <c r="AA36" s="161">
        <f>P36/D36</f>
        <v>0.23621395828247485</v>
      </c>
      <c r="AB36" s="161">
        <f>Q36/D36</f>
        <v>0.41422206851655952</v>
      </c>
      <c r="AC36" s="161">
        <f>R36/D36</f>
        <v>1.8965555239102722E-2</v>
      </c>
      <c r="AD36" s="164">
        <f>F36/D36</f>
        <v>0.72584391189953079</v>
      </c>
      <c r="AE36" s="174">
        <f t="shared" ref="AE36:AE38" si="16">H36/E36</f>
        <v>68.050868636517833</v>
      </c>
      <c r="AF36" s="174">
        <f t="shared" ref="AF36:AF38" si="17">I36/E36</f>
        <v>88.57851355819929</v>
      </c>
      <c r="AG36" s="113">
        <f>G36/D36</f>
        <v>6.1642462262999427</v>
      </c>
      <c r="AH36" s="114"/>
      <c r="AI36" s="115">
        <f>(T36-T38)*D36</f>
        <v>292082.96265789086</v>
      </c>
      <c r="AJ36" s="116">
        <f>(T36-T38)/T38</f>
        <v>4.614391990277497E-3</v>
      </c>
      <c r="AK36" s="115">
        <f>(AE36-AE38)*E36</f>
        <v>154674.62542570711</v>
      </c>
      <c r="AL36" s="116">
        <f>(AE36-AE38)/AE38</f>
        <v>2.4382912756659284E-3</v>
      </c>
      <c r="AM36" s="114"/>
      <c r="AN36" s="115">
        <f>(U36-U38)*D36</f>
        <v>347569.81422555726</v>
      </c>
      <c r="AO36" s="116">
        <f>(U36-U38)/U38</f>
        <v>4.216806634674713E-3</v>
      </c>
      <c r="AP36" s="115">
        <f>(AF36-AF38)*E36</f>
        <v>168641.23671975802</v>
      </c>
      <c r="AQ36" s="116">
        <f>(AF36-AF38)/AF38</f>
        <v>2.0415671318706786E-3</v>
      </c>
      <c r="AR36" s="206">
        <f>AD36/AD38-1</f>
        <v>3.567784064518964E-3</v>
      </c>
      <c r="AS36" s="117">
        <v>26.721306989999999</v>
      </c>
      <c r="AT36" s="117">
        <f>H36/D36/6*7</f>
        <v>31.442723198846526</v>
      </c>
      <c r="AU36" s="27"/>
    </row>
    <row r="37" spans="1:48" ht="14.4" hidden="1" x14ac:dyDescent="0.3">
      <c r="A37" s="196" t="s">
        <v>159</v>
      </c>
      <c r="B37" s="179"/>
      <c r="C37" s="180" t="s">
        <v>30</v>
      </c>
      <c r="D37" s="181">
        <v>2358559</v>
      </c>
      <c r="E37" s="181">
        <v>935011</v>
      </c>
      <c r="F37" s="181">
        <v>1714381</v>
      </c>
      <c r="G37" s="181">
        <v>14548000</v>
      </c>
      <c r="H37" s="182">
        <v>63632678.25</v>
      </c>
      <c r="I37" s="182">
        <v>82842652.760000005</v>
      </c>
      <c r="J37" s="181">
        <v>13688009</v>
      </c>
      <c r="K37" s="181">
        <v>1703371</v>
      </c>
      <c r="L37" s="181">
        <v>9565006</v>
      </c>
      <c r="M37" s="181">
        <v>2336105</v>
      </c>
      <c r="N37" s="181">
        <v>571919</v>
      </c>
      <c r="O37" s="181">
        <v>1940065</v>
      </c>
      <c r="P37" s="181">
        <v>563714</v>
      </c>
      <c r="Q37" s="181">
        <v>978239</v>
      </c>
      <c r="R37" s="181">
        <v>45045</v>
      </c>
      <c r="S37" s="181">
        <v>478366</v>
      </c>
      <c r="T37" s="183">
        <f>H37/D37</f>
        <v>26.979472741618928</v>
      </c>
      <c r="U37" s="183">
        <f>I37/D37</f>
        <v>35.124265604549223</v>
      </c>
      <c r="V37" s="184">
        <f>J37/D37</f>
        <v>5.8035474202680533</v>
      </c>
      <c r="W37" s="184">
        <f>K37/D37</f>
        <v>0.72220834840256276</v>
      </c>
      <c r="X37" s="184">
        <f>L37/D37</f>
        <v>4.0554448712116171</v>
      </c>
      <c r="Y37" s="184">
        <f>M37/D37</f>
        <v>0.99047978023869654</v>
      </c>
      <c r="Z37" s="184">
        <f>O37/D37</f>
        <v>0.82256369249189865</v>
      </c>
      <c r="AA37" s="184">
        <f>P37/D37</f>
        <v>0.23900780094964766</v>
      </c>
      <c r="AB37" s="184">
        <f>Q37/D37</f>
        <v>0.41476130128608191</v>
      </c>
      <c r="AC37" s="184">
        <f>R37/D37</f>
        <v>1.9098525837174307E-2</v>
      </c>
      <c r="AD37" s="184">
        <f>F37/D37</f>
        <v>0.72687645295284109</v>
      </c>
      <c r="AE37" s="183">
        <f t="shared" si="16"/>
        <v>68.055539720923065</v>
      </c>
      <c r="AF37" s="183">
        <f t="shared" si="17"/>
        <v>88.600725296279947</v>
      </c>
      <c r="AG37" s="185">
        <f>G37/D37</f>
        <v>6.1681730242915274</v>
      </c>
      <c r="AH37" s="186"/>
      <c r="AI37" s="187">
        <f>(T37-T38)*D37</f>
        <v>359345.25228429883</v>
      </c>
      <c r="AJ37" s="188">
        <f>(T37-T38)/T38</f>
        <v>5.679252779322878E-3</v>
      </c>
      <c r="AK37" s="187">
        <f>(AE37-AE38)*E37</f>
        <v>159134.50325410991</v>
      </c>
      <c r="AL37" s="188">
        <f>(AE37-AE38)/AE38</f>
        <v>2.5070997121106582E-3</v>
      </c>
      <c r="AM37" s="186"/>
      <c r="AN37" s="187">
        <f>(U37-U38)*D37</f>
        <v>450217.95306687651</v>
      </c>
      <c r="AO37" s="188">
        <f>(U37-U38)/U38</f>
        <v>5.4643117917543525E-3</v>
      </c>
      <c r="AP37" s="187">
        <f>(AF37-AF38)*E37</f>
        <v>189510.15871513617</v>
      </c>
      <c r="AQ37" s="188">
        <f>(AF37-AF38)/AF38</f>
        <v>2.2928366998617926E-3</v>
      </c>
      <c r="AR37" s="207">
        <f>AD37/AD38-1</f>
        <v>4.9953980733137282E-3</v>
      </c>
      <c r="AS37" s="189">
        <v>26.736648429999999</v>
      </c>
      <c r="AT37" s="189">
        <f>H37/D37/6*7</f>
        <v>31.47605153188875</v>
      </c>
      <c r="AU37" s="27"/>
    </row>
    <row r="38" spans="1:48" ht="15" hidden="1" customHeight="1" x14ac:dyDescent="0.3">
      <c r="A38" s="196" t="s">
        <v>159</v>
      </c>
      <c r="B38" s="73"/>
      <c r="C38" s="26" t="s">
        <v>31</v>
      </c>
      <c r="D38" s="28">
        <v>524694</v>
      </c>
      <c r="E38" s="28">
        <v>207350</v>
      </c>
      <c r="F38" s="28">
        <v>379492</v>
      </c>
      <c r="G38" s="28">
        <v>3223864</v>
      </c>
      <c r="H38" s="29">
        <v>14076026.16</v>
      </c>
      <c r="I38" s="29">
        <v>18329334.219999999</v>
      </c>
      <c r="J38" s="28">
        <v>3012370</v>
      </c>
      <c r="K38" s="28">
        <v>373868</v>
      </c>
      <c r="L38" s="28">
        <v>2103180</v>
      </c>
      <c r="M38" s="28">
        <v>516872</v>
      </c>
      <c r="N38" s="28">
        <v>125720</v>
      </c>
      <c r="O38" s="28">
        <v>427771</v>
      </c>
      <c r="P38" s="28">
        <v>123403</v>
      </c>
      <c r="Q38" s="28">
        <v>216522</v>
      </c>
      <c r="R38" s="28">
        <v>9892</v>
      </c>
      <c r="S38" s="28">
        <v>105693</v>
      </c>
      <c r="T38" s="175">
        <f>H38/D38</f>
        <v>26.827114775469131</v>
      </c>
      <c r="U38" s="175">
        <f>I38/D38</f>
        <v>34.933378731222383</v>
      </c>
      <c r="V38" s="162">
        <f>J38/D38</f>
        <v>5.7411939149294637</v>
      </c>
      <c r="W38" s="162">
        <f>K38/D38</f>
        <v>0.71254483565659221</v>
      </c>
      <c r="X38" s="162">
        <f>L38/D38</f>
        <v>4.0083934636187948</v>
      </c>
      <c r="Y38" s="162">
        <f>M38/D38</f>
        <v>0.985092263300133</v>
      </c>
      <c r="Z38" s="162">
        <f>O38/D38</f>
        <v>0.81527709484004007</v>
      </c>
      <c r="AA38" s="162">
        <f>P38/D38</f>
        <v>0.23519041574708305</v>
      </c>
      <c r="AB38" s="162">
        <f>Q38/D38</f>
        <v>0.41266338094203481</v>
      </c>
      <c r="AC38" s="162">
        <f>R38/D38</f>
        <v>1.8852893305431356E-2</v>
      </c>
      <c r="AD38" s="165">
        <f>F38/D38</f>
        <v>0.72326346403808695</v>
      </c>
      <c r="AE38" s="175">
        <f t="shared" si="16"/>
        <v>67.885344393537494</v>
      </c>
      <c r="AF38" s="175">
        <f t="shared" si="17"/>
        <v>88.398043019049908</v>
      </c>
      <c r="AG38" s="104">
        <f>G38/D38</f>
        <v>6.144274567652765</v>
      </c>
      <c r="AH38" s="105"/>
      <c r="AI38" s="106"/>
      <c r="AJ38" s="106"/>
      <c r="AK38" s="106"/>
      <c r="AL38" s="106"/>
      <c r="AM38" s="105"/>
      <c r="AN38" s="106"/>
      <c r="AO38" s="106"/>
      <c r="AP38" s="106"/>
      <c r="AQ38" s="106"/>
      <c r="AR38" s="208"/>
      <c r="AS38" s="83">
        <v>26.68003478</v>
      </c>
      <c r="AT38" s="83">
        <f>H38/D38/6*7</f>
        <v>31.298300571380651</v>
      </c>
      <c r="AU38" s="27"/>
    </row>
    <row r="39" spans="1:48" ht="15" hidden="1" customHeight="1" x14ac:dyDescent="0.3">
      <c r="A39" s="196" t="s">
        <v>159</v>
      </c>
      <c r="B39" s="17"/>
      <c r="C39" s="17"/>
      <c r="D39" s="18"/>
      <c r="E39" s="18"/>
      <c r="F39" s="18"/>
      <c r="G39" s="18"/>
      <c r="H39" s="17"/>
      <c r="I39" s="17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88"/>
      <c r="AS39" s="84"/>
      <c r="AT39" s="84"/>
    </row>
    <row r="40" spans="1:48" ht="15" hidden="1" customHeight="1" x14ac:dyDescent="0.3">
      <c r="A40" s="196" t="s">
        <v>159</v>
      </c>
      <c r="B40" s="74" t="s">
        <v>108</v>
      </c>
      <c r="C40" s="1"/>
      <c r="D40" s="2">
        <f>SUM(D36:D37)</f>
        <v>4718047</v>
      </c>
      <c r="E40" s="2">
        <f>SUM(E36)</f>
        <v>934453</v>
      </c>
      <c r="F40" s="2"/>
      <c r="G40" s="2"/>
      <c r="H40" s="3"/>
      <c r="I40" s="3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7"/>
      <c r="AE40" s="177"/>
      <c r="AF40" s="176"/>
      <c r="AG40" s="30"/>
      <c r="AH40" s="209"/>
      <c r="AI40" s="3">
        <f>SUMIF(AI20:AI34,"&lt;&gt;#DIV/0!")</f>
        <v>568860.79525841551</v>
      </c>
      <c r="AJ40" s="30"/>
      <c r="AK40" s="3">
        <f>SUMIF(AK20:AK34,"&lt;&gt;#DIV/0!")</f>
        <v>263474.21792738663</v>
      </c>
      <c r="AL40" s="1"/>
      <c r="AM40" s="1"/>
      <c r="AN40" s="3">
        <f>SUMIF(AN20:AN34, "&lt;&gt;#DIV/0!")</f>
        <v>694369.73930879775</v>
      </c>
      <c r="AO40" s="1"/>
      <c r="AP40" s="3">
        <f>SUMIF(AP20:AP34, "&lt;&gt;#DIV/0!")</f>
        <v>297327.52214956004</v>
      </c>
      <c r="AQ40" s="1"/>
      <c r="AR40" s="210"/>
      <c r="AS40" s="85"/>
      <c r="AT40" s="85"/>
      <c r="AU40" s="11"/>
    </row>
    <row r="41" spans="1:48" ht="15" hidden="1" customHeight="1" x14ac:dyDescent="0.3">
      <c r="A41" s="196" t="s">
        <v>159</v>
      </c>
      <c r="AR41" s="9"/>
      <c r="AS41" s="84"/>
      <c r="AT41" s="84"/>
    </row>
    <row r="42" spans="1:48" ht="15" hidden="1" customHeight="1" x14ac:dyDescent="0.3">
      <c r="A42" s="196" t="s">
        <v>159</v>
      </c>
      <c r="AR42" s="9"/>
      <c r="AS42" s="86"/>
      <c r="AT42" s="86"/>
    </row>
    <row r="43" spans="1:48" ht="15" hidden="1" customHeight="1" x14ac:dyDescent="0.3">
      <c r="A43" s="196" t="s">
        <v>166</v>
      </c>
      <c r="B43" s="55" t="s">
        <v>111</v>
      </c>
      <c r="C43" s="19"/>
      <c r="D43" s="47"/>
      <c r="E43" s="47"/>
      <c r="F43" s="47"/>
      <c r="G43" s="47"/>
      <c r="H43" s="60"/>
      <c r="I43" s="59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59"/>
      <c r="AI43" s="244" t="s">
        <v>113</v>
      </c>
      <c r="AJ43" s="245"/>
      <c r="AK43" s="245"/>
      <c r="AL43" s="245"/>
      <c r="AM43" s="245"/>
      <c r="AN43" s="245"/>
      <c r="AO43" s="246"/>
      <c r="AP43" s="56"/>
      <c r="AQ43" s="56"/>
      <c r="AS43" s="77"/>
      <c r="AT43" s="77"/>
    </row>
    <row r="44" spans="1:48" ht="43.2" hidden="1" x14ac:dyDescent="0.3">
      <c r="A44" s="196" t="s">
        <v>166</v>
      </c>
      <c r="B44" s="57" t="s">
        <v>166</v>
      </c>
      <c r="C44" s="57" t="s">
        <v>114</v>
      </c>
      <c r="D44" s="51" t="s">
        <v>115</v>
      </c>
      <c r="E44" s="51" t="s">
        <v>116</v>
      </c>
      <c r="F44" s="51" t="s">
        <v>117</v>
      </c>
      <c r="G44" s="51" t="s">
        <v>118</v>
      </c>
      <c r="H44" s="50" t="s">
        <v>119</v>
      </c>
      <c r="I44" s="50" t="s">
        <v>120</v>
      </c>
      <c r="J44" s="51" t="s">
        <v>121</v>
      </c>
      <c r="K44" s="51" t="s">
        <v>122</v>
      </c>
      <c r="L44" s="51" t="s">
        <v>123</v>
      </c>
      <c r="M44" s="51" t="s">
        <v>124</v>
      </c>
      <c r="N44" s="51" t="s">
        <v>125</v>
      </c>
      <c r="O44" s="51" t="s">
        <v>126</v>
      </c>
      <c r="P44" s="51" t="s">
        <v>127</v>
      </c>
      <c r="Q44" s="51" t="s">
        <v>128</v>
      </c>
      <c r="R44" s="51" t="s">
        <v>129</v>
      </c>
      <c r="S44" s="51" t="s">
        <v>130</v>
      </c>
      <c r="T44" s="51" t="s">
        <v>131</v>
      </c>
      <c r="U44" s="51" t="s">
        <v>132</v>
      </c>
      <c r="V44" s="51" t="s">
        <v>133</v>
      </c>
      <c r="W44" s="51" t="s">
        <v>134</v>
      </c>
      <c r="X44" s="51" t="s">
        <v>135</v>
      </c>
      <c r="Y44" s="51" t="s">
        <v>136</v>
      </c>
      <c r="Z44" s="51" t="s">
        <v>137</v>
      </c>
      <c r="AA44" s="51" t="s">
        <v>138</v>
      </c>
      <c r="AB44" s="51" t="s">
        <v>139</v>
      </c>
      <c r="AC44" s="51" t="s">
        <v>140</v>
      </c>
      <c r="AD44" s="51" t="s">
        <v>141</v>
      </c>
      <c r="AE44" s="51" t="s">
        <v>142</v>
      </c>
      <c r="AF44" s="51" t="s">
        <v>143</v>
      </c>
      <c r="AG44" s="51" t="s">
        <v>144</v>
      </c>
      <c r="AH44" s="6"/>
      <c r="AI44" s="51" t="s">
        <v>145</v>
      </c>
      <c r="AJ44" s="51" t="s">
        <v>146</v>
      </c>
      <c r="AK44" s="51" t="s">
        <v>147</v>
      </c>
      <c r="AL44" s="51" t="s">
        <v>148</v>
      </c>
      <c r="AM44" s="13"/>
      <c r="AN44" s="51" t="s">
        <v>149</v>
      </c>
      <c r="AO44" s="51" t="s">
        <v>150</v>
      </c>
      <c r="AP44" s="51" t="s">
        <v>151</v>
      </c>
      <c r="AQ44" s="51" t="s">
        <v>152</v>
      </c>
      <c r="AR44" s="51" t="s">
        <v>153</v>
      </c>
      <c r="AS44" s="75" t="s">
        <v>154</v>
      </c>
      <c r="AT44" s="75" t="s">
        <v>155</v>
      </c>
      <c r="AU44" s="6"/>
    </row>
    <row r="45" spans="1:48" ht="15" hidden="1" customHeight="1" x14ac:dyDescent="0.3">
      <c r="A45" s="196" t="s">
        <v>166</v>
      </c>
      <c r="B45" s="89" t="s">
        <v>167</v>
      </c>
      <c r="C45" s="48" t="s">
        <v>29</v>
      </c>
      <c r="D45" s="61">
        <v>397420</v>
      </c>
      <c r="E45" s="61">
        <v>156976</v>
      </c>
      <c r="F45" s="61">
        <v>309871</v>
      </c>
      <c r="G45" s="61">
        <v>2525812</v>
      </c>
      <c r="H45" s="62">
        <v>9120311.5800000001</v>
      </c>
      <c r="I45" s="62">
        <v>13513046.880000001</v>
      </c>
      <c r="J45" s="122">
        <v>2716474</v>
      </c>
      <c r="K45" s="122">
        <v>373948</v>
      </c>
      <c r="L45" s="122">
        <v>1922704</v>
      </c>
      <c r="M45" s="122">
        <v>399740</v>
      </c>
      <c r="N45" s="122">
        <v>133293</v>
      </c>
      <c r="O45" s="122">
        <v>532463</v>
      </c>
      <c r="P45" s="122">
        <v>202863</v>
      </c>
      <c r="Q45" s="122">
        <v>259550</v>
      </c>
      <c r="R45" s="122">
        <v>11316</v>
      </c>
      <c r="S45" s="122">
        <v>104353</v>
      </c>
      <c r="T45" s="171">
        <f>H45/D45</f>
        <v>22.948798701625485</v>
      </c>
      <c r="U45" s="171">
        <f>I45/D45</f>
        <v>34.001929646218109</v>
      </c>
      <c r="V45" s="125">
        <f>J45/D45</f>
        <v>6.8352725076745005</v>
      </c>
      <c r="W45" s="125">
        <f>K45/D45</f>
        <v>0.94093905691711544</v>
      </c>
      <c r="X45" s="125">
        <f>L45/D45</f>
        <v>4.8379648734336467</v>
      </c>
      <c r="Y45" s="125">
        <f>M45/D45</f>
        <v>1.0058376528609532</v>
      </c>
      <c r="Z45" s="125">
        <f>O45/D45</f>
        <v>1.3397992048714207</v>
      </c>
      <c r="AA45" s="125">
        <f>P45/D45</f>
        <v>0.51044990186704242</v>
      </c>
      <c r="AB45" s="125">
        <f>Q45/D45</f>
        <v>0.65308741381913338</v>
      </c>
      <c r="AC45" s="125">
        <f>R45/D45</f>
        <v>2.8473655075235266E-2</v>
      </c>
      <c r="AD45" s="125">
        <f>F45/D45</f>
        <v>0.77970660761914345</v>
      </c>
      <c r="AE45" s="171">
        <f>H45/E45</f>
        <v>58.100038094995412</v>
      </c>
      <c r="AF45" s="171">
        <f>I45/E45</f>
        <v>86.083521557435532</v>
      </c>
      <c r="AG45" s="63">
        <f>G45/D45</f>
        <v>6.3555231241507721</v>
      </c>
      <c r="AH45" s="107"/>
      <c r="AI45" s="64">
        <f>(T45-T47)*D45</f>
        <v>37480.318449771614</v>
      </c>
      <c r="AJ45" s="65">
        <f>(T45-T47)/T47</f>
        <v>4.1265016788800939E-3</v>
      </c>
      <c r="AK45" s="64">
        <f>(AE45-AE47)*E45</f>
        <v>12495.048062365277</v>
      </c>
      <c r="AL45" s="65">
        <f>(AE45-AE47)/AE47</f>
        <v>1.3719037947843937E-3</v>
      </c>
      <c r="AM45" s="108"/>
      <c r="AN45" s="64">
        <f>(U45-U47)*D45</f>
        <v>72916.53019406565</v>
      </c>
      <c r="AO45" s="65">
        <f>(U45-U47)/U47</f>
        <v>5.4252844500960141E-3</v>
      </c>
      <c r="AP45" s="64">
        <f>(AF45-AF47)*E45</f>
        <v>35945.096820262821</v>
      </c>
      <c r="AQ45" s="65">
        <f>(AF45-AF47)/AF47</f>
        <v>2.6671236441298189E-3</v>
      </c>
      <c r="AR45" s="202">
        <f>AD45/AD47-1</f>
        <v>2.7939104333594145E-3</v>
      </c>
      <c r="AS45" s="78">
        <v>21.435856820000001</v>
      </c>
      <c r="AT45" s="80">
        <f>H45/D45/6*7</f>
        <v>26.77359848522973</v>
      </c>
      <c r="AU45" s="17"/>
      <c r="AV45" s="17"/>
    </row>
    <row r="46" spans="1:48" ht="15" hidden="1" customHeight="1" x14ac:dyDescent="0.3">
      <c r="A46" s="196" t="s">
        <v>166</v>
      </c>
      <c r="B46" s="52"/>
      <c r="C46" s="53" t="s">
        <v>30</v>
      </c>
      <c r="D46" s="70">
        <v>397080</v>
      </c>
      <c r="E46" s="70">
        <v>156901</v>
      </c>
      <c r="F46" s="70">
        <v>311190</v>
      </c>
      <c r="G46" s="70">
        <v>2522715</v>
      </c>
      <c r="H46" s="71">
        <v>9110707.3900000006</v>
      </c>
      <c r="I46" s="71">
        <v>13496423.789999999</v>
      </c>
      <c r="J46" s="122">
        <v>2770923</v>
      </c>
      <c r="K46" s="122">
        <v>378477</v>
      </c>
      <c r="L46" s="122">
        <v>1954679</v>
      </c>
      <c r="M46" s="122">
        <v>417849</v>
      </c>
      <c r="N46" s="122">
        <v>132943</v>
      </c>
      <c r="O46" s="122">
        <v>535909</v>
      </c>
      <c r="P46" s="122">
        <v>207660</v>
      </c>
      <c r="Q46" s="122">
        <v>258573</v>
      </c>
      <c r="R46" s="122">
        <v>11161</v>
      </c>
      <c r="S46" s="122">
        <v>104154</v>
      </c>
      <c r="T46" s="171">
        <f>H46/D46</f>
        <v>22.944261584567343</v>
      </c>
      <c r="U46" s="172">
        <f>I46/D46</f>
        <v>33.989180492595949</v>
      </c>
      <c r="V46" s="125">
        <f>J46/D46</f>
        <v>6.9782487156240558</v>
      </c>
      <c r="W46" s="125">
        <f>K46/D46</f>
        <v>0.95315049864007251</v>
      </c>
      <c r="X46" s="125">
        <f>L46/D46</f>
        <v>4.9226327188475878</v>
      </c>
      <c r="Y46" s="125">
        <f>M46/D46</f>
        <v>1.0523043215472954</v>
      </c>
      <c r="Z46" s="125">
        <f>O46/D46</f>
        <v>1.3496247607535006</v>
      </c>
      <c r="AA46" s="125">
        <f>P46/D46</f>
        <v>0.52296766394681171</v>
      </c>
      <c r="AB46" s="125">
        <f>Q46/D46</f>
        <v>0.65118615896041099</v>
      </c>
      <c r="AC46" s="125">
        <f>R46/D46</f>
        <v>2.8107686108592728E-2</v>
      </c>
      <c r="AD46" s="163">
        <f>F46/D46</f>
        <v>0.7836959806588093</v>
      </c>
      <c r="AE46" s="172">
        <f t="shared" ref="AE46:AE47" si="18">H46/E46</f>
        <v>58.066598619511673</v>
      </c>
      <c r="AF46" s="172">
        <f t="shared" ref="AF46:AF47" si="19">I46/E46</f>
        <v>86.0187238449723</v>
      </c>
      <c r="AG46" s="69">
        <f>G46/D46</f>
        <v>6.353165608945301</v>
      </c>
      <c r="AH46" s="32"/>
      <c r="AI46" s="64">
        <f>(T46-T47)*D46</f>
        <v>35646.654917808512</v>
      </c>
      <c r="AJ46" s="65">
        <f>(T46-T47)/T47</f>
        <v>3.9279797632655366E-3</v>
      </c>
      <c r="AK46" s="64">
        <f>(AE46-AE47)*E46</f>
        <v>7242.3910348929976</v>
      </c>
      <c r="AL46" s="65">
        <f>(AE46-AE47)/AE47</f>
        <v>7.9556422040578186E-4</v>
      </c>
      <c r="AM46" s="24"/>
      <c r="AN46" s="64">
        <f>(U46-U47)*D46</f>
        <v>67791.714863014058</v>
      </c>
      <c r="AO46" s="65">
        <f>(U46-U47)/U47</f>
        <v>5.0482963926407609E-3</v>
      </c>
      <c r="AP46" s="64">
        <f>(AF46-AF47)*E46</f>
        <v>25761.0970871717</v>
      </c>
      <c r="AQ46" s="65">
        <f>(AF46-AF47)/AF47</f>
        <v>1.9123852830733492E-3</v>
      </c>
      <c r="AR46" s="202">
        <f>AD46/AD47-1</f>
        <v>7.9247108543532008E-3</v>
      </c>
      <c r="AS46" s="80">
        <v>21.474790070000001</v>
      </c>
      <c r="AT46" s="80">
        <f>H46/D46/6*7</f>
        <v>26.768305181995231</v>
      </c>
    </row>
    <row r="47" spans="1:48" ht="15" hidden="1" customHeight="1" x14ac:dyDescent="0.3">
      <c r="A47" s="196" t="s">
        <v>166</v>
      </c>
      <c r="B47" s="90"/>
      <c r="C47" s="49" t="s">
        <v>31</v>
      </c>
      <c r="D47" s="66">
        <v>87600</v>
      </c>
      <c r="E47" s="66">
        <v>34506</v>
      </c>
      <c r="F47" s="66">
        <v>68112</v>
      </c>
      <c r="G47" s="66">
        <v>556225</v>
      </c>
      <c r="H47" s="67">
        <v>2002053.29</v>
      </c>
      <c r="I47" s="67">
        <v>2962496.65</v>
      </c>
      <c r="J47" s="132">
        <v>596416</v>
      </c>
      <c r="K47" s="132">
        <v>81818</v>
      </c>
      <c r="L47" s="132">
        <v>422151</v>
      </c>
      <c r="M47" s="132">
        <v>87963</v>
      </c>
      <c r="N47" s="132">
        <v>29248</v>
      </c>
      <c r="O47" s="132">
        <v>117055</v>
      </c>
      <c r="P47" s="132">
        <v>44809</v>
      </c>
      <c r="Q47" s="132">
        <v>56948</v>
      </c>
      <c r="R47" s="132">
        <v>2453</v>
      </c>
      <c r="S47" s="132">
        <v>23054</v>
      </c>
      <c r="T47" s="173">
        <f>H47/D47</f>
        <v>22.854489611872147</v>
      </c>
      <c r="U47" s="173">
        <f>I47/D47</f>
        <v>33.818454908675797</v>
      </c>
      <c r="V47" s="135">
        <f>J47/D47</f>
        <v>6.808401826484018</v>
      </c>
      <c r="W47" s="135">
        <f>K47/D47</f>
        <v>0.93399543378995431</v>
      </c>
      <c r="X47" s="135">
        <f>L47/D47</f>
        <v>4.8190753424657533</v>
      </c>
      <c r="Y47" s="135">
        <f>M47/D47</f>
        <v>1.0041438356164383</v>
      </c>
      <c r="Z47" s="135">
        <f>O47/D47</f>
        <v>1.3362442922374429</v>
      </c>
      <c r="AA47" s="135">
        <f>P47/D47</f>
        <v>0.5115182648401827</v>
      </c>
      <c r="AB47" s="135">
        <f>Q47/D47</f>
        <v>0.6500913242009132</v>
      </c>
      <c r="AC47" s="135">
        <f>R47/D47</f>
        <v>2.800228310502283E-2</v>
      </c>
      <c r="AD47" s="135">
        <f>F47/D47</f>
        <v>0.77753424657534242</v>
      </c>
      <c r="AE47" s="173">
        <f t="shared" si="18"/>
        <v>58.020439633686898</v>
      </c>
      <c r="AF47" s="173">
        <f t="shared" si="19"/>
        <v>85.854536892134703</v>
      </c>
      <c r="AG47" s="68">
        <f>G47/D47</f>
        <v>6.3496004566210047</v>
      </c>
      <c r="AH47" s="8"/>
      <c r="AI47" s="49"/>
      <c r="AJ47" s="49"/>
      <c r="AK47" s="49"/>
      <c r="AL47" s="49"/>
      <c r="AN47" s="49"/>
      <c r="AO47" s="49"/>
      <c r="AP47" s="49"/>
      <c r="AQ47" s="49"/>
      <c r="AR47" s="203"/>
      <c r="AS47" s="79">
        <v>21.50826361</v>
      </c>
      <c r="AT47" s="79">
        <f>H47/D47/6*7</f>
        <v>26.66357121385084</v>
      </c>
    </row>
    <row r="48" spans="1:48" ht="15" hidden="1" customHeight="1" x14ac:dyDescent="0.3">
      <c r="A48" s="196" t="s">
        <v>166</v>
      </c>
      <c r="B48" s="58"/>
      <c r="D48" s="9"/>
      <c r="E48" s="9"/>
      <c r="F48" s="9"/>
      <c r="G48" s="9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V48" s="118"/>
      <c r="W48" s="118"/>
      <c r="X48" s="118"/>
      <c r="Y48" s="118"/>
      <c r="Z48" s="118"/>
      <c r="AA48" s="118"/>
      <c r="AB48" s="118"/>
      <c r="AC48" s="118"/>
      <c r="AD48" s="167"/>
      <c r="AE48" s="172"/>
      <c r="AG48" s="72"/>
      <c r="AR48" s="9"/>
      <c r="AS48" s="81"/>
      <c r="AT48" s="103"/>
    </row>
    <row r="49" spans="1:46" ht="15" hidden="1" customHeight="1" x14ac:dyDescent="0.3">
      <c r="A49" s="196" t="s">
        <v>166</v>
      </c>
      <c r="B49" s="90" t="s">
        <v>168</v>
      </c>
      <c r="C49" s="53" t="s">
        <v>29</v>
      </c>
      <c r="D49" s="70">
        <v>518450</v>
      </c>
      <c r="E49" s="70">
        <v>236447</v>
      </c>
      <c r="F49" s="70">
        <v>460109</v>
      </c>
      <c r="G49" s="70">
        <v>3513515</v>
      </c>
      <c r="H49" s="71">
        <v>15750593.83</v>
      </c>
      <c r="I49" s="71">
        <v>19759096.219999999</v>
      </c>
      <c r="J49" s="122">
        <v>3138994</v>
      </c>
      <c r="K49" s="122">
        <v>362108</v>
      </c>
      <c r="L49" s="122">
        <v>2179798</v>
      </c>
      <c r="M49" s="122">
        <v>579073</v>
      </c>
      <c r="N49" s="122">
        <v>116027</v>
      </c>
      <c r="O49" s="122">
        <v>404615</v>
      </c>
      <c r="P49" s="122">
        <v>112645</v>
      </c>
      <c r="Q49" s="122">
        <v>195728</v>
      </c>
      <c r="R49" s="122">
        <v>8505</v>
      </c>
      <c r="S49" s="122">
        <v>106716</v>
      </c>
      <c r="T49" s="172">
        <f>H49/D49</f>
        <v>30.380159764683189</v>
      </c>
      <c r="U49" s="172">
        <f>I49/D49</f>
        <v>38.111864634969621</v>
      </c>
      <c r="V49" s="125">
        <f>J49/D49</f>
        <v>6.0545742115922465</v>
      </c>
      <c r="W49" s="125">
        <f>K49/D49</f>
        <v>0.69844343716848301</v>
      </c>
      <c r="X49" s="125">
        <f>L49/D49</f>
        <v>4.2044517311216127</v>
      </c>
      <c r="Y49" s="125">
        <f>M49/D49</f>
        <v>1.1169312373420774</v>
      </c>
      <c r="Z49" s="125">
        <f>O49/D49</f>
        <v>0.7804320570932588</v>
      </c>
      <c r="AA49" s="125">
        <f>P49/D49</f>
        <v>0.21727263959880413</v>
      </c>
      <c r="AB49" s="125">
        <f>Q49/D49</f>
        <v>0.37752531584530813</v>
      </c>
      <c r="AC49" s="125">
        <f>R49/D49</f>
        <v>1.6404667759668243E-2</v>
      </c>
      <c r="AD49" s="163">
        <f>F49/D49</f>
        <v>0.88747034429549621</v>
      </c>
      <c r="AE49" s="172">
        <f t="shared" ref="AE49:AE51" si="20">H49/E49</f>
        <v>66.613633626140313</v>
      </c>
      <c r="AF49" s="172">
        <f t="shared" ref="AF49:AF51" si="21">I49/E49</f>
        <v>83.566702982063632</v>
      </c>
      <c r="AG49" s="69">
        <f>G49/D49</f>
        <v>6.7769601697367152</v>
      </c>
      <c r="AH49" s="32"/>
      <c r="AI49" s="64">
        <f>(T49-T51)*D49</f>
        <v>55585.526343677098</v>
      </c>
      <c r="AJ49" s="65">
        <f>(T49-T51)/T51</f>
        <v>3.5416054116217226E-3</v>
      </c>
      <c r="AK49" s="64">
        <f>(AE49-AE51)*E49</f>
        <v>-49881.075914902474</v>
      </c>
      <c r="AL49" s="65">
        <f>(AE49-AE51)/AE51</f>
        <v>-3.1569352321321373E-3</v>
      </c>
      <c r="AM49" s="24"/>
      <c r="AN49" s="64">
        <f>(U49-U51)*D49</f>
        <v>67062.529789091859</v>
      </c>
      <c r="AO49" s="65">
        <f>(U49-U51)/U51</f>
        <v>3.4055664764797385E-3</v>
      </c>
      <c r="AP49" s="64">
        <f>(AF49-AF51)*E49</f>
        <v>-65263.101691087853</v>
      </c>
      <c r="AQ49" s="65">
        <f>(AF49-AF51)/AF51</f>
        <v>-3.2920661208798488E-3</v>
      </c>
      <c r="AR49" s="202">
        <f>AD49/AD51-1</f>
        <v>3.7584847687970324E-3</v>
      </c>
      <c r="AS49" s="80">
        <v>30.688017429999999</v>
      </c>
      <c r="AT49" s="80">
        <f>H49/D49/6*7</f>
        <v>35.443519725463723</v>
      </c>
    </row>
    <row r="50" spans="1:46" ht="15" hidden="1" customHeight="1" x14ac:dyDescent="0.3">
      <c r="A50" s="196" t="s">
        <v>166</v>
      </c>
      <c r="B50" s="52"/>
      <c r="C50" s="53" t="s">
        <v>30</v>
      </c>
      <c r="D50" s="70">
        <v>518711</v>
      </c>
      <c r="E50" s="70">
        <v>235974</v>
      </c>
      <c r="F50" s="70">
        <v>457766</v>
      </c>
      <c r="G50" s="70">
        <v>3489427</v>
      </c>
      <c r="H50" s="71">
        <v>15667695.609999999</v>
      </c>
      <c r="I50" s="71">
        <v>19665567.809999999</v>
      </c>
      <c r="J50" s="122">
        <v>3076766</v>
      </c>
      <c r="K50" s="122">
        <v>355517</v>
      </c>
      <c r="L50" s="122">
        <v>2141491</v>
      </c>
      <c r="M50" s="122">
        <v>562047</v>
      </c>
      <c r="N50" s="122">
        <v>115414</v>
      </c>
      <c r="O50" s="122">
        <v>400041</v>
      </c>
      <c r="P50" s="122">
        <v>110699</v>
      </c>
      <c r="Q50" s="122">
        <v>194098</v>
      </c>
      <c r="R50" s="122">
        <v>8227</v>
      </c>
      <c r="S50" s="122">
        <v>106384</v>
      </c>
      <c r="T50" s="171">
        <f>H50/D50</f>
        <v>30.205057556134339</v>
      </c>
      <c r="U50" s="172">
        <f>I50/D50</f>
        <v>37.912378588462552</v>
      </c>
      <c r="V50" s="125">
        <f>J50/D50</f>
        <v>5.9315611197757514</v>
      </c>
      <c r="W50" s="125">
        <f>K50/D50</f>
        <v>0.68538550368124063</v>
      </c>
      <c r="X50" s="125">
        <f>L50/D50</f>
        <v>4.1284858042339572</v>
      </c>
      <c r="Y50" s="125">
        <f>M50/D50</f>
        <v>1.083545558123888</v>
      </c>
      <c r="Z50" s="125">
        <f>O50/D50</f>
        <v>0.77122135447291462</v>
      </c>
      <c r="AA50" s="125">
        <f>P50/D50</f>
        <v>0.21341170709701549</v>
      </c>
      <c r="AB50" s="125">
        <f>Q50/D50</f>
        <v>0.37419295137369363</v>
      </c>
      <c r="AC50" s="125">
        <f>R50/D50</f>
        <v>1.5860469509996897E-2</v>
      </c>
      <c r="AD50" s="163">
        <f>F50/D50</f>
        <v>0.88250682942910408</v>
      </c>
      <c r="AE50" s="172">
        <f t="shared" si="20"/>
        <v>66.395855517980792</v>
      </c>
      <c r="AF50" s="172">
        <f t="shared" si="21"/>
        <v>83.337858450507255</v>
      </c>
      <c r="AG50" s="69">
        <f>G50/D50</f>
        <v>6.7271120142044412</v>
      </c>
      <c r="AH50" s="32"/>
      <c r="AI50" s="64">
        <f>(T50-T51)*D50</f>
        <v>-35213.932285418145</v>
      </c>
      <c r="AJ50" s="65">
        <f>(T50-T51)/T51</f>
        <v>-2.2425100387028704E-3</v>
      </c>
      <c r="AK50" s="64">
        <f>(AE50-AE51)*E50</f>
        <v>-101171.26269605037</v>
      </c>
      <c r="AL50" s="65">
        <f>(AE50-AE51)/AE51</f>
        <v>-6.4158866653398804E-3</v>
      </c>
      <c r="AM50" s="24"/>
      <c r="AN50" s="64">
        <f>(U50-U51)*D50</f>
        <v>-36379.316015991717</v>
      </c>
      <c r="AO50" s="65">
        <f>(U50-U51)/U51</f>
        <v>-1.8464832832666386E-3</v>
      </c>
      <c r="AP50" s="64">
        <f>(AF50-AF51)*E50</f>
        <v>-119133.90571951798</v>
      </c>
      <c r="AQ50" s="65">
        <f>(AF50-AF51)/AF51</f>
        <v>-6.0215163933890724E-3</v>
      </c>
      <c r="AR50" s="202">
        <f>AD50/AD51-1</f>
        <v>-1.8554156769379215E-3</v>
      </c>
      <c r="AS50" s="80">
        <v>30.56696453</v>
      </c>
      <c r="AT50" s="80">
        <f>H50/D50/6*7</f>
        <v>35.23923381549006</v>
      </c>
    </row>
    <row r="51" spans="1:46" ht="15" hidden="1" customHeight="1" x14ac:dyDescent="0.3">
      <c r="A51" s="196" t="s">
        <v>166</v>
      </c>
      <c r="B51" s="90"/>
      <c r="C51" s="49" t="s">
        <v>31</v>
      </c>
      <c r="D51" s="66">
        <v>115690</v>
      </c>
      <c r="E51" s="66">
        <v>52410</v>
      </c>
      <c r="F51" s="66">
        <v>102287</v>
      </c>
      <c r="G51" s="66">
        <v>781299</v>
      </c>
      <c r="H51" s="67">
        <v>3502277</v>
      </c>
      <c r="I51" s="67">
        <v>4394196.8899999997</v>
      </c>
      <c r="J51" s="132">
        <v>694647</v>
      </c>
      <c r="K51" s="132">
        <v>79615</v>
      </c>
      <c r="L51" s="132">
        <v>481014</v>
      </c>
      <c r="M51" s="132">
        <v>130125</v>
      </c>
      <c r="N51" s="132">
        <v>25475</v>
      </c>
      <c r="O51" s="132">
        <v>89730</v>
      </c>
      <c r="P51" s="132">
        <v>25003</v>
      </c>
      <c r="Q51" s="132">
        <v>43403</v>
      </c>
      <c r="R51" s="132">
        <v>1875</v>
      </c>
      <c r="S51" s="132">
        <v>23622</v>
      </c>
      <c r="T51" s="173">
        <f>H51/D51</f>
        <v>30.272944939061283</v>
      </c>
      <c r="U51" s="173">
        <f>I51/D51</f>
        <v>37.982512663151525</v>
      </c>
      <c r="V51" s="135">
        <f>J51/D51</f>
        <v>6.0043824012447056</v>
      </c>
      <c r="W51" s="135">
        <f>K51/D51</f>
        <v>0.68817529604978822</v>
      </c>
      <c r="X51" s="135">
        <f>L51/D51</f>
        <v>4.1577837323882791</v>
      </c>
      <c r="Y51" s="135">
        <f>M51/D51</f>
        <v>1.1247731005272712</v>
      </c>
      <c r="Z51" s="135">
        <f>O51/D51</f>
        <v>0.77560722620796962</v>
      </c>
      <c r="AA51" s="135">
        <f>P51/D51</f>
        <v>0.21612066730054455</v>
      </c>
      <c r="AB51" s="135">
        <f>Q51/D51</f>
        <v>0.37516639294666781</v>
      </c>
      <c r="AC51" s="135">
        <f>R51/D51</f>
        <v>1.6207105194917453E-2</v>
      </c>
      <c r="AD51" s="135">
        <f>F51/D51</f>
        <v>0.88414729017201144</v>
      </c>
      <c r="AE51" s="173">
        <f t="shared" si="20"/>
        <v>66.824594543026137</v>
      </c>
      <c r="AF51" s="173">
        <f t="shared" si="21"/>
        <v>83.842718755962593</v>
      </c>
      <c r="AG51" s="68">
        <f>G51/D51</f>
        <v>6.753384043564699</v>
      </c>
      <c r="AI51" s="49"/>
      <c r="AJ51" s="49"/>
      <c r="AK51" s="49"/>
      <c r="AL51" s="49"/>
      <c r="AN51" s="49"/>
      <c r="AO51" s="49"/>
      <c r="AP51" s="49"/>
      <c r="AQ51" s="49"/>
      <c r="AR51" s="203"/>
      <c r="AS51" s="79">
        <v>30.5972811</v>
      </c>
      <c r="AT51" s="79">
        <f>H51/D51/6*7</f>
        <v>35.318435762238167</v>
      </c>
    </row>
    <row r="52" spans="1:46" ht="15" hidden="1" customHeight="1" x14ac:dyDescent="0.3">
      <c r="A52" s="196" t="s">
        <v>166</v>
      </c>
      <c r="B52" s="58"/>
      <c r="D52" s="9"/>
      <c r="E52" s="9"/>
      <c r="F52" s="9"/>
      <c r="G52" s="9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V52" s="118"/>
      <c r="W52" s="118"/>
      <c r="X52" s="118"/>
      <c r="Y52" s="118"/>
      <c r="Z52" s="118"/>
      <c r="AA52" s="118"/>
      <c r="AB52" s="118"/>
      <c r="AC52" s="118"/>
      <c r="AD52" s="167"/>
      <c r="AE52" s="172"/>
      <c r="AG52" s="72"/>
      <c r="AR52" s="9"/>
      <c r="AS52" s="81"/>
      <c r="AT52" s="103"/>
    </row>
    <row r="53" spans="1:46" ht="15" hidden="1" customHeight="1" x14ac:dyDescent="0.3">
      <c r="A53" s="196" t="s">
        <v>166</v>
      </c>
      <c r="B53" s="90" t="s">
        <v>169</v>
      </c>
      <c r="C53" s="53" t="s">
        <v>29</v>
      </c>
      <c r="D53" s="70">
        <v>288654</v>
      </c>
      <c r="E53" s="70">
        <v>164000</v>
      </c>
      <c r="F53" s="70">
        <v>320650</v>
      </c>
      <c r="G53" s="70">
        <v>3433542</v>
      </c>
      <c r="H53" s="71">
        <v>16114450.439999999</v>
      </c>
      <c r="I53" s="71">
        <v>20031763.91</v>
      </c>
      <c r="J53" s="122">
        <v>3332641</v>
      </c>
      <c r="K53" s="122">
        <v>420610</v>
      </c>
      <c r="L53" s="122">
        <v>2254442</v>
      </c>
      <c r="M53" s="122">
        <v>638471</v>
      </c>
      <c r="N53" s="122">
        <v>95628</v>
      </c>
      <c r="O53" s="122">
        <v>410041</v>
      </c>
      <c r="P53" s="122">
        <v>112168</v>
      </c>
      <c r="Q53" s="122">
        <v>196002</v>
      </c>
      <c r="R53" s="122">
        <v>11279</v>
      </c>
      <c r="S53" s="122">
        <v>92319</v>
      </c>
      <c r="T53" s="172">
        <f>H53/D53</f>
        <v>55.826180964060775</v>
      </c>
      <c r="U53" s="172">
        <f>I53/D53</f>
        <v>69.397146445225076</v>
      </c>
      <c r="V53" s="125">
        <f>J53/D53</f>
        <v>11.545452340864841</v>
      </c>
      <c r="W53" s="125">
        <f>K53/D53</f>
        <v>1.4571424612165429</v>
      </c>
      <c r="X53" s="125">
        <f>L53/D53</f>
        <v>7.8101879759158024</v>
      </c>
      <c r="Y53" s="125">
        <f>M53/D53</f>
        <v>2.2118903600850848</v>
      </c>
      <c r="Z53" s="125">
        <f>O53/D53</f>
        <v>1.4205276905915041</v>
      </c>
      <c r="AA53" s="125">
        <f>P53/D53</f>
        <v>0.3885897995524053</v>
      </c>
      <c r="AB53" s="125">
        <f>Q53/D53</f>
        <v>0.67902055748404666</v>
      </c>
      <c r="AC53" s="125">
        <f>R53/D53</f>
        <v>3.9074462851718665E-2</v>
      </c>
      <c r="AD53" s="163">
        <f>F53/D53</f>
        <v>1.110845510542033</v>
      </c>
      <c r="AE53" s="172">
        <f t="shared" ref="AE53:AE55" si="22">H53/E53</f>
        <v>98.25884414634146</v>
      </c>
      <c r="AF53" s="172">
        <f t="shared" ref="AF53:AF55" si="23">I53/E53</f>
        <v>122.1449018902439</v>
      </c>
      <c r="AG53" s="69">
        <f>G53/D53</f>
        <v>11.895009249828515</v>
      </c>
      <c r="AH53" s="32"/>
      <c r="AI53" s="64">
        <f>(T53-T55)*D53</f>
        <v>124154.55430273815</v>
      </c>
      <c r="AJ53" s="65">
        <f>(T53-T55)/T55</f>
        <v>7.7643687890597383E-3</v>
      </c>
      <c r="AK53" s="64">
        <f>(AE53-AE55)*E53</f>
        <v>87078.193627154687</v>
      </c>
      <c r="AL53" s="65">
        <f>(AE53-AE55)/AE55</f>
        <v>5.4330923552899551E-3</v>
      </c>
      <c r="AM53" s="24"/>
      <c r="AN53" s="64">
        <f>(U53-U55)*D53</f>
        <v>149752.33652866617</v>
      </c>
      <c r="AO53" s="65">
        <f>(U53-U55)/U55</f>
        <v>7.5320515721096076E-3</v>
      </c>
      <c r="AP53" s="64">
        <f>(AF53-AF55)*E53</f>
        <v>103652.33704626439</v>
      </c>
      <c r="AQ53" s="65">
        <f>(AF53-AF55)/AF55</f>
        <v>5.2013125612434081E-3</v>
      </c>
      <c r="AR53" s="202">
        <f>AD53/AD55-1</f>
        <v>1.2881503818462647E-2</v>
      </c>
      <c r="AS53" s="80">
        <v>58.02442233</v>
      </c>
      <c r="AT53" s="80">
        <f>H53/D53/6*7</f>
        <v>65.130544458070901</v>
      </c>
    </row>
    <row r="54" spans="1:46" ht="15" hidden="1" customHeight="1" x14ac:dyDescent="0.3">
      <c r="A54" s="196" t="s">
        <v>166</v>
      </c>
      <c r="B54" s="52"/>
      <c r="C54" s="53" t="s">
        <v>30</v>
      </c>
      <c r="D54" s="70">
        <v>289241</v>
      </c>
      <c r="E54" s="70">
        <v>164647</v>
      </c>
      <c r="F54" s="70">
        <v>321482</v>
      </c>
      <c r="G54" s="70">
        <v>3452958</v>
      </c>
      <c r="H54" s="71">
        <v>16207848.24</v>
      </c>
      <c r="I54" s="71">
        <v>20132563.629999999</v>
      </c>
      <c r="J54" s="122">
        <v>3312727</v>
      </c>
      <c r="K54" s="122">
        <v>418217</v>
      </c>
      <c r="L54" s="122">
        <v>2243855</v>
      </c>
      <c r="M54" s="122">
        <v>631365</v>
      </c>
      <c r="N54" s="122">
        <v>95887</v>
      </c>
      <c r="O54" s="122">
        <v>411309</v>
      </c>
      <c r="P54" s="122">
        <v>112770</v>
      </c>
      <c r="Q54" s="122">
        <v>196723</v>
      </c>
      <c r="R54" s="122">
        <v>11506</v>
      </c>
      <c r="S54" s="122">
        <v>92713</v>
      </c>
      <c r="T54" s="171">
        <f>H54/D54</f>
        <v>56.035791053135618</v>
      </c>
      <c r="U54" s="172">
        <f>I54/D54</f>
        <v>69.604805784795374</v>
      </c>
      <c r="V54" s="125">
        <f>J54/D54</f>
        <v>11.453172268108602</v>
      </c>
      <c r="W54" s="125">
        <f>K54/D54</f>
        <v>1.4459118866274145</v>
      </c>
      <c r="X54" s="125">
        <f>L54/D54</f>
        <v>7.7577348992708499</v>
      </c>
      <c r="Y54" s="125">
        <f>M54/D54</f>
        <v>2.1828336923188623</v>
      </c>
      <c r="Z54" s="125">
        <f>O54/D54</f>
        <v>1.4220286888788243</v>
      </c>
      <c r="AA54" s="125">
        <f>P54/D54</f>
        <v>0.3898824855397402</v>
      </c>
      <c r="AB54" s="125">
        <f>Q54/D54</f>
        <v>0.680135250535021</v>
      </c>
      <c r="AC54" s="125">
        <f>R54/D54</f>
        <v>3.9779975867874885E-2</v>
      </c>
      <c r="AD54" s="163">
        <f>F54/D54</f>
        <v>1.111467599683309</v>
      </c>
      <c r="AE54" s="172">
        <f t="shared" si="22"/>
        <v>98.439985180416286</v>
      </c>
      <c r="AF54" s="172">
        <f t="shared" si="23"/>
        <v>122.27713611544698</v>
      </c>
      <c r="AG54" s="69">
        <f>G54/D54</f>
        <v>11.937996342150663</v>
      </c>
      <c r="AH54" s="32"/>
      <c r="AI54" s="64">
        <f>(T54-T55)*D54</f>
        <v>185034.86386469059</v>
      </c>
      <c r="AJ54" s="65">
        <f>(T54-T55)/T55</f>
        <v>1.1548213133424192E-2</v>
      </c>
      <c r="AK54" s="64">
        <f>(AE54-AE55)*E54</f>
        <v>117246.05555762372</v>
      </c>
      <c r="AL54" s="65">
        <f>(AE54-AE55)/AE55</f>
        <v>7.2866170087149476E-3</v>
      </c>
      <c r="AM54" s="24"/>
      <c r="AN54" s="64">
        <f>(U54-U55)*D54</f>
        <v>210120.46440235677</v>
      </c>
      <c r="AO54" s="65">
        <f>(U54-U55)/U55</f>
        <v>1.0546922516270282E-2</v>
      </c>
      <c r="AP54" s="64">
        <f>(AF54-AF55)*E54</f>
        <v>125833.22663345198</v>
      </c>
      <c r="AQ54" s="65">
        <f>(AF54-AF55)/AF55</f>
        <v>6.2895447730068844E-3</v>
      </c>
      <c r="AR54" s="202">
        <f>AD54/AD55-1</f>
        <v>1.3448731735346886E-2</v>
      </c>
      <c r="AS54" s="80">
        <v>58.017214719999998</v>
      </c>
      <c r="AT54" s="80">
        <f>H54/D54/6*7</f>
        <v>65.375089561991558</v>
      </c>
    </row>
    <row r="55" spans="1:46" ht="15" hidden="1" customHeight="1" x14ac:dyDescent="0.3">
      <c r="A55" s="196" t="s">
        <v>166</v>
      </c>
      <c r="B55" s="90"/>
      <c r="C55" s="49" t="s">
        <v>31</v>
      </c>
      <c r="D55" s="66">
        <v>64445</v>
      </c>
      <c r="E55" s="66">
        <v>36530</v>
      </c>
      <c r="F55" s="66">
        <v>70678</v>
      </c>
      <c r="G55" s="66">
        <v>760721</v>
      </c>
      <c r="H55" s="67">
        <v>3569999.44</v>
      </c>
      <c r="I55" s="67">
        <v>4438865.34</v>
      </c>
      <c r="J55" s="132">
        <v>720153</v>
      </c>
      <c r="K55" s="132">
        <v>91926</v>
      </c>
      <c r="L55" s="132">
        <v>484192</v>
      </c>
      <c r="M55" s="132">
        <v>139941</v>
      </c>
      <c r="N55" s="132">
        <v>21042</v>
      </c>
      <c r="O55" s="132">
        <v>90955</v>
      </c>
      <c r="P55" s="132">
        <v>24923</v>
      </c>
      <c r="Q55" s="132">
        <v>43470</v>
      </c>
      <c r="R55" s="132">
        <v>2588</v>
      </c>
      <c r="S55" s="132">
        <v>20397</v>
      </c>
      <c r="T55" s="173">
        <f>H55/D55</f>
        <v>55.396065482194118</v>
      </c>
      <c r="U55" s="173">
        <f>I55/D55</f>
        <v>68.878351152145243</v>
      </c>
      <c r="V55" s="135">
        <f>J55/D55</f>
        <v>11.174691597486229</v>
      </c>
      <c r="W55" s="135">
        <f>K55/D55</f>
        <v>1.4264256342617736</v>
      </c>
      <c r="X55" s="135">
        <f>L55/D55</f>
        <v>7.5132593684537206</v>
      </c>
      <c r="Y55" s="135">
        <f>M55/D55</f>
        <v>2.1714795562107225</v>
      </c>
      <c r="Z55" s="135">
        <f>O55/D55</f>
        <v>1.4113585227713554</v>
      </c>
      <c r="AA55" s="135">
        <f>P55/D55</f>
        <v>0.38673287299247422</v>
      </c>
      <c r="AB55" s="135">
        <f>Q55/D55</f>
        <v>0.6745286678563116</v>
      </c>
      <c r="AC55" s="135">
        <f>R55/D55</f>
        <v>4.0158274497633643E-2</v>
      </c>
      <c r="AD55" s="135">
        <f>F55/D55</f>
        <v>1.0967181317402437</v>
      </c>
      <c r="AE55" s="173">
        <f t="shared" si="22"/>
        <v>97.727879551053931</v>
      </c>
      <c r="AF55" s="173">
        <f t="shared" si="23"/>
        <v>121.51287544483985</v>
      </c>
      <c r="AG55" s="68">
        <f>G55/D55</f>
        <v>11.804189619055007</v>
      </c>
      <c r="AI55" s="49"/>
      <c r="AJ55" s="49"/>
      <c r="AK55" s="49"/>
      <c r="AL55" s="49"/>
      <c r="AN55" s="49"/>
      <c r="AO55" s="49"/>
      <c r="AP55" s="49"/>
      <c r="AQ55" s="49"/>
      <c r="AR55" s="203"/>
      <c r="AS55" s="79">
        <v>57.856591369999997</v>
      </c>
      <c r="AT55" s="79">
        <f>H55/D55/6*7</f>
        <v>64.628743062559806</v>
      </c>
    </row>
    <row r="56" spans="1:46" ht="15" hidden="1" customHeight="1" x14ac:dyDescent="0.3">
      <c r="A56" s="196" t="s">
        <v>166</v>
      </c>
      <c r="B56" s="58"/>
      <c r="D56" s="9"/>
      <c r="E56" s="9"/>
      <c r="F56" s="9"/>
      <c r="G56" s="9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V56" s="118"/>
      <c r="W56" s="118"/>
      <c r="X56" s="118"/>
      <c r="Y56" s="118"/>
      <c r="Z56" s="118"/>
      <c r="AA56" s="118"/>
      <c r="AB56" s="118"/>
      <c r="AC56" s="118"/>
      <c r="AD56" s="167"/>
      <c r="AE56" s="172"/>
      <c r="AG56" s="72"/>
      <c r="AR56" s="9"/>
      <c r="AS56" s="81"/>
      <c r="AT56" s="81"/>
    </row>
    <row r="57" spans="1:46" ht="15" hidden="1" customHeight="1" x14ac:dyDescent="0.3">
      <c r="A57" s="196" t="s">
        <v>166</v>
      </c>
      <c r="B57" s="90" t="s">
        <v>170</v>
      </c>
      <c r="C57" s="53" t="s">
        <v>29</v>
      </c>
      <c r="D57" s="70">
        <v>128106</v>
      </c>
      <c r="E57" s="70">
        <v>45944</v>
      </c>
      <c r="F57" s="70">
        <v>73748</v>
      </c>
      <c r="G57" s="70">
        <v>594091</v>
      </c>
      <c r="H57" s="71">
        <v>2757342.38</v>
      </c>
      <c r="I57" s="71">
        <v>3543885.72</v>
      </c>
      <c r="J57" s="122">
        <v>440996</v>
      </c>
      <c r="K57" s="122">
        <v>58648</v>
      </c>
      <c r="L57" s="122">
        <v>312139</v>
      </c>
      <c r="M57" s="122">
        <v>67221</v>
      </c>
      <c r="N57" s="122">
        <v>24688</v>
      </c>
      <c r="O57" s="122">
        <v>61891</v>
      </c>
      <c r="P57" s="122">
        <v>13167</v>
      </c>
      <c r="Q57" s="122">
        <v>34344</v>
      </c>
      <c r="R57" s="122">
        <v>1584</v>
      </c>
      <c r="S57" s="122">
        <v>19107</v>
      </c>
      <c r="T57" s="172">
        <f>H57/D57</f>
        <v>21.523912853418263</v>
      </c>
      <c r="U57" s="172">
        <f>I57/D57</f>
        <v>27.663698187438531</v>
      </c>
      <c r="V57" s="125">
        <f>J57/D57</f>
        <v>3.4424304872527438</v>
      </c>
      <c r="W57" s="125">
        <f>K57/D57</f>
        <v>0.45780837743743463</v>
      </c>
      <c r="X57" s="125">
        <f>L57/D57</f>
        <v>2.4365681544970572</v>
      </c>
      <c r="Y57" s="125">
        <f>M57/D57</f>
        <v>0.52472952086553326</v>
      </c>
      <c r="Z57" s="125">
        <f>O57/D57</f>
        <v>0.48312335097497383</v>
      </c>
      <c r="AA57" s="125">
        <f>P57/D57</f>
        <v>0.10278207109737249</v>
      </c>
      <c r="AB57" s="125">
        <f>Q57/D57</f>
        <v>0.26809048756498527</v>
      </c>
      <c r="AC57" s="125">
        <f>R57/D57</f>
        <v>1.2364760432766615E-2</v>
      </c>
      <c r="AD57" s="163">
        <f>F57/D57</f>
        <v>0.57567951540130824</v>
      </c>
      <c r="AE57" s="172">
        <f t="shared" ref="AE57:AE59" si="24">H57/E57</f>
        <v>60.015287741598463</v>
      </c>
      <c r="AF57" s="172">
        <f t="shared" ref="AF57:AF59" si="25">I57/E57</f>
        <v>77.134897266237161</v>
      </c>
      <c r="AG57" s="69">
        <f>G57/D57</f>
        <v>4.6374955115295142</v>
      </c>
      <c r="AH57" s="32"/>
      <c r="AI57" s="64">
        <f>(T57-T59)*D57</f>
        <v>53448.397113669904</v>
      </c>
      <c r="AJ57" s="65">
        <f>(T57-T59)/T59</f>
        <v>1.9767194073421198E-2</v>
      </c>
      <c r="AK57" s="64">
        <f>(AE57-AE59)*E57</f>
        <v>72310.132138413377</v>
      </c>
      <c r="AL57" s="65">
        <f>(AE57-AE59)/AE59</f>
        <v>2.6930824460675518E-2</v>
      </c>
      <c r="AM57" s="24"/>
      <c r="AN57" s="64">
        <f>(U57-U59)*D57</f>
        <v>67932.771416836709</v>
      </c>
      <c r="AO57" s="65">
        <f>(U57-U59)/U59</f>
        <v>1.9543639520358539E-2</v>
      </c>
      <c r="AP57" s="64">
        <f>(AF57-AF59)*E57</f>
        <v>92180.21006998443</v>
      </c>
      <c r="AQ57" s="65">
        <f>(AF57-AF59)/AF59</f>
        <v>2.6705699488208483E-2</v>
      </c>
      <c r="AR57" s="202">
        <f>AD57/AD59-1</f>
        <v>-5.9521927791922336E-3</v>
      </c>
      <c r="AS57" s="80">
        <v>19.791911110000001</v>
      </c>
      <c r="AT57" s="80">
        <f>H57/D57/6*7</f>
        <v>25.111231662321309</v>
      </c>
    </row>
    <row r="58" spans="1:46" ht="15" hidden="1" customHeight="1" x14ac:dyDescent="0.3">
      <c r="A58" s="196" t="s">
        <v>166</v>
      </c>
      <c r="B58" s="52"/>
      <c r="C58" s="53" t="s">
        <v>30</v>
      </c>
      <c r="D58" s="70">
        <v>128182</v>
      </c>
      <c r="E58" s="70">
        <v>46092</v>
      </c>
      <c r="F58" s="70">
        <v>74516</v>
      </c>
      <c r="G58" s="70">
        <v>590987</v>
      </c>
      <c r="H58" s="71">
        <v>2759350.62</v>
      </c>
      <c r="I58" s="71">
        <v>3546683.84</v>
      </c>
      <c r="J58" s="122">
        <v>437912</v>
      </c>
      <c r="K58" s="122">
        <v>58048</v>
      </c>
      <c r="L58" s="122">
        <v>309271</v>
      </c>
      <c r="M58" s="122">
        <v>67686</v>
      </c>
      <c r="N58" s="122">
        <v>24856</v>
      </c>
      <c r="O58" s="122">
        <v>62377</v>
      </c>
      <c r="P58" s="122">
        <v>13543</v>
      </c>
      <c r="Q58" s="122">
        <v>34432</v>
      </c>
      <c r="R58" s="122">
        <v>1670</v>
      </c>
      <c r="S58" s="122">
        <v>19207</v>
      </c>
      <c r="T58" s="171">
        <f>H58/D58</f>
        <v>21.526818274016634</v>
      </c>
      <c r="U58" s="172">
        <f>I58/D58</f>
        <v>27.669125462233385</v>
      </c>
      <c r="V58" s="125">
        <f>J58/D58</f>
        <v>3.4163299059150272</v>
      </c>
      <c r="W58" s="125">
        <f>K58/D58</f>
        <v>0.4528560952395812</v>
      </c>
      <c r="X58" s="125">
        <f>L58/D58</f>
        <v>2.4127490599304116</v>
      </c>
      <c r="Y58" s="125">
        <f>M58/D58</f>
        <v>0.52804605950913541</v>
      </c>
      <c r="Z58" s="125">
        <f>O58/D58</f>
        <v>0.48662838776115214</v>
      </c>
      <c r="AA58" s="125">
        <f>P58/D58</f>
        <v>0.10565446006459565</v>
      </c>
      <c r="AB58" s="125">
        <f>Q58/D58</f>
        <v>0.2686180586977891</v>
      </c>
      <c r="AC58" s="125">
        <f>R58/D58</f>
        <v>1.3028350314396718E-2</v>
      </c>
      <c r="AD58" s="163">
        <f>F58/D58</f>
        <v>0.58132967187280582</v>
      </c>
      <c r="AE58" s="172">
        <f t="shared" si="24"/>
        <v>59.866150741994275</v>
      </c>
      <c r="AF58" s="172">
        <f t="shared" si="25"/>
        <v>76.947926755185279</v>
      </c>
      <c r="AG58" s="69">
        <f>G58/D58</f>
        <v>4.6105303396732769</v>
      </c>
      <c r="AH58" s="32"/>
      <c r="AI58" s="64">
        <f>(T58-T59)*D58</f>
        <v>53852.528463806928</v>
      </c>
      <c r="AJ58" s="65">
        <f>(T58-T59)/T59</f>
        <v>1.9904848069299222E-2</v>
      </c>
      <c r="AK58" s="64">
        <f>(AE58-AE59)*E58</f>
        <v>65669.043114307948</v>
      </c>
      <c r="AL58" s="65">
        <f>(AE58-AE59)/AE59</f>
        <v>2.4378918309353924E-2</v>
      </c>
      <c r="AM58" s="24"/>
      <c r="AN58" s="64">
        <f>(U58-U59)*D58</f>
        <v>68668.752062767409</v>
      </c>
      <c r="AO58" s="65">
        <f>(U58-U59)/U59</f>
        <v>1.974366134894889E-2</v>
      </c>
      <c r="AP58" s="64">
        <f>(AF58-AF59)*E58</f>
        <v>83859.306574649803</v>
      </c>
      <c r="AQ58" s="65">
        <f>(AF58-AF59)/AF59</f>
        <v>2.421702450273968E-2</v>
      </c>
      <c r="AR58" s="202">
        <f>AD58/AD59-1</f>
        <v>3.8041482068706944E-3</v>
      </c>
      <c r="AS58" s="80">
        <v>19.830941379999999</v>
      </c>
      <c r="AT58" s="80">
        <f>H58/D58/6*7</f>
        <v>25.114621319686073</v>
      </c>
    </row>
    <row r="59" spans="1:46" ht="15" hidden="1" customHeight="1" x14ac:dyDescent="0.3">
      <c r="A59" s="196" t="s">
        <v>166</v>
      </c>
      <c r="B59" s="90"/>
      <c r="C59" s="49" t="s">
        <v>31</v>
      </c>
      <c r="D59" s="66">
        <v>28486</v>
      </c>
      <c r="E59" s="66">
        <v>10288</v>
      </c>
      <c r="F59" s="66">
        <v>16497</v>
      </c>
      <c r="G59" s="66">
        <v>129525</v>
      </c>
      <c r="H59" s="67">
        <v>601245.25</v>
      </c>
      <c r="I59" s="67">
        <v>772922.39</v>
      </c>
      <c r="J59" s="132">
        <v>98894</v>
      </c>
      <c r="K59" s="132">
        <v>12609</v>
      </c>
      <c r="L59" s="132">
        <v>70197</v>
      </c>
      <c r="M59" s="132">
        <v>15441</v>
      </c>
      <c r="N59" s="132">
        <v>5431</v>
      </c>
      <c r="O59" s="132">
        <v>13389</v>
      </c>
      <c r="P59" s="132">
        <v>2868</v>
      </c>
      <c r="Q59" s="132">
        <v>7503</v>
      </c>
      <c r="R59" s="132">
        <v>340</v>
      </c>
      <c r="S59" s="132">
        <v>4163</v>
      </c>
      <c r="T59" s="173">
        <f>H59/D59</f>
        <v>21.106692761356456</v>
      </c>
      <c r="U59" s="173">
        <f>I59/D59</f>
        <v>27.13341255353507</v>
      </c>
      <c r="V59" s="135">
        <f>J59/D59</f>
        <v>3.4716702941795972</v>
      </c>
      <c r="W59" s="135">
        <f>K59/D59</f>
        <v>0.44263848908235626</v>
      </c>
      <c r="X59" s="135">
        <f>L59/D59</f>
        <v>2.4642631468089586</v>
      </c>
      <c r="Y59" s="135">
        <f>M59/D59</f>
        <v>0.54205574668258094</v>
      </c>
      <c r="Z59" s="135">
        <f>O59/D59</f>
        <v>0.47002036087902832</v>
      </c>
      <c r="AA59" s="135">
        <f>P59/D59</f>
        <v>0.10068103629853262</v>
      </c>
      <c r="AB59" s="135">
        <f>Q59/D59</f>
        <v>0.26339254370567999</v>
      </c>
      <c r="AC59" s="135">
        <f>R59/D59</f>
        <v>1.1935687706241663E-2</v>
      </c>
      <c r="AD59" s="135">
        <f>F59/D59</f>
        <v>0.57912658849961385</v>
      </c>
      <c r="AE59" s="173">
        <f t="shared" si="24"/>
        <v>58.441412325038883</v>
      </c>
      <c r="AF59" s="173">
        <f t="shared" si="25"/>
        <v>75.128537130637639</v>
      </c>
      <c r="AG59" s="68">
        <f>G59/D59</f>
        <v>4.5469704416204451</v>
      </c>
      <c r="AI59" s="49"/>
      <c r="AJ59" s="49"/>
      <c r="AK59" s="49"/>
      <c r="AL59" s="49"/>
      <c r="AN59" s="49"/>
      <c r="AO59" s="49"/>
      <c r="AP59" s="49"/>
      <c r="AQ59" s="49"/>
      <c r="AR59" s="203"/>
      <c r="AS59" s="79">
        <v>19.47366856</v>
      </c>
      <c r="AT59" s="79">
        <f>H59/D59/6*7</f>
        <v>24.624474888249196</v>
      </c>
    </row>
    <row r="60" spans="1:46" ht="15" hidden="1" customHeight="1" x14ac:dyDescent="0.3">
      <c r="A60" s="196" t="s">
        <v>166</v>
      </c>
      <c r="B60" s="58"/>
      <c r="D60" s="9"/>
      <c r="E60" s="9"/>
      <c r="F60" s="9"/>
      <c r="G60" s="9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V60" s="118"/>
      <c r="W60" s="118"/>
      <c r="X60" s="118"/>
      <c r="Y60" s="118"/>
      <c r="Z60" s="118"/>
      <c r="AA60" s="118"/>
      <c r="AB60" s="118"/>
      <c r="AC60" s="118"/>
      <c r="AD60" s="167"/>
      <c r="AE60" s="172"/>
      <c r="AG60" s="72"/>
      <c r="AR60" s="9"/>
      <c r="AS60" s="81"/>
      <c r="AT60" s="103"/>
    </row>
    <row r="61" spans="1:46" ht="15" hidden="1" customHeight="1" x14ac:dyDescent="0.3">
      <c r="A61" s="196" t="s">
        <v>166</v>
      </c>
      <c r="B61" s="90" t="s">
        <v>171</v>
      </c>
      <c r="C61" s="53" t="s">
        <v>29</v>
      </c>
      <c r="D61" s="70">
        <v>234879</v>
      </c>
      <c r="E61" s="70">
        <v>60812</v>
      </c>
      <c r="F61" s="70">
        <v>89176</v>
      </c>
      <c r="G61" s="70">
        <v>661323</v>
      </c>
      <c r="H61" s="71">
        <v>2929073.34</v>
      </c>
      <c r="I61" s="71">
        <v>3872952.37</v>
      </c>
      <c r="J61" s="122">
        <v>970281</v>
      </c>
      <c r="K61" s="122">
        <v>95257</v>
      </c>
      <c r="L61" s="122">
        <v>699555</v>
      </c>
      <c r="M61" s="122">
        <v>172487</v>
      </c>
      <c r="N61" s="122">
        <v>37055</v>
      </c>
      <c r="O61" s="122">
        <v>70227</v>
      </c>
      <c r="P61" s="122">
        <v>14147</v>
      </c>
      <c r="Q61" s="122">
        <v>41909</v>
      </c>
      <c r="R61" s="122">
        <v>1699</v>
      </c>
      <c r="S61" s="122">
        <v>24066</v>
      </c>
      <c r="T61" s="172">
        <f>H61/D61</f>
        <v>12.470562885570867</v>
      </c>
      <c r="U61" s="172">
        <f>I61/D61</f>
        <v>16.489138535160659</v>
      </c>
      <c r="V61" s="125">
        <f>J61/D61</f>
        <v>4.1309823355855571</v>
      </c>
      <c r="W61" s="125">
        <f>K61/D61</f>
        <v>0.40555775526973464</v>
      </c>
      <c r="X61" s="125">
        <f>L61/D61</f>
        <v>2.978363327500543</v>
      </c>
      <c r="Y61" s="125">
        <f>M61/D61</f>
        <v>0.73436535407592851</v>
      </c>
      <c r="Z61" s="125">
        <f>O61/D61</f>
        <v>0.29899224707189659</v>
      </c>
      <c r="AA61" s="125">
        <f>P61/D61</f>
        <v>6.0231012563915887E-2</v>
      </c>
      <c r="AB61" s="125">
        <f>Q61/D61</f>
        <v>0.17842804167252074</v>
      </c>
      <c r="AC61" s="125">
        <f>R61/D61</f>
        <v>7.2335117230574036E-3</v>
      </c>
      <c r="AD61" s="163">
        <f>F61/D61</f>
        <v>0.37966782896725548</v>
      </c>
      <c r="AE61" s="172">
        <f t="shared" ref="AE61:AE63" si="26">H61/E61</f>
        <v>48.166041899625071</v>
      </c>
      <c r="AF61" s="172">
        <f t="shared" ref="AF61:AF63" si="27">I61/E61</f>
        <v>63.687304643820298</v>
      </c>
      <c r="AG61" s="69">
        <f>G61/D61</f>
        <v>2.8155901549308369</v>
      </c>
      <c r="AH61" s="32"/>
      <c r="AI61" s="64">
        <f>(T61-T63)*D61</f>
        <v>-45141.810263731786</v>
      </c>
      <c r="AJ61" s="65">
        <f>(T61-T63)/T63</f>
        <v>-1.5177721846964885E-2</v>
      </c>
      <c r="AK61" s="64">
        <f>(AE61-AE63)*E61</f>
        <v>-47912.410690802026</v>
      </c>
      <c r="AL61" s="65">
        <f>(AE61-AE63)/AE63</f>
        <v>-1.6094269406457209E-2</v>
      </c>
      <c r="AM61" s="24"/>
      <c r="AN61" s="64">
        <f>(U61-U63)*D61</f>
        <v>-76147.941516454273</v>
      </c>
      <c r="AO61" s="65">
        <f>(U61-U63)/U63</f>
        <v>-1.9282351804128638E-2</v>
      </c>
      <c r="AP61" s="64">
        <f>(AF61-AF63)*E61</f>
        <v>-79826.686481714598</v>
      </c>
      <c r="AQ61" s="65">
        <f>(AF61-AF63)/AF63</f>
        <v>-2.0195079295114118E-2</v>
      </c>
      <c r="AR61" s="202">
        <f>AD61/AD63-1</f>
        <v>-1.8841027662473975E-3</v>
      </c>
      <c r="AS61" s="80">
        <v>10.2729388</v>
      </c>
      <c r="AT61" s="80">
        <f>H61/D61/6*7</f>
        <v>14.548990033166012</v>
      </c>
    </row>
    <row r="62" spans="1:46" ht="15" hidden="1" customHeight="1" x14ac:dyDescent="0.3">
      <c r="A62" s="196" t="s">
        <v>166</v>
      </c>
      <c r="B62" s="52"/>
      <c r="C62" s="53" t="s">
        <v>30</v>
      </c>
      <c r="D62" s="70">
        <v>234707</v>
      </c>
      <c r="E62" s="70">
        <v>60659</v>
      </c>
      <c r="F62" s="70">
        <v>88836</v>
      </c>
      <c r="G62" s="70">
        <v>661037</v>
      </c>
      <c r="H62" s="71">
        <v>2912275.62</v>
      </c>
      <c r="I62" s="71">
        <v>3848465.97</v>
      </c>
      <c r="J62" s="122">
        <v>974992</v>
      </c>
      <c r="K62" s="122">
        <v>95697</v>
      </c>
      <c r="L62" s="122">
        <v>699173</v>
      </c>
      <c r="M62" s="122">
        <v>177164</v>
      </c>
      <c r="N62" s="122">
        <v>36899</v>
      </c>
      <c r="O62" s="122">
        <v>70474</v>
      </c>
      <c r="P62" s="122">
        <v>14498</v>
      </c>
      <c r="Q62" s="122">
        <v>41889</v>
      </c>
      <c r="R62" s="122">
        <v>1790</v>
      </c>
      <c r="S62" s="122">
        <v>23906</v>
      </c>
      <c r="T62" s="171">
        <f>H62/D62</f>
        <v>12.408132778315091</v>
      </c>
      <c r="U62" s="172">
        <f>I62/D62</f>
        <v>16.396894724060211</v>
      </c>
      <c r="V62" s="125">
        <f>J62/D62</f>
        <v>4.1540814717924901</v>
      </c>
      <c r="W62" s="125">
        <f>K62/D62</f>
        <v>0.4077296373776666</v>
      </c>
      <c r="X62" s="125">
        <f>L62/D62</f>
        <v>2.9789183961279382</v>
      </c>
      <c r="Y62" s="125">
        <f>M62/D62</f>
        <v>0.75483049078212405</v>
      </c>
      <c r="Z62" s="125">
        <f>O62/D62</f>
        <v>0.30026373307996779</v>
      </c>
      <c r="AA62" s="125">
        <f>P62/D62</f>
        <v>6.1770633172423491E-2</v>
      </c>
      <c r="AB62" s="125">
        <f>Q62/D62</f>
        <v>0.17847358621600548</v>
      </c>
      <c r="AC62" s="125">
        <f>R62/D62</f>
        <v>7.6265300992301036E-3</v>
      </c>
      <c r="AD62" s="163">
        <f>F62/D62</f>
        <v>0.37849744575151145</v>
      </c>
      <c r="AE62" s="172">
        <f t="shared" si="26"/>
        <v>48.010610461761651</v>
      </c>
      <c r="AF62" s="172">
        <f t="shared" si="27"/>
        <v>63.444269935211594</v>
      </c>
      <c r="AG62" s="69">
        <f>G62/D62</f>
        <v>2.8164349593322737</v>
      </c>
      <c r="AH62" s="32"/>
      <c r="AI62" s="64">
        <f>(T62-T63)*D62</f>
        <v>-59761.536463326403</v>
      </c>
      <c r="AJ62" s="65">
        <f>(T62-T63)/T63</f>
        <v>-2.0107937188255619E-2</v>
      </c>
      <c r="AK62" s="64">
        <f>(AE62-AE63)*E62</f>
        <v>-57220.181012190864</v>
      </c>
      <c r="AL62" s="65">
        <f>(AE62-AE63)/AE63</f>
        <v>-1.926932545002644E-2</v>
      </c>
      <c r="AM62" s="24"/>
      <c r="AN62" s="64">
        <f>(U62-U63)*D62</f>
        <v>-97742.447164125348</v>
      </c>
      <c r="AO62" s="65">
        <f>(U62-U63)/U63</f>
        <v>-2.4768698667559548E-2</v>
      </c>
      <c r="AP62" s="64">
        <f>(AF62-AF63)*E62</f>
        <v>-94368.088855560054</v>
      </c>
      <c r="AQ62" s="65">
        <f>(AF62-AF63)/AF63</f>
        <v>-2.3934075704659802E-2</v>
      </c>
      <c r="AR62" s="202">
        <f>AD62/AD63-1</f>
        <v>-4.960945217363899E-3</v>
      </c>
      <c r="AS62" s="80">
        <v>10.278824269999999</v>
      </c>
      <c r="AT62" s="80">
        <f>H62/D62/6*7</f>
        <v>14.476154908034271</v>
      </c>
    </row>
    <row r="63" spans="1:46" ht="15" hidden="1" customHeight="1" x14ac:dyDescent="0.3">
      <c r="A63" s="196" t="s">
        <v>166</v>
      </c>
      <c r="B63" s="90"/>
      <c r="C63" s="49" t="s">
        <v>31</v>
      </c>
      <c r="D63" s="66">
        <v>52326</v>
      </c>
      <c r="E63" s="66">
        <v>13535</v>
      </c>
      <c r="F63" s="66">
        <v>19904</v>
      </c>
      <c r="G63" s="66">
        <v>148961</v>
      </c>
      <c r="H63" s="67">
        <v>662591.30000000005</v>
      </c>
      <c r="I63" s="67">
        <v>879774.79</v>
      </c>
      <c r="J63" s="132">
        <v>211980</v>
      </c>
      <c r="K63" s="132">
        <v>20730</v>
      </c>
      <c r="L63" s="132">
        <v>154071</v>
      </c>
      <c r="M63" s="132">
        <v>36499</v>
      </c>
      <c r="N63" s="132">
        <v>8034</v>
      </c>
      <c r="O63" s="132">
        <v>15836</v>
      </c>
      <c r="P63" s="132">
        <v>3192</v>
      </c>
      <c r="Q63" s="132">
        <v>9431</v>
      </c>
      <c r="R63" s="132">
        <v>421</v>
      </c>
      <c r="S63" s="132">
        <v>5297</v>
      </c>
      <c r="T63" s="173">
        <f>H63/D63</f>
        <v>12.662754653518329</v>
      </c>
      <c r="U63" s="173">
        <f>I63/D63</f>
        <v>16.813339257730384</v>
      </c>
      <c r="V63" s="135">
        <f>J63/D63</f>
        <v>4.0511409242059395</v>
      </c>
      <c r="W63" s="135">
        <f>K63/D63</f>
        <v>0.39617016397202154</v>
      </c>
      <c r="X63" s="135">
        <f>L63/D63</f>
        <v>2.9444444444444446</v>
      </c>
      <c r="Y63" s="135">
        <f>M63/D63</f>
        <v>0.69753086419753085</v>
      </c>
      <c r="Z63" s="135">
        <f>O63/D63</f>
        <v>0.30264113442648016</v>
      </c>
      <c r="AA63" s="135">
        <f>P63/D63</f>
        <v>6.1002178649237473E-2</v>
      </c>
      <c r="AB63" s="135">
        <f>Q63/D63</f>
        <v>0.18023544700531285</v>
      </c>
      <c r="AC63" s="135">
        <f>R63/D63</f>
        <v>8.0457134120704814E-3</v>
      </c>
      <c r="AD63" s="135">
        <f>F63/D63</f>
        <v>0.38038451247945571</v>
      </c>
      <c r="AE63" s="173">
        <f t="shared" si="26"/>
        <v>48.953919468045811</v>
      </c>
      <c r="AF63" s="173">
        <f t="shared" si="27"/>
        <v>64.999984484669383</v>
      </c>
      <c r="AG63" s="68">
        <f>G63/D63</f>
        <v>2.8467874479226389</v>
      </c>
      <c r="AI63" s="49"/>
      <c r="AJ63" s="49"/>
      <c r="AK63" s="49"/>
      <c r="AL63" s="49"/>
      <c r="AN63" s="49"/>
      <c r="AO63" s="49"/>
      <c r="AP63" s="49"/>
      <c r="AQ63" s="49"/>
      <c r="AR63" s="203"/>
      <c r="AS63" s="79">
        <v>10.31269391</v>
      </c>
      <c r="AT63" s="79">
        <f>H63/D63/6*7</f>
        <v>14.773213762438049</v>
      </c>
    </row>
    <row r="64" spans="1:46" ht="15" hidden="1" customHeight="1" x14ac:dyDescent="0.3">
      <c r="A64" s="196" t="s">
        <v>166</v>
      </c>
      <c r="B64" s="58"/>
      <c r="D64" s="9"/>
      <c r="E64" s="9"/>
      <c r="F64" s="9"/>
      <c r="G64" s="9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V64" s="118"/>
      <c r="W64" s="118"/>
      <c r="X64" s="118"/>
      <c r="Y64" s="118"/>
      <c r="Z64" s="118"/>
      <c r="AA64" s="118"/>
      <c r="AB64" s="118"/>
      <c r="AC64" s="118"/>
      <c r="AD64" s="167"/>
      <c r="AE64" s="172"/>
      <c r="AG64" s="72"/>
      <c r="AR64" s="9"/>
      <c r="AS64" s="81"/>
      <c r="AT64" s="103"/>
    </row>
    <row r="65" spans="1:47" ht="15" hidden="1" customHeight="1" x14ac:dyDescent="0.3">
      <c r="A65" s="196" t="s">
        <v>166</v>
      </c>
      <c r="B65" s="90" t="s">
        <v>172</v>
      </c>
      <c r="C65" s="53" t="s">
        <v>29</v>
      </c>
      <c r="D65" s="70">
        <v>790534</v>
      </c>
      <c r="E65" s="70">
        <v>269978</v>
      </c>
      <c r="F65" s="70">
        <v>458608</v>
      </c>
      <c r="G65" s="70">
        <v>3811774</v>
      </c>
      <c r="H65" s="71">
        <v>16899655.780000001</v>
      </c>
      <c r="I65" s="71">
        <v>22027336.460000001</v>
      </c>
      <c r="J65" s="122">
        <v>3077944</v>
      </c>
      <c r="K65" s="122">
        <v>393425</v>
      </c>
      <c r="L65" s="122">
        <v>2192009</v>
      </c>
      <c r="M65" s="122">
        <v>472090</v>
      </c>
      <c r="N65" s="122">
        <v>164979</v>
      </c>
      <c r="O65" s="122">
        <v>453526</v>
      </c>
      <c r="P65" s="122">
        <v>102278</v>
      </c>
      <c r="Q65" s="122">
        <v>249574</v>
      </c>
      <c r="R65" s="122">
        <v>10346</v>
      </c>
      <c r="S65" s="122">
        <v>131149</v>
      </c>
      <c r="T65" s="172">
        <f>H65/D65</f>
        <v>21.37751922118467</v>
      </c>
      <c r="U65" s="172">
        <f>I65/D65</f>
        <v>27.86386981458103</v>
      </c>
      <c r="V65" s="125">
        <f>J65/D65</f>
        <v>3.8934998368191627</v>
      </c>
      <c r="W65" s="125">
        <f>K65/D65</f>
        <v>0.49766992944009997</v>
      </c>
      <c r="X65" s="125">
        <f>L65/D65</f>
        <v>2.7728206503452095</v>
      </c>
      <c r="Y65" s="125">
        <f>M65/D65</f>
        <v>0.59717861597350652</v>
      </c>
      <c r="Z65" s="125">
        <f>O65/D65</f>
        <v>0.57369575502128944</v>
      </c>
      <c r="AA65" s="125">
        <f>P65/D65</f>
        <v>0.12937836955779258</v>
      </c>
      <c r="AB65" s="125">
        <f>Q65/D65</f>
        <v>0.31570305641503082</v>
      </c>
      <c r="AC65" s="125">
        <f>R65/D65</f>
        <v>1.3087356141544829E-2</v>
      </c>
      <c r="AD65" s="163">
        <f>F65/D65</f>
        <v>0.58012432102857059</v>
      </c>
      <c r="AE65" s="172">
        <f t="shared" ref="AE65:AE67" si="28">H65/E65</f>
        <v>62.596418152590218</v>
      </c>
      <c r="AF65" s="172">
        <f t="shared" ref="AF65:AF67" si="29">I65/E65</f>
        <v>81.589375652830981</v>
      </c>
      <c r="AG65" s="69">
        <f>G65/D65</f>
        <v>4.82177110661907</v>
      </c>
      <c r="AH65" s="32"/>
      <c r="AI65" s="64">
        <f>(T65-T67)*D65</f>
        <v>115638.75143918644</v>
      </c>
      <c r="AJ65" s="65">
        <f>(T65-T67)/T67</f>
        <v>6.889813758077565E-3</v>
      </c>
      <c r="AK65" s="64">
        <f>(AE65-AE67)*E65</f>
        <v>104786.00199693508</v>
      </c>
      <c r="AL65" s="65">
        <f>(AE65-AE67)/AE67</f>
        <v>6.2391672803666287E-3</v>
      </c>
      <c r="AM65" s="24"/>
      <c r="AN65" s="64">
        <f>(U65-U67)*D65</f>
        <v>108222.84179002102</v>
      </c>
      <c r="AO65" s="65">
        <f>(U65-U67)/U67</f>
        <v>4.9373730925009471E-3</v>
      </c>
      <c r="AP65" s="64">
        <f>(AF65-AF67)*E65</f>
        <v>94049.676469120139</v>
      </c>
      <c r="AQ65" s="65">
        <f>(AF65-AF67)/AF67</f>
        <v>4.2879882708568564E-3</v>
      </c>
      <c r="AR65" s="202">
        <f>AD65/AD67-1</f>
        <v>8.291624770957462E-4</v>
      </c>
      <c r="AS65" s="80">
        <v>21.382476700000002</v>
      </c>
      <c r="AT65" s="80">
        <f>H65/D65/6*7</f>
        <v>24.940439091382117</v>
      </c>
    </row>
    <row r="66" spans="1:47" ht="15" hidden="1" customHeight="1" x14ac:dyDescent="0.3">
      <c r="A66" s="196" t="s">
        <v>166</v>
      </c>
      <c r="B66" s="52"/>
      <c r="C66" s="53" t="s">
        <v>30</v>
      </c>
      <c r="D66" s="70">
        <v>789265</v>
      </c>
      <c r="E66" s="70">
        <v>270462</v>
      </c>
      <c r="F66" s="70">
        <v>460153</v>
      </c>
      <c r="G66" s="70">
        <v>3826491</v>
      </c>
      <c r="H66" s="71">
        <v>16955206.289999999</v>
      </c>
      <c r="I66" s="71">
        <v>22127629.329999998</v>
      </c>
      <c r="J66" s="122">
        <v>3111839</v>
      </c>
      <c r="K66" s="122">
        <v>397068</v>
      </c>
      <c r="L66" s="122">
        <v>2214491</v>
      </c>
      <c r="M66" s="122">
        <v>479555</v>
      </c>
      <c r="N66" s="122">
        <v>165745</v>
      </c>
      <c r="O66" s="122">
        <v>459452</v>
      </c>
      <c r="P66" s="122">
        <v>104446</v>
      </c>
      <c r="Q66" s="122">
        <v>252229</v>
      </c>
      <c r="R66" s="122">
        <v>10677</v>
      </c>
      <c r="S66" s="122">
        <v>131866</v>
      </c>
      <c r="T66" s="171">
        <f>H66/D66</f>
        <v>21.482273114860028</v>
      </c>
      <c r="U66" s="172">
        <f>I66/D66</f>
        <v>28.035741265607875</v>
      </c>
      <c r="V66" s="125">
        <f>J66/D66</f>
        <v>3.9427049216676275</v>
      </c>
      <c r="W66" s="125">
        <f>K66/D66</f>
        <v>0.50308578234179901</v>
      </c>
      <c r="X66" s="125">
        <f>L66/D66</f>
        <v>2.8057635901756699</v>
      </c>
      <c r="Y66" s="125">
        <f>M66/D66</f>
        <v>0.6075969414581921</v>
      </c>
      <c r="Z66" s="125">
        <f>O66/D66</f>
        <v>0.58212640874737887</v>
      </c>
      <c r="AA66" s="125">
        <f>P66/D66</f>
        <v>0.13233324675489222</v>
      </c>
      <c r="AB66" s="125">
        <f>Q66/D66</f>
        <v>0.3195745408703034</v>
      </c>
      <c r="AC66" s="125">
        <f>R66/D66</f>
        <v>1.3527775842080923E-2</v>
      </c>
      <c r="AD66" s="163">
        <f>F66/D66</f>
        <v>0.58301457685314817</v>
      </c>
      <c r="AE66" s="172">
        <f t="shared" si="28"/>
        <v>62.689791135168711</v>
      </c>
      <c r="AF66" s="172">
        <f t="shared" si="29"/>
        <v>81.814189534943907</v>
      </c>
      <c r="AG66" s="69">
        <f>G66/D66</f>
        <v>4.8481701329718154</v>
      </c>
      <c r="AH66" s="32"/>
      <c r="AI66" s="64">
        <f>(T66-T67)*D66</f>
        <v>198131.70491314496</v>
      </c>
      <c r="AJ66" s="65">
        <f>(T66-T67)/T67</f>
        <v>1.1823764578184456E-2</v>
      </c>
      <c r="AK66" s="64">
        <f>(AE66-AE67)*E66</f>
        <v>130227.69952868225</v>
      </c>
      <c r="AL66" s="65">
        <f>(AE66-AE67)/AE67</f>
        <v>7.740140578986269E-3</v>
      </c>
      <c r="AM66" s="24"/>
      <c r="AN66" s="64">
        <f>(U66-U67)*D66</f>
        <v>243701.23851184247</v>
      </c>
      <c r="AO66" s="65">
        <f>(U66-U67)/U67</f>
        <v>1.1136082950602961E-2</v>
      </c>
      <c r="AP66" s="64">
        <f>(AF66-AF67)*E66</f>
        <v>155021.89514482731</v>
      </c>
      <c r="AQ66" s="65">
        <f>(AF66-AF67)/AF67</f>
        <v>7.0552343687220256E-3</v>
      </c>
      <c r="AR66" s="202">
        <f>AD66/AD67-1</f>
        <v>5.8154252683675356E-3</v>
      </c>
      <c r="AS66" s="80">
        <v>21.441342160000001</v>
      </c>
      <c r="AT66" s="80">
        <f>H66/D66/6*7</f>
        <v>25.062651967336702</v>
      </c>
    </row>
    <row r="67" spans="1:47" ht="15" hidden="1" customHeight="1" x14ac:dyDescent="0.3">
      <c r="A67" s="196" t="s">
        <v>166</v>
      </c>
      <c r="B67" s="90"/>
      <c r="C67" s="49" t="s">
        <v>31</v>
      </c>
      <c r="D67" s="66">
        <v>175808</v>
      </c>
      <c r="E67" s="66">
        <v>60002</v>
      </c>
      <c r="F67" s="66">
        <v>101906</v>
      </c>
      <c r="G67" s="66">
        <v>846140</v>
      </c>
      <c r="H67" s="67">
        <v>3732621.83</v>
      </c>
      <c r="I67" s="67">
        <v>4874623.3899999997</v>
      </c>
      <c r="J67" s="132">
        <v>690033</v>
      </c>
      <c r="K67" s="132">
        <v>87114</v>
      </c>
      <c r="L67" s="132">
        <v>491386</v>
      </c>
      <c r="M67" s="132">
        <v>106886</v>
      </c>
      <c r="N67" s="132">
        <v>36444</v>
      </c>
      <c r="O67" s="132">
        <v>100713</v>
      </c>
      <c r="P67" s="132">
        <v>22599</v>
      </c>
      <c r="Q67" s="132">
        <v>55711</v>
      </c>
      <c r="R67" s="132">
        <v>2213</v>
      </c>
      <c r="S67" s="132">
        <v>29122</v>
      </c>
      <c r="T67" s="173">
        <f>H67/D67</f>
        <v>21.231239932198761</v>
      </c>
      <c r="U67" s="173">
        <f>I67/D67</f>
        <v>27.726971411994903</v>
      </c>
      <c r="V67" s="135">
        <f>J67/D67</f>
        <v>3.9249237804878048</v>
      </c>
      <c r="W67" s="135">
        <f>K67/D67</f>
        <v>0.49550646159446671</v>
      </c>
      <c r="X67" s="135">
        <f>L67/D67</f>
        <v>2.7950150163815071</v>
      </c>
      <c r="Y67" s="135">
        <f>M67/D67</f>
        <v>0.60797005824535855</v>
      </c>
      <c r="Z67" s="135">
        <f>O67/D67</f>
        <v>0.57285789042591917</v>
      </c>
      <c r="AA67" s="135">
        <f>P67/D67</f>
        <v>0.12854363851474335</v>
      </c>
      <c r="AB67" s="135">
        <f>Q67/D67</f>
        <v>0.3168854659628686</v>
      </c>
      <c r="AC67" s="135">
        <f>R67/D67</f>
        <v>1.2587595558791409E-2</v>
      </c>
      <c r="AD67" s="135">
        <f>F67/D67</f>
        <v>0.57964370222060435</v>
      </c>
      <c r="AE67" s="173">
        <f t="shared" si="28"/>
        <v>62.208290223659212</v>
      </c>
      <c r="AF67" s="173">
        <f t="shared" si="29"/>
        <v>81.241015132828906</v>
      </c>
      <c r="AG67" s="68">
        <f>G67/D67</f>
        <v>4.8128640334910813</v>
      </c>
      <c r="AI67" s="49"/>
      <c r="AJ67" s="49"/>
      <c r="AK67" s="49"/>
      <c r="AL67" s="49"/>
      <c r="AN67" s="49"/>
      <c r="AO67" s="49"/>
      <c r="AP67" s="49"/>
      <c r="AQ67" s="49"/>
      <c r="AR67" s="203"/>
      <c r="AS67" s="79">
        <v>21.316948010000001</v>
      </c>
      <c r="AT67" s="79">
        <f>H67/D67/6*7</f>
        <v>24.769779920898557</v>
      </c>
    </row>
    <row r="68" spans="1:47" ht="15" hidden="1" customHeight="1" x14ac:dyDescent="0.3">
      <c r="A68" s="196" t="s">
        <v>166</v>
      </c>
      <c r="B68" s="58"/>
      <c r="D68" s="9"/>
      <c r="E68" s="9"/>
      <c r="F68" s="9"/>
      <c r="G68" s="9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V68" s="118"/>
      <c r="W68" s="118"/>
      <c r="X68" s="118"/>
      <c r="Y68" s="118"/>
      <c r="Z68" s="118"/>
      <c r="AA68" s="118"/>
      <c r="AB68" s="118"/>
      <c r="AC68" s="118"/>
      <c r="AD68" s="167"/>
      <c r="AE68" s="172"/>
      <c r="AG68" s="72"/>
      <c r="AR68" s="9"/>
      <c r="AS68" s="81"/>
      <c r="AT68" s="81"/>
    </row>
    <row r="69" spans="1:47" ht="15" hidden="1" customHeight="1" x14ac:dyDescent="0.3">
      <c r="A69" s="196" t="s">
        <v>166</v>
      </c>
      <c r="B69" s="90" t="s">
        <v>173</v>
      </c>
      <c r="C69" s="53" t="s">
        <v>29</v>
      </c>
      <c r="D69" s="70">
        <v>1445</v>
      </c>
      <c r="E69" s="70">
        <v>296</v>
      </c>
      <c r="F69" s="70">
        <v>458</v>
      </c>
      <c r="G69" s="70">
        <v>4408</v>
      </c>
      <c r="H69" s="71">
        <v>18911</v>
      </c>
      <c r="I69" s="71">
        <v>24376.17</v>
      </c>
      <c r="J69" s="122">
        <v>3174</v>
      </c>
      <c r="K69" s="122">
        <v>460</v>
      </c>
      <c r="L69" s="122">
        <v>2414</v>
      </c>
      <c r="M69" s="122">
        <v>283</v>
      </c>
      <c r="N69" s="122">
        <v>189</v>
      </c>
      <c r="O69" s="122">
        <v>427</v>
      </c>
      <c r="P69" s="122">
        <v>76</v>
      </c>
      <c r="Q69" s="122">
        <v>245</v>
      </c>
      <c r="R69" s="122">
        <v>20</v>
      </c>
      <c r="S69" s="122">
        <v>126</v>
      </c>
      <c r="T69" s="172">
        <f>H69/D69</f>
        <v>13.08719723183391</v>
      </c>
      <c r="U69" s="172">
        <f>I69/D69</f>
        <v>16.869321799307958</v>
      </c>
      <c r="V69" s="125">
        <f>J69/D69</f>
        <v>2.1965397923875432</v>
      </c>
      <c r="W69" s="125">
        <f>K69/D69</f>
        <v>0.31833910034602075</v>
      </c>
      <c r="X69" s="125">
        <f>L69/D69</f>
        <v>1.6705882352941177</v>
      </c>
      <c r="Y69" s="125">
        <f>M69/D69</f>
        <v>0.19584775086505191</v>
      </c>
      <c r="Z69" s="125">
        <f>O69/D69</f>
        <v>0.2955017301038062</v>
      </c>
      <c r="AA69" s="125">
        <f>P69/D69</f>
        <v>5.2595155709342561E-2</v>
      </c>
      <c r="AB69" s="125">
        <f>Q69/D69</f>
        <v>0.16955017301038061</v>
      </c>
      <c r="AC69" s="125">
        <f>R69/D69</f>
        <v>1.384083044982699E-2</v>
      </c>
      <c r="AD69" s="163">
        <f>F69/D69</f>
        <v>0.31695501730103809</v>
      </c>
      <c r="AE69" s="172">
        <f t="shared" ref="AE69:AE71" si="30">H69/E69</f>
        <v>63.888513513513516</v>
      </c>
      <c r="AF69" s="172">
        <f t="shared" ref="AF69:AF71" si="31">I69/E69</f>
        <v>82.351925675675673</v>
      </c>
      <c r="AG69" s="69">
        <f>G69/D69</f>
        <v>3.0505190311418686</v>
      </c>
      <c r="AH69" s="32"/>
      <c r="AI69" s="64">
        <f>(T69-T71)*D69</f>
        <v>-3416.3812684365794</v>
      </c>
      <c r="AJ69" s="65">
        <f>(T69-T71)/T71</f>
        <v>-0.15301307517268922</v>
      </c>
      <c r="AK69" s="64">
        <f>(AE69-AE71)*E69</f>
        <v>-715.11139240506191</v>
      </c>
      <c r="AL69" s="65">
        <f>(AE69-AE71)/AE71</f>
        <v>-3.6436733599799938E-2</v>
      </c>
      <c r="AM69" s="24"/>
      <c r="AN69" s="64">
        <f>(U69-U71)*D69</f>
        <v>-3137.5251327433639</v>
      </c>
      <c r="AO69" s="65">
        <f>(U69-U71)/U71</f>
        <v>-0.11403503301195896</v>
      </c>
      <c r="AP69" s="64">
        <f>(AF69-AF71)*E69</f>
        <v>191.2089873417716</v>
      </c>
      <c r="AQ69" s="65">
        <f>(AF69-AF71)/AF71</f>
        <v>7.9061110432096307E-3</v>
      </c>
      <c r="AR69" s="202">
        <f>AD69/AD71-1</f>
        <v>-5.1134179161860249E-3</v>
      </c>
      <c r="AS69" s="80">
        <v>12.7652128</v>
      </c>
      <c r="AT69" s="80">
        <f>H69/D69/6*7</f>
        <v>15.268396770472894</v>
      </c>
    </row>
    <row r="70" spans="1:47" ht="15" hidden="1" customHeight="1" x14ac:dyDescent="0.3">
      <c r="A70" s="196" t="s">
        <v>166</v>
      </c>
      <c r="B70" s="52"/>
      <c r="C70" s="53" t="s">
        <v>30</v>
      </c>
      <c r="D70" s="70">
        <v>1373</v>
      </c>
      <c r="E70" s="70">
        <v>276</v>
      </c>
      <c r="F70" s="70">
        <v>438</v>
      </c>
      <c r="G70" s="70">
        <v>4385</v>
      </c>
      <c r="H70" s="71">
        <v>19594.48</v>
      </c>
      <c r="I70" s="71">
        <v>25318.39</v>
      </c>
      <c r="J70" s="122">
        <v>2850</v>
      </c>
      <c r="K70" s="122">
        <v>347</v>
      </c>
      <c r="L70" s="122">
        <v>2046</v>
      </c>
      <c r="M70" s="122">
        <v>439</v>
      </c>
      <c r="N70" s="122">
        <v>175</v>
      </c>
      <c r="O70" s="122">
        <v>503</v>
      </c>
      <c r="P70" s="122">
        <v>98</v>
      </c>
      <c r="Q70" s="122">
        <v>295</v>
      </c>
      <c r="R70" s="122">
        <v>14</v>
      </c>
      <c r="S70" s="122">
        <v>136</v>
      </c>
      <c r="T70" s="171">
        <f>H70/D70</f>
        <v>14.271289147851419</v>
      </c>
      <c r="U70" s="172">
        <f>I70/D70</f>
        <v>18.440196649672249</v>
      </c>
      <c r="V70" s="125">
        <f>J70/D70</f>
        <v>2.0757465404224327</v>
      </c>
      <c r="W70" s="125">
        <f>K70/D70</f>
        <v>0.25273124544792425</v>
      </c>
      <c r="X70" s="125">
        <f>L70/D70</f>
        <v>1.4901675163874726</v>
      </c>
      <c r="Y70" s="125">
        <f>M70/D70</f>
        <v>0.31973780043699929</v>
      </c>
      <c r="Z70" s="125">
        <f>O70/D70</f>
        <v>0.3663510560815732</v>
      </c>
      <c r="AA70" s="125">
        <f>P70/D70</f>
        <v>7.1376547705753829E-2</v>
      </c>
      <c r="AB70" s="125">
        <f>Q70/D70</f>
        <v>0.21485797523670794</v>
      </c>
      <c r="AC70" s="125">
        <f>R70/D70</f>
        <v>1.0196649672250545E-2</v>
      </c>
      <c r="AD70" s="163">
        <f>F70/D70</f>
        <v>0.31900946831755278</v>
      </c>
      <c r="AE70" s="172">
        <f t="shared" si="30"/>
        <v>70.994492753623192</v>
      </c>
      <c r="AF70" s="172">
        <f t="shared" si="31"/>
        <v>91.733297101449267</v>
      </c>
      <c r="AG70" s="69">
        <f>G70/D70</f>
        <v>3.1937363437727604</v>
      </c>
      <c r="AH70" s="32"/>
      <c r="AI70" s="64">
        <f>(T70-T71)*D70</f>
        <v>-1620.3950737463149</v>
      </c>
      <c r="AJ70" s="65">
        <f>(T70-T71)/T71</f>
        <v>-7.6380137432511916E-2</v>
      </c>
      <c r="AK70" s="64">
        <f>(AE70-AE71)*E70</f>
        <v>1294.4572151898749</v>
      </c>
      <c r="AL70" s="65">
        <f>(AE70-AE71)/AE71</f>
        <v>7.0735278879780136E-2</v>
      </c>
      <c r="AM70" s="24"/>
      <c r="AN70" s="64">
        <f>(U70-U71)*D70</f>
        <v>-824.38053097345392</v>
      </c>
      <c r="AO70" s="65">
        <f>(U70-U71)/U71</f>
        <v>-3.1533785984800028E-2</v>
      </c>
      <c r="AP70" s="64">
        <f>(AF70-AF71)*E70</f>
        <v>2767.5479746835422</v>
      </c>
      <c r="AQ70" s="65">
        <f>(AF70-AF71)/AF71</f>
        <v>0.12272481761774504</v>
      </c>
      <c r="AR70" s="202">
        <f>AD70/AD71-1</f>
        <v>1.3352755523183824E-3</v>
      </c>
      <c r="AS70" s="80">
        <v>13.83288905</v>
      </c>
      <c r="AT70" s="80">
        <f>H70/D70/6*7</f>
        <v>16.649837339159987</v>
      </c>
    </row>
    <row r="71" spans="1:47" ht="15" hidden="1" customHeight="1" x14ac:dyDescent="0.3">
      <c r="A71" s="196" t="s">
        <v>166</v>
      </c>
      <c r="B71" s="90"/>
      <c r="C71" s="49" t="s">
        <v>31</v>
      </c>
      <c r="D71" s="66">
        <v>339</v>
      </c>
      <c r="E71" s="66">
        <v>79</v>
      </c>
      <c r="F71" s="66">
        <v>108</v>
      </c>
      <c r="G71" s="66">
        <v>993</v>
      </c>
      <c r="H71" s="67">
        <v>5238.05</v>
      </c>
      <c r="I71" s="67">
        <v>6454.77</v>
      </c>
      <c r="J71" s="132">
        <v>247</v>
      </c>
      <c r="K71" s="132">
        <v>56</v>
      </c>
      <c r="L71" s="132">
        <v>169</v>
      </c>
      <c r="M71" s="132">
        <v>17</v>
      </c>
      <c r="N71" s="132">
        <v>46</v>
      </c>
      <c r="O71" s="132">
        <v>93</v>
      </c>
      <c r="P71" s="132">
        <v>9</v>
      </c>
      <c r="Q71" s="132">
        <v>56</v>
      </c>
      <c r="R71" s="132">
        <v>2</v>
      </c>
      <c r="S71" s="132">
        <v>38</v>
      </c>
      <c r="T71" s="173">
        <f>H71/D71</f>
        <v>15.451474926253688</v>
      </c>
      <c r="U71" s="173">
        <f>I71/D71</f>
        <v>19.040619469026549</v>
      </c>
      <c r="V71" s="135">
        <f>J71/D71</f>
        <v>0.72861356932153387</v>
      </c>
      <c r="W71" s="135">
        <f>K71/D71</f>
        <v>0.16519174041297935</v>
      </c>
      <c r="X71" s="135">
        <f>L71/D71</f>
        <v>0.49852507374631266</v>
      </c>
      <c r="Y71" s="135">
        <f>M71/D71</f>
        <v>5.0147492625368731E-2</v>
      </c>
      <c r="Z71" s="135">
        <f>O71/D71</f>
        <v>0.27433628318584069</v>
      </c>
      <c r="AA71" s="135">
        <f>P71/D71</f>
        <v>2.6548672566371681E-2</v>
      </c>
      <c r="AB71" s="135">
        <f>Q71/D71</f>
        <v>0.16519174041297935</v>
      </c>
      <c r="AC71" s="135">
        <f>R71/D71</f>
        <v>5.8997050147492625E-3</v>
      </c>
      <c r="AD71" s="135">
        <f>F71/D71</f>
        <v>0.31858407079646017</v>
      </c>
      <c r="AE71" s="173">
        <f t="shared" si="30"/>
        <v>66.304430379746833</v>
      </c>
      <c r="AF71" s="173">
        <f t="shared" si="31"/>
        <v>81.705949367088607</v>
      </c>
      <c r="AG71" s="68">
        <f>G71/D71</f>
        <v>2.9292035398230087</v>
      </c>
      <c r="AI71" s="49"/>
      <c r="AJ71" s="49"/>
      <c r="AK71" s="49"/>
      <c r="AL71" s="49"/>
      <c r="AN71" s="49"/>
      <c r="AO71" s="49"/>
      <c r="AP71" s="49"/>
      <c r="AQ71" s="49"/>
      <c r="AR71" s="203"/>
      <c r="AS71" s="79">
        <v>12.75474189</v>
      </c>
      <c r="AT71" s="79">
        <f>H71/D71/6*7</f>
        <v>18.026720747295972</v>
      </c>
    </row>
    <row r="72" spans="1:47" ht="15" hidden="1" customHeight="1" x14ac:dyDescent="0.3">
      <c r="A72" s="196" t="s">
        <v>166</v>
      </c>
      <c r="B72" s="58"/>
      <c r="D72" s="9"/>
      <c r="E72" s="9"/>
      <c r="F72" s="9"/>
      <c r="G72" s="9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V72" s="118"/>
      <c r="W72" s="118"/>
      <c r="X72" s="118"/>
      <c r="Y72" s="118"/>
      <c r="Z72" s="118"/>
      <c r="AA72" s="118"/>
      <c r="AB72" s="118"/>
      <c r="AC72" s="118"/>
      <c r="AD72" s="167"/>
      <c r="AE72" s="172"/>
      <c r="AG72" s="72"/>
      <c r="AR72" s="9"/>
      <c r="AS72" s="81"/>
      <c r="AT72" s="103"/>
    </row>
    <row r="73" spans="1:47" ht="15" hidden="1" customHeight="1" x14ac:dyDescent="0.3">
      <c r="A73" s="196" t="s">
        <v>166</v>
      </c>
      <c r="B73" s="109" t="s">
        <v>108</v>
      </c>
      <c r="C73" s="110" t="s">
        <v>29</v>
      </c>
      <c r="D73" s="111">
        <v>2359488</v>
      </c>
      <c r="E73" s="111">
        <v>934453</v>
      </c>
      <c r="F73" s="111">
        <v>1712620</v>
      </c>
      <c r="G73" s="111">
        <v>14544465</v>
      </c>
      <c r="H73" s="112">
        <v>63590338.350000001</v>
      </c>
      <c r="I73" s="112">
        <v>82772457.730000004</v>
      </c>
      <c r="J73" s="160">
        <v>13680504</v>
      </c>
      <c r="K73" s="160">
        <v>1704456</v>
      </c>
      <c r="L73" s="160">
        <v>9563061</v>
      </c>
      <c r="M73" s="160">
        <v>2329365</v>
      </c>
      <c r="N73" s="160">
        <v>571859</v>
      </c>
      <c r="O73" s="160">
        <v>1933190</v>
      </c>
      <c r="P73" s="160">
        <v>557344</v>
      </c>
      <c r="Q73" s="160">
        <v>977352</v>
      </c>
      <c r="R73" s="160">
        <v>44749</v>
      </c>
      <c r="S73" s="160">
        <v>477836</v>
      </c>
      <c r="T73" s="174">
        <f>H73/D73</f>
        <v>26.95090559901131</v>
      </c>
      <c r="U73" s="174">
        <f>I73/D73</f>
        <v>35.080686034427806</v>
      </c>
      <c r="V73" s="161">
        <f>J73/D73</f>
        <v>5.7980816177068926</v>
      </c>
      <c r="W73" s="161">
        <f>K73/D73</f>
        <v>0.72238383920579385</v>
      </c>
      <c r="X73" s="161">
        <f>L73/D73</f>
        <v>4.0530237916022456</v>
      </c>
      <c r="Y73" s="161">
        <f>M73/D73</f>
        <v>0.98723324721295469</v>
      </c>
      <c r="Z73" s="161">
        <f>O73/D73</f>
        <v>0.81932605717850648</v>
      </c>
      <c r="AA73" s="161">
        <f>P73/D73</f>
        <v>0.23621395828247485</v>
      </c>
      <c r="AB73" s="161">
        <f>Q73/D73</f>
        <v>0.41422206851655952</v>
      </c>
      <c r="AC73" s="161">
        <f>R73/D73</f>
        <v>1.8965555239102722E-2</v>
      </c>
      <c r="AD73" s="164">
        <f>F73/D73</f>
        <v>0.72584391189953079</v>
      </c>
      <c r="AE73" s="174">
        <f t="shared" ref="AE73:AE75" si="32">H73/E73</f>
        <v>68.050868636517833</v>
      </c>
      <c r="AF73" s="174">
        <f t="shared" ref="AF73:AF75" si="33">I73/E73</f>
        <v>88.57851355819929</v>
      </c>
      <c r="AG73" s="113">
        <f>G73/D73</f>
        <v>6.1642462262999427</v>
      </c>
      <c r="AH73" s="114"/>
      <c r="AI73" s="115">
        <f>(T73-T75)*D73</f>
        <v>292082.96265789086</v>
      </c>
      <c r="AJ73" s="116">
        <f>(T73-T75)/T75</f>
        <v>4.614391990277497E-3</v>
      </c>
      <c r="AK73" s="115">
        <f>(AE73-AE75)*E73</f>
        <v>154674.62542570711</v>
      </c>
      <c r="AL73" s="116">
        <f>(AE73-AE75)/AE75</f>
        <v>2.4382912756659284E-3</v>
      </c>
      <c r="AM73" s="114"/>
      <c r="AN73" s="115">
        <f>(U73-U75)*D73</f>
        <v>347569.81422555726</v>
      </c>
      <c r="AO73" s="116">
        <f>(U73-U75)/U75</f>
        <v>4.216806634674713E-3</v>
      </c>
      <c r="AP73" s="115">
        <f>(AF73-AF75)*E73</f>
        <v>168641.23671975802</v>
      </c>
      <c r="AQ73" s="116">
        <f>(AF73-AF75)/AF75</f>
        <v>2.0415671318706786E-3</v>
      </c>
      <c r="AR73" s="206">
        <f>AD73/AD75-1</f>
        <v>3.567784064518964E-3</v>
      </c>
      <c r="AS73" s="117">
        <v>26.721306989999999</v>
      </c>
      <c r="AT73" s="117">
        <f>H73/D73/6*7</f>
        <v>31.442723198846526</v>
      </c>
      <c r="AU73" s="27"/>
    </row>
    <row r="74" spans="1:47" ht="15" hidden="1" customHeight="1" x14ac:dyDescent="0.3">
      <c r="A74" s="196" t="s">
        <v>166</v>
      </c>
      <c r="B74" s="179"/>
      <c r="C74" s="180" t="s">
        <v>30</v>
      </c>
      <c r="D74" s="181">
        <v>2358559</v>
      </c>
      <c r="E74" s="181">
        <v>935011</v>
      </c>
      <c r="F74" s="181">
        <v>1714381</v>
      </c>
      <c r="G74" s="181">
        <v>14548000</v>
      </c>
      <c r="H74" s="182">
        <v>63632678.25</v>
      </c>
      <c r="I74" s="182">
        <v>82842652.760000005</v>
      </c>
      <c r="J74" s="181">
        <v>13688009</v>
      </c>
      <c r="K74" s="181">
        <v>1703371</v>
      </c>
      <c r="L74" s="181">
        <v>9565006</v>
      </c>
      <c r="M74" s="181">
        <v>2336105</v>
      </c>
      <c r="N74" s="181">
        <v>571919</v>
      </c>
      <c r="O74" s="181">
        <v>1940065</v>
      </c>
      <c r="P74" s="181">
        <v>563714</v>
      </c>
      <c r="Q74" s="181">
        <v>978239</v>
      </c>
      <c r="R74" s="181">
        <v>45045</v>
      </c>
      <c r="S74" s="181">
        <v>478366</v>
      </c>
      <c r="T74" s="183">
        <f>H74/D74</f>
        <v>26.979472741618928</v>
      </c>
      <c r="U74" s="183">
        <f>I74/D74</f>
        <v>35.124265604549223</v>
      </c>
      <c r="V74" s="184">
        <f>J74/D74</f>
        <v>5.8035474202680533</v>
      </c>
      <c r="W74" s="184">
        <f>K74/D74</f>
        <v>0.72220834840256276</v>
      </c>
      <c r="X74" s="184">
        <f>L74/D74</f>
        <v>4.0554448712116171</v>
      </c>
      <c r="Y74" s="184">
        <f>M74/D74</f>
        <v>0.99047978023869654</v>
      </c>
      <c r="Z74" s="184">
        <f>O74/D74</f>
        <v>0.82256369249189865</v>
      </c>
      <c r="AA74" s="184">
        <f>P74/D74</f>
        <v>0.23900780094964766</v>
      </c>
      <c r="AB74" s="184">
        <f>Q74/D74</f>
        <v>0.41476130128608191</v>
      </c>
      <c r="AC74" s="184">
        <f>R74/D74</f>
        <v>1.9098525837174307E-2</v>
      </c>
      <c r="AD74" s="184">
        <f>F74/D74</f>
        <v>0.72687645295284109</v>
      </c>
      <c r="AE74" s="183">
        <f t="shared" si="32"/>
        <v>68.055539720923065</v>
      </c>
      <c r="AF74" s="183">
        <f t="shared" si="33"/>
        <v>88.600725296279947</v>
      </c>
      <c r="AG74" s="185">
        <f>G74/D74</f>
        <v>6.1681730242915274</v>
      </c>
      <c r="AH74" s="186"/>
      <c r="AI74" s="187">
        <f>(T74-T75)*D74</f>
        <v>359345.25228429883</v>
      </c>
      <c r="AJ74" s="188">
        <f>(T74-T75)/T75</f>
        <v>5.679252779322878E-3</v>
      </c>
      <c r="AK74" s="187">
        <f>(AE74-AE75)*E74</f>
        <v>159134.50325410991</v>
      </c>
      <c r="AL74" s="188">
        <f>(AE74-AE75)/AE75</f>
        <v>2.5070997121106582E-3</v>
      </c>
      <c r="AM74" s="186"/>
      <c r="AN74" s="187">
        <f>(U74-U75)*D74</f>
        <v>450217.95306687651</v>
      </c>
      <c r="AO74" s="188">
        <f>(U74-U75)/U75</f>
        <v>5.4643117917543525E-3</v>
      </c>
      <c r="AP74" s="187">
        <f>(AF74-AF75)*E74</f>
        <v>189510.15871513617</v>
      </c>
      <c r="AQ74" s="188">
        <f>(AF74-AF75)/AF75</f>
        <v>2.2928366998617926E-3</v>
      </c>
      <c r="AR74" s="207">
        <f>AD74/AD75-1</f>
        <v>4.9953980733137282E-3</v>
      </c>
      <c r="AS74" s="189">
        <v>26.736648429999999</v>
      </c>
      <c r="AT74" s="189">
        <f>H74/D74/6*7</f>
        <v>31.47605153188875</v>
      </c>
      <c r="AU74" s="27"/>
    </row>
    <row r="75" spans="1:47" ht="15" hidden="1" customHeight="1" x14ac:dyDescent="0.3">
      <c r="A75" s="196" t="s">
        <v>166</v>
      </c>
      <c r="B75" s="73"/>
      <c r="C75" s="26" t="s">
        <v>31</v>
      </c>
      <c r="D75" s="28">
        <v>524694</v>
      </c>
      <c r="E75" s="28">
        <v>207350</v>
      </c>
      <c r="F75" s="28">
        <v>379492</v>
      </c>
      <c r="G75" s="28">
        <v>3223864</v>
      </c>
      <c r="H75" s="29">
        <v>14076026.16</v>
      </c>
      <c r="I75" s="29">
        <v>18329334.219999999</v>
      </c>
      <c r="J75" s="28">
        <v>3012370</v>
      </c>
      <c r="K75" s="28">
        <v>373868</v>
      </c>
      <c r="L75" s="28">
        <v>2103180</v>
      </c>
      <c r="M75" s="28">
        <v>516872</v>
      </c>
      <c r="N75" s="28">
        <v>125720</v>
      </c>
      <c r="O75" s="28">
        <v>427771</v>
      </c>
      <c r="P75" s="28">
        <v>123403</v>
      </c>
      <c r="Q75" s="28">
        <v>216522</v>
      </c>
      <c r="R75" s="28">
        <v>9892</v>
      </c>
      <c r="S75" s="28">
        <v>105693</v>
      </c>
      <c r="T75" s="175">
        <f>H75/D75</f>
        <v>26.827114775469131</v>
      </c>
      <c r="U75" s="175">
        <f>I75/D75</f>
        <v>34.933378731222383</v>
      </c>
      <c r="V75" s="162">
        <f>J75/D75</f>
        <v>5.7411939149294637</v>
      </c>
      <c r="W75" s="162">
        <f>K75/D75</f>
        <v>0.71254483565659221</v>
      </c>
      <c r="X75" s="162">
        <f>L75/D75</f>
        <v>4.0083934636187948</v>
      </c>
      <c r="Y75" s="162">
        <f>M75/D75</f>
        <v>0.985092263300133</v>
      </c>
      <c r="Z75" s="162">
        <f>O75/D75</f>
        <v>0.81527709484004007</v>
      </c>
      <c r="AA75" s="162">
        <f>P75/D75</f>
        <v>0.23519041574708305</v>
      </c>
      <c r="AB75" s="162">
        <f>Q75/D75</f>
        <v>0.41266338094203481</v>
      </c>
      <c r="AC75" s="162">
        <f>R75/D75</f>
        <v>1.8852893305431356E-2</v>
      </c>
      <c r="AD75" s="165">
        <f>F75/D75</f>
        <v>0.72326346403808695</v>
      </c>
      <c r="AE75" s="175">
        <f t="shared" si="32"/>
        <v>67.885344393537494</v>
      </c>
      <c r="AF75" s="175">
        <f t="shared" si="33"/>
        <v>88.398043019049908</v>
      </c>
      <c r="AG75" s="104">
        <f>G75/D75</f>
        <v>6.144274567652765</v>
      </c>
      <c r="AH75" s="105"/>
      <c r="AI75" s="106"/>
      <c r="AJ75" s="106"/>
      <c r="AK75" s="106"/>
      <c r="AL75" s="106"/>
      <c r="AM75" s="105"/>
      <c r="AN75" s="106"/>
      <c r="AO75" s="106"/>
      <c r="AP75" s="106"/>
      <c r="AQ75" s="106"/>
      <c r="AR75" s="208"/>
      <c r="AS75" s="83">
        <v>26.68003478</v>
      </c>
      <c r="AT75" s="83">
        <f>H75/D75/6*7</f>
        <v>31.298300571380651</v>
      </c>
      <c r="AU75" s="27"/>
    </row>
    <row r="76" spans="1:47" ht="15" hidden="1" customHeight="1" x14ac:dyDescent="0.3">
      <c r="A76" s="196" t="s">
        <v>166</v>
      </c>
      <c r="B76" s="17"/>
      <c r="C76" s="17"/>
      <c r="D76" s="18"/>
      <c r="E76" s="18"/>
      <c r="F76" s="18"/>
      <c r="G76" s="18"/>
      <c r="H76" s="17"/>
      <c r="I76" s="17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88"/>
      <c r="AS76" s="84"/>
      <c r="AT76" s="84"/>
    </row>
    <row r="77" spans="1:47" ht="15" hidden="1" customHeight="1" x14ac:dyDescent="0.3">
      <c r="A77" s="196" t="s">
        <v>166</v>
      </c>
      <c r="B77" s="74" t="s">
        <v>108</v>
      </c>
      <c r="C77" s="1"/>
      <c r="D77" s="2">
        <f>SUM(D73:D74)</f>
        <v>4718047</v>
      </c>
      <c r="E77" s="2">
        <f>SUM(E73)</f>
        <v>934453</v>
      </c>
      <c r="F77" s="2"/>
      <c r="G77" s="2"/>
      <c r="H77" s="3"/>
      <c r="I77" s="3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76"/>
      <c r="U77" s="176"/>
      <c r="V77" s="176"/>
      <c r="W77" s="176"/>
      <c r="X77" s="176"/>
      <c r="Y77" s="176"/>
      <c r="Z77" s="176"/>
      <c r="AA77" s="176"/>
      <c r="AB77" s="176"/>
      <c r="AC77" s="176"/>
      <c r="AD77" s="177"/>
      <c r="AE77" s="177"/>
      <c r="AF77" s="176"/>
      <c r="AG77" s="30"/>
      <c r="AH77" s="209"/>
      <c r="AI77" s="3">
        <f>SUMIF(AI45:AI72,"&lt;&gt;#DIV/0!")</f>
        <v>713819.24445383495</v>
      </c>
      <c r="AJ77" s="30"/>
      <c r="AK77" s="3">
        <f>SUMIF(AK45:AK72,"&lt;&gt;#DIV/0!")</f>
        <v>341448.98056921444</v>
      </c>
      <c r="AL77" s="1"/>
      <c r="AM77" s="1"/>
      <c r="AN77" s="3">
        <f>SUMIF(AN45:AN72, "&lt;&gt;#DIV/0!")</f>
        <v>841937.56919837394</v>
      </c>
      <c r="AO77" s="1"/>
      <c r="AP77" s="3">
        <f>SUMIF(AP45:AP72, "&lt;&gt;#DIV/0!")</f>
        <v>360669.82005987741</v>
      </c>
      <c r="AQ77" s="1"/>
      <c r="AR77" s="210"/>
      <c r="AS77" s="85"/>
      <c r="AT77" s="85"/>
      <c r="AU77" s="11"/>
    </row>
    <row r="78" spans="1:47" ht="15" hidden="1" customHeight="1" x14ac:dyDescent="0.3">
      <c r="A78" s="196" t="s">
        <v>166</v>
      </c>
    </row>
    <row r="79" spans="1:47" ht="15" hidden="1" customHeight="1" x14ac:dyDescent="0.3">
      <c r="A79" s="196" t="s">
        <v>166</v>
      </c>
    </row>
    <row r="80" spans="1:47" ht="15" hidden="1" customHeight="1" x14ac:dyDescent="0.3">
      <c r="A80" s="196" t="s">
        <v>174</v>
      </c>
      <c r="B80" s="55" t="s">
        <v>111</v>
      </c>
      <c r="C80" s="19"/>
      <c r="D80" s="47"/>
      <c r="E80" s="47"/>
      <c r="F80" s="47"/>
      <c r="G80" s="47"/>
      <c r="H80" s="60"/>
      <c r="I80" s="59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59"/>
      <c r="AI80" s="244" t="s">
        <v>113</v>
      </c>
      <c r="AJ80" s="245"/>
      <c r="AK80" s="245"/>
      <c r="AL80" s="245"/>
      <c r="AM80" s="245"/>
      <c r="AN80" s="245"/>
      <c r="AO80" s="246"/>
      <c r="AP80" s="56"/>
      <c r="AQ80" s="56"/>
      <c r="AS80" s="77"/>
      <c r="AT80" s="77"/>
    </row>
    <row r="81" spans="1:48" ht="43.2" hidden="1" x14ac:dyDescent="0.3">
      <c r="A81" s="196" t="s">
        <v>174</v>
      </c>
      <c r="B81" s="57" t="s">
        <v>174</v>
      </c>
      <c r="C81" s="57" t="s">
        <v>114</v>
      </c>
      <c r="D81" s="51" t="s">
        <v>115</v>
      </c>
      <c r="E81" s="51" t="s">
        <v>116</v>
      </c>
      <c r="F81" s="51" t="s">
        <v>117</v>
      </c>
      <c r="G81" s="51" t="s">
        <v>118</v>
      </c>
      <c r="H81" s="50" t="s">
        <v>119</v>
      </c>
      <c r="I81" s="50" t="s">
        <v>120</v>
      </c>
      <c r="J81" s="51" t="s">
        <v>121</v>
      </c>
      <c r="K81" s="51" t="s">
        <v>122</v>
      </c>
      <c r="L81" s="51" t="s">
        <v>123</v>
      </c>
      <c r="M81" s="51" t="s">
        <v>124</v>
      </c>
      <c r="N81" s="51" t="s">
        <v>125</v>
      </c>
      <c r="O81" s="51" t="s">
        <v>126</v>
      </c>
      <c r="P81" s="51" t="s">
        <v>127</v>
      </c>
      <c r="Q81" s="51" t="s">
        <v>128</v>
      </c>
      <c r="R81" s="51" t="s">
        <v>129</v>
      </c>
      <c r="S81" s="51" t="s">
        <v>130</v>
      </c>
      <c r="T81" s="51" t="s">
        <v>131</v>
      </c>
      <c r="U81" s="51" t="s">
        <v>132</v>
      </c>
      <c r="V81" s="51" t="s">
        <v>133</v>
      </c>
      <c r="W81" s="51" t="s">
        <v>134</v>
      </c>
      <c r="X81" s="51" t="s">
        <v>135</v>
      </c>
      <c r="Y81" s="51" t="s">
        <v>136</v>
      </c>
      <c r="Z81" s="51" t="s">
        <v>137</v>
      </c>
      <c r="AA81" s="51" t="s">
        <v>138</v>
      </c>
      <c r="AB81" s="51" t="s">
        <v>139</v>
      </c>
      <c r="AC81" s="51" t="s">
        <v>140</v>
      </c>
      <c r="AD81" s="51" t="s">
        <v>141</v>
      </c>
      <c r="AE81" s="51" t="s">
        <v>142</v>
      </c>
      <c r="AF81" s="51" t="s">
        <v>143</v>
      </c>
      <c r="AG81" s="51" t="s">
        <v>144</v>
      </c>
      <c r="AH81" s="6"/>
      <c r="AI81" s="51" t="s">
        <v>145</v>
      </c>
      <c r="AJ81" s="51" t="s">
        <v>146</v>
      </c>
      <c r="AK81" s="51" t="s">
        <v>147</v>
      </c>
      <c r="AL81" s="51" t="s">
        <v>148</v>
      </c>
      <c r="AM81" s="13"/>
      <c r="AN81" s="51" t="s">
        <v>149</v>
      </c>
      <c r="AO81" s="51" t="s">
        <v>150</v>
      </c>
      <c r="AP81" s="51" t="s">
        <v>151</v>
      </c>
      <c r="AQ81" s="51" t="s">
        <v>152</v>
      </c>
      <c r="AR81" s="51" t="s">
        <v>153</v>
      </c>
      <c r="AS81" s="75" t="s">
        <v>154</v>
      </c>
      <c r="AT81" s="75" t="s">
        <v>155</v>
      </c>
      <c r="AU81" s="6"/>
    </row>
    <row r="82" spans="1:48" ht="15" hidden="1" customHeight="1" x14ac:dyDescent="0.3">
      <c r="A82" s="196" t="s">
        <v>174</v>
      </c>
      <c r="B82" s="89">
        <v>5</v>
      </c>
      <c r="C82" s="48" t="s">
        <v>29</v>
      </c>
      <c r="D82" s="61">
        <v>143966</v>
      </c>
      <c r="E82" s="61">
        <v>54542</v>
      </c>
      <c r="F82" s="61">
        <v>97138</v>
      </c>
      <c r="G82" s="61">
        <v>860173</v>
      </c>
      <c r="H82" s="62">
        <v>3657768.42</v>
      </c>
      <c r="I82" s="62">
        <v>4724019.3600000003</v>
      </c>
      <c r="J82" s="122">
        <v>858916</v>
      </c>
      <c r="K82" s="122">
        <v>128838</v>
      </c>
      <c r="L82" s="122">
        <v>600603</v>
      </c>
      <c r="M82" s="122">
        <v>124879</v>
      </c>
      <c r="N82" s="122">
        <v>32192</v>
      </c>
      <c r="O82" s="122">
        <v>118469</v>
      </c>
      <c r="P82" s="122">
        <v>36052</v>
      </c>
      <c r="Q82" s="122">
        <v>60261</v>
      </c>
      <c r="R82" s="122">
        <v>3443</v>
      </c>
      <c r="S82" s="122">
        <v>26333</v>
      </c>
      <c r="T82" s="171">
        <f>H82/D82</f>
        <v>25.40716849811761</v>
      </c>
      <c r="U82" s="171">
        <f>I82/D82</f>
        <v>32.813437617215179</v>
      </c>
      <c r="V82" s="125">
        <f>J82/D82</f>
        <v>5.9661031076782018</v>
      </c>
      <c r="W82" s="125">
        <f>K82/D82</f>
        <v>0.89491963380242556</v>
      </c>
      <c r="X82" s="125">
        <f>L82/D82</f>
        <v>4.1718391842518372</v>
      </c>
      <c r="Y82" s="125">
        <f>M82/D82</f>
        <v>0.86742008529791759</v>
      </c>
      <c r="Z82" s="125">
        <f>O82/D82</f>
        <v>0.82289568370309651</v>
      </c>
      <c r="AA82" s="125">
        <f>P82/D82</f>
        <v>0.25042023811177638</v>
      </c>
      <c r="AB82" s="125">
        <f>Q82/D82</f>
        <v>0.4185779975827626</v>
      </c>
      <c r="AC82" s="125">
        <f>R82/D82</f>
        <v>2.3915368906547378E-2</v>
      </c>
      <c r="AD82" s="125">
        <f>F82/D82</f>
        <v>0.67472875540058064</v>
      </c>
      <c r="AE82" s="171">
        <f>H82/E82</f>
        <v>67.063335044552815</v>
      </c>
      <c r="AF82" s="171">
        <f>I82/E82</f>
        <v>86.612507058780395</v>
      </c>
      <c r="AG82" s="63">
        <f>G82/D82</f>
        <v>5.9748343358848617</v>
      </c>
      <c r="AH82" s="107"/>
      <c r="AI82" s="64">
        <f>(T82-T84)*D82</f>
        <v>10960.655626107551</v>
      </c>
      <c r="AJ82" s="65">
        <f>(T82-T84)/T84</f>
        <v>3.0055479570882584E-3</v>
      </c>
      <c r="AK82" s="64">
        <f>(AE82-AE84)*E82</f>
        <v>-13611.925934556766</v>
      </c>
      <c r="AL82" s="65">
        <f>(AE82-AE84)/AE84</f>
        <v>-3.7075771649836583E-3</v>
      </c>
      <c r="AM82" s="108"/>
      <c r="AN82" s="64">
        <f>(U82-U84)*D82</f>
        <v>-191.60101371238238</v>
      </c>
      <c r="AO82" s="65">
        <f>(U82-U84)/U84</f>
        <v>-4.0557251844500391E-5</v>
      </c>
      <c r="AP82" s="64">
        <f>(AF82-AF84)*E82</f>
        <v>-32023.840783340493</v>
      </c>
      <c r="AQ82" s="65">
        <f>(AF82-AF84)/AF84</f>
        <v>-6.7332947644516833E-3</v>
      </c>
      <c r="AR82" s="202">
        <f>AD82/AD84-1</f>
        <v>5.6823343032661455E-3</v>
      </c>
      <c r="AS82" s="78">
        <v>24.198099689999999</v>
      </c>
      <c r="AT82" s="80">
        <f>H82/D82/6*7</f>
        <v>29.641696581137214</v>
      </c>
      <c r="AU82" s="17"/>
      <c r="AV82" s="17"/>
    </row>
    <row r="83" spans="1:48" ht="15" hidden="1" customHeight="1" x14ac:dyDescent="0.3">
      <c r="A83" s="196" t="s">
        <v>174</v>
      </c>
      <c r="B83" s="52"/>
      <c r="C83" s="53" t="s">
        <v>30</v>
      </c>
      <c r="D83" s="70">
        <v>143403</v>
      </c>
      <c r="E83" s="70">
        <v>54420</v>
      </c>
      <c r="F83" s="70">
        <v>96963</v>
      </c>
      <c r="G83" s="70">
        <v>863395</v>
      </c>
      <c r="H83" s="71">
        <v>3649227.33</v>
      </c>
      <c r="I83" s="71">
        <v>4712892.8099999996</v>
      </c>
      <c r="J83" s="122">
        <v>883224</v>
      </c>
      <c r="K83" s="122">
        <v>130379</v>
      </c>
      <c r="L83" s="122">
        <v>618720</v>
      </c>
      <c r="M83" s="122">
        <v>129548</v>
      </c>
      <c r="N83" s="122">
        <v>32348</v>
      </c>
      <c r="O83" s="122">
        <v>120322</v>
      </c>
      <c r="P83" s="122">
        <v>36636</v>
      </c>
      <c r="Q83" s="122">
        <v>61398</v>
      </c>
      <c r="R83" s="122">
        <v>3537</v>
      </c>
      <c r="S83" s="122">
        <v>26707</v>
      </c>
      <c r="T83" s="171">
        <f>H83/D83</f>
        <v>25.447356959059434</v>
      </c>
      <c r="U83" s="172">
        <f>I83/D83</f>
        <v>32.864673751595149</v>
      </c>
      <c r="V83" s="125">
        <f>J83/D83</f>
        <v>6.1590343298257357</v>
      </c>
      <c r="W83" s="125">
        <f>K83/D83</f>
        <v>0.90917902693806962</v>
      </c>
      <c r="X83" s="125">
        <f>L83/D83</f>
        <v>4.3145540888265934</v>
      </c>
      <c r="Y83" s="125">
        <f>M83/D83</f>
        <v>0.90338416908990748</v>
      </c>
      <c r="Z83" s="125">
        <f>O83/D83</f>
        <v>0.839047997601166</v>
      </c>
      <c r="AA83" s="125">
        <f>P83/D83</f>
        <v>0.25547582686554676</v>
      </c>
      <c r="AB83" s="125">
        <f>Q83/D83</f>
        <v>0.42815003870211921</v>
      </c>
      <c r="AC83" s="125">
        <f>R83/D83</f>
        <v>2.4664755967448378E-2</v>
      </c>
      <c r="AD83" s="163">
        <f>F83/D83</f>
        <v>0.67615740256479995</v>
      </c>
      <c r="AE83" s="172">
        <f t="shared" ref="AE83:AE84" si="34">H83/E83</f>
        <v>67.056731532524807</v>
      </c>
      <c r="AF83" s="172">
        <f t="shared" ref="AF83:AF84" si="35">I83/E83</f>
        <v>86.602219955898562</v>
      </c>
      <c r="AG83" s="69">
        <f>G83/D83</f>
        <v>6.0207596772731398</v>
      </c>
      <c r="AH83" s="32"/>
      <c r="AI83" s="64">
        <f>(T83-T84)*D83</f>
        <v>16680.938251189338</v>
      </c>
      <c r="AJ83" s="65">
        <f>(T83-T84)/T84</f>
        <v>4.5920785180003339E-3</v>
      </c>
      <c r="AK83" s="64">
        <f>(AE83-AE84)*E83</f>
        <v>-13940.841789786928</v>
      </c>
      <c r="AL83" s="65">
        <f>(AE83-AE84)/AE84</f>
        <v>-3.8056788921529564E-3</v>
      </c>
      <c r="AM83" s="24"/>
      <c r="AN83" s="64">
        <f>(U83-U84)*D83</f>
        <v>7156.5636484337138</v>
      </c>
      <c r="AO83" s="65">
        <f>(U83-U84)/U84</f>
        <v>1.5208169930863243E-3</v>
      </c>
      <c r="AP83" s="64">
        <f>(AF83-AF84)*E83</f>
        <v>-32512.033728308816</v>
      </c>
      <c r="AQ83" s="65">
        <f>(AF83-AF84)/AF84</f>
        <v>-6.8512666040027852E-3</v>
      </c>
      <c r="AR83" s="202">
        <f>AD83/AD84-1</f>
        <v>7.8117310475249724E-3</v>
      </c>
      <c r="AS83" s="80">
        <v>24.165246580000002</v>
      </c>
      <c r="AT83" s="80">
        <f>H83/D83/6*7</f>
        <v>29.688583118902674</v>
      </c>
    </row>
    <row r="84" spans="1:48" ht="15" hidden="1" customHeight="1" x14ac:dyDescent="0.3">
      <c r="A84" s="196" t="s">
        <v>174</v>
      </c>
      <c r="B84" s="90"/>
      <c r="C84" s="49" t="s">
        <v>31</v>
      </c>
      <c r="D84" s="66">
        <v>32159</v>
      </c>
      <c r="E84" s="66">
        <v>12102</v>
      </c>
      <c r="F84" s="66">
        <v>21576</v>
      </c>
      <c r="G84" s="66">
        <v>192960</v>
      </c>
      <c r="H84" s="67">
        <v>814620.75</v>
      </c>
      <c r="I84" s="67">
        <v>1055290.1399999999</v>
      </c>
      <c r="J84" s="132">
        <v>199723</v>
      </c>
      <c r="K84" s="132">
        <v>29516</v>
      </c>
      <c r="L84" s="132">
        <v>138993</v>
      </c>
      <c r="M84" s="132">
        <v>30102</v>
      </c>
      <c r="N84" s="132">
        <v>7095</v>
      </c>
      <c r="O84" s="132">
        <v>26906</v>
      </c>
      <c r="P84" s="132">
        <v>8245</v>
      </c>
      <c r="Q84" s="132">
        <v>13688</v>
      </c>
      <c r="R84" s="132">
        <v>822</v>
      </c>
      <c r="S84" s="132">
        <v>5934</v>
      </c>
      <c r="T84" s="173">
        <f>H84/D84</f>
        <v>25.331034858049069</v>
      </c>
      <c r="U84" s="173">
        <f>I84/D84</f>
        <v>32.814768494045211</v>
      </c>
      <c r="V84" s="135">
        <f>J84/D84</f>
        <v>6.2104854006654433</v>
      </c>
      <c r="W84" s="135">
        <f>K84/D84</f>
        <v>0.91781460866320475</v>
      </c>
      <c r="X84" s="135">
        <f>L84/D84</f>
        <v>4.3220560340806617</v>
      </c>
      <c r="Y84" s="135">
        <f>M84/D84</f>
        <v>0.93603656830125315</v>
      </c>
      <c r="Z84" s="135">
        <f>O84/D84</f>
        <v>0.83665536863708445</v>
      </c>
      <c r="AA84" s="135">
        <f>P84/D84</f>
        <v>0.25638235019745637</v>
      </c>
      <c r="AB84" s="135">
        <f>Q84/D84</f>
        <v>0.42563512547031934</v>
      </c>
      <c r="AC84" s="135">
        <f>R84/D84</f>
        <v>2.5560496284088435E-2</v>
      </c>
      <c r="AD84" s="135">
        <f>F84/D84</f>
        <v>0.67091638421592714</v>
      </c>
      <c r="AE84" s="173">
        <f t="shared" si="34"/>
        <v>67.31290282597918</v>
      </c>
      <c r="AF84" s="173">
        <f t="shared" si="35"/>
        <v>87.199647992067412</v>
      </c>
      <c r="AG84" s="68">
        <f>G84/D84</f>
        <v>6.0001865729655774</v>
      </c>
      <c r="AH84" s="8"/>
      <c r="AI84" s="49"/>
      <c r="AJ84" s="49"/>
      <c r="AK84" s="49"/>
      <c r="AL84" s="49"/>
      <c r="AN84" s="49"/>
      <c r="AO84" s="49"/>
      <c r="AP84" s="49"/>
      <c r="AQ84" s="49"/>
      <c r="AR84" s="203"/>
      <c r="AS84" s="79">
        <v>24.224394910000001</v>
      </c>
      <c r="AT84" s="79">
        <f>H84/D84/6*7</f>
        <v>29.552874001057244</v>
      </c>
    </row>
    <row r="85" spans="1:48" ht="15" hidden="1" customHeight="1" x14ac:dyDescent="0.3">
      <c r="A85" s="196" t="s">
        <v>174</v>
      </c>
      <c r="B85" s="58"/>
      <c r="D85" s="9"/>
      <c r="E85" s="9"/>
      <c r="F85" s="9"/>
      <c r="G85" s="9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V85" s="118"/>
      <c r="W85" s="118"/>
      <c r="X85" s="118"/>
      <c r="Y85" s="118"/>
      <c r="Z85" s="118"/>
      <c r="AA85" s="118"/>
      <c r="AB85" s="118"/>
      <c r="AC85" s="118"/>
      <c r="AD85" s="167"/>
      <c r="AE85" s="172"/>
      <c r="AG85" s="72"/>
      <c r="AR85" s="9"/>
      <c r="AS85" s="81"/>
      <c r="AT85" s="103"/>
    </row>
    <row r="86" spans="1:48" ht="15" hidden="1" customHeight="1" x14ac:dyDescent="0.3">
      <c r="A86" s="196" t="s">
        <v>174</v>
      </c>
      <c r="B86" s="90">
        <v>17</v>
      </c>
      <c r="C86" s="53" t="s">
        <v>29</v>
      </c>
      <c r="D86" s="70">
        <v>366196</v>
      </c>
      <c r="E86" s="70">
        <v>136012</v>
      </c>
      <c r="F86" s="70">
        <v>234901</v>
      </c>
      <c r="G86" s="70">
        <v>2232018</v>
      </c>
      <c r="H86" s="71">
        <v>8619011.5099999998</v>
      </c>
      <c r="I86" s="71">
        <v>11681491.560000001</v>
      </c>
      <c r="J86" s="122">
        <v>1934453</v>
      </c>
      <c r="K86" s="122">
        <v>217143</v>
      </c>
      <c r="L86" s="122">
        <v>1448304</v>
      </c>
      <c r="M86" s="122">
        <v>256844</v>
      </c>
      <c r="N86" s="122">
        <v>95923</v>
      </c>
      <c r="O86" s="122">
        <v>287186</v>
      </c>
      <c r="P86" s="122">
        <v>67558</v>
      </c>
      <c r="Q86" s="122">
        <v>163594</v>
      </c>
      <c r="R86" s="122">
        <v>6797</v>
      </c>
      <c r="S86" s="122">
        <v>76177</v>
      </c>
      <c r="T86" s="172">
        <f>H86/D86</f>
        <v>23.536607472501064</v>
      </c>
      <c r="U86" s="172">
        <f>I86/D86</f>
        <v>31.899560781657911</v>
      </c>
      <c r="V86" s="125">
        <f>J86/D86</f>
        <v>5.2825617975073458</v>
      </c>
      <c r="W86" s="125">
        <f>K86/D86</f>
        <v>0.5929693388240177</v>
      </c>
      <c r="X86" s="125">
        <f>L86/D86</f>
        <v>3.9549967776818971</v>
      </c>
      <c r="Y86" s="125">
        <f>M86/D86</f>
        <v>0.70138395831740374</v>
      </c>
      <c r="Z86" s="125">
        <f>O86/D86</f>
        <v>0.78424122601011481</v>
      </c>
      <c r="AA86" s="125">
        <f>P86/D86</f>
        <v>0.18448590372368895</v>
      </c>
      <c r="AB86" s="125">
        <f>Q86/D86</f>
        <v>0.44673890484876949</v>
      </c>
      <c r="AC86" s="125">
        <f>R86/D86</f>
        <v>1.8561098428164152E-2</v>
      </c>
      <c r="AD86" s="163">
        <f>F86/D86</f>
        <v>0.64146249549421619</v>
      </c>
      <c r="AE86" s="172">
        <f t="shared" ref="AE86:AE88" si="36">H86/E86</f>
        <v>63.369493206481778</v>
      </c>
      <c r="AF86" s="172">
        <f t="shared" ref="AF86:AF88" si="37">I86/E86</f>
        <v>85.885742140399387</v>
      </c>
      <c r="AG86" s="69">
        <f>G86/D86</f>
        <v>6.0951457689324844</v>
      </c>
      <c r="AH86" s="32"/>
      <c r="AI86" s="64">
        <f>(T86-T88)*D86</f>
        <v>96760.089897948637</v>
      </c>
      <c r="AJ86" s="65">
        <f>(T86-T88)/T88</f>
        <v>1.1353817803322912E-2</v>
      </c>
      <c r="AK86" s="64">
        <f>(AE86-AE88)*E86</f>
        <v>48514.049222694273</v>
      </c>
      <c r="AL86" s="65">
        <f>(AE86-AE88)/AE88</f>
        <v>5.6605873165143285E-3</v>
      </c>
      <c r="AM86" s="24"/>
      <c r="AN86" s="64">
        <f>(U86-U88)*D86</f>
        <v>121704.91113147742</v>
      </c>
      <c r="AO86" s="65">
        <f>(U86-U88)/U88</f>
        <v>1.0528300809374364E-2</v>
      </c>
      <c r="AP86" s="64">
        <f>(AF86-AF88)*E86</f>
        <v>56262.822020724634</v>
      </c>
      <c r="AQ86" s="65">
        <f>(AF86-AF88)/AF88</f>
        <v>4.8397174187993107E-3</v>
      </c>
      <c r="AR86" s="202">
        <f>AD86/AD88-1</f>
        <v>5.263533947301724E-4</v>
      </c>
      <c r="AS86" s="80">
        <v>23.392412520000001</v>
      </c>
      <c r="AT86" s="80">
        <f>H86/D86/6*7</f>
        <v>27.459375384584575</v>
      </c>
    </row>
    <row r="87" spans="1:48" ht="15" hidden="1" customHeight="1" x14ac:dyDescent="0.3">
      <c r="A87" s="196" t="s">
        <v>174</v>
      </c>
      <c r="B87" s="52"/>
      <c r="C87" s="53" t="s">
        <v>30</v>
      </c>
      <c r="D87" s="70">
        <v>364848</v>
      </c>
      <c r="E87" s="70">
        <v>135251</v>
      </c>
      <c r="F87" s="70">
        <v>233762</v>
      </c>
      <c r="G87" s="70">
        <v>2218622</v>
      </c>
      <c r="H87" s="71">
        <v>8560794.0999999996</v>
      </c>
      <c r="I87" s="71">
        <v>11596242.16</v>
      </c>
      <c r="J87" s="122">
        <v>1923530</v>
      </c>
      <c r="K87" s="122">
        <v>215198</v>
      </c>
      <c r="L87" s="122">
        <v>1440201</v>
      </c>
      <c r="M87" s="122">
        <v>255870</v>
      </c>
      <c r="N87" s="122">
        <v>95488</v>
      </c>
      <c r="O87" s="122">
        <v>285783</v>
      </c>
      <c r="P87" s="122">
        <v>67753</v>
      </c>
      <c r="Q87" s="122">
        <v>162284</v>
      </c>
      <c r="R87" s="122">
        <v>6605</v>
      </c>
      <c r="S87" s="122">
        <v>75571</v>
      </c>
      <c r="T87" s="171">
        <f>H87/D87</f>
        <v>23.464001721264744</v>
      </c>
      <c r="U87" s="172">
        <f>I87/D87</f>
        <v>31.78376244353813</v>
      </c>
      <c r="V87" s="125">
        <f>J87/D87</f>
        <v>5.2721407270973115</v>
      </c>
      <c r="W87" s="125">
        <f>K87/D87</f>
        <v>0.58982918914177962</v>
      </c>
      <c r="X87" s="125">
        <f>L87/D87</f>
        <v>3.9474000131561637</v>
      </c>
      <c r="Y87" s="125">
        <f>M87/D87</f>
        <v>0.70130574924352063</v>
      </c>
      <c r="Z87" s="125">
        <f>O87/D87</f>
        <v>0.78329331666885937</v>
      </c>
      <c r="AA87" s="125">
        <f>P87/D87</f>
        <v>0.18570199096610096</v>
      </c>
      <c r="AB87" s="125">
        <f>Q87/D87</f>
        <v>0.44479892996535542</v>
      </c>
      <c r="AC87" s="125">
        <f>R87/D87</f>
        <v>1.8103429373328071E-2</v>
      </c>
      <c r="AD87" s="163">
        <f>F87/D87</f>
        <v>0.64071065210717892</v>
      </c>
      <c r="AE87" s="172">
        <f t="shared" si="36"/>
        <v>63.295606686826709</v>
      </c>
      <c r="AF87" s="172">
        <f t="shared" si="37"/>
        <v>85.738679640076597</v>
      </c>
      <c r="AG87" s="69">
        <f>G87/D87</f>
        <v>6.0809487786694731</v>
      </c>
      <c r="AH87" s="32"/>
      <c r="AI87" s="64">
        <f>(T87-T88)*D87</f>
        <v>69913.844286137974</v>
      </c>
      <c r="AJ87" s="65">
        <f>(T87-T88)/T88</f>
        <v>8.2339924931917486E-3</v>
      </c>
      <c r="AK87" s="64">
        <f>(AE87-AE88)*E87</f>
        <v>38249.382860398866</v>
      </c>
      <c r="AL87" s="65">
        <f>(AE87-AE88)/AE88</f>
        <v>4.4880237217736077E-3</v>
      </c>
      <c r="AM87" s="24"/>
      <c r="AN87" s="64">
        <f>(U87-U88)*D87</f>
        <v>79008.112477954492</v>
      </c>
      <c r="AO87" s="65">
        <f>(U87-U88)/U88</f>
        <v>6.859990180971727E-3</v>
      </c>
      <c r="AP87" s="64">
        <f>(AF87-AF88)*E87</f>
        <v>36057.675980684209</v>
      </c>
      <c r="AQ87" s="65">
        <f>(AF87-AF88)/AF88</f>
        <v>3.1191263453044359E-3</v>
      </c>
      <c r="AR87" s="202">
        <f>AD87/AD88-1</f>
        <v>-6.4634045353106906E-4</v>
      </c>
      <c r="AS87" s="80">
        <v>23.294954560000001</v>
      </c>
      <c r="AT87" s="80">
        <f>H87/D87/6*7</f>
        <v>27.37466867480887</v>
      </c>
    </row>
    <row r="88" spans="1:48" ht="15" hidden="1" customHeight="1" x14ac:dyDescent="0.3">
      <c r="A88" s="196" t="s">
        <v>174</v>
      </c>
      <c r="B88" s="90"/>
      <c r="C88" s="49" t="s">
        <v>31</v>
      </c>
      <c r="D88" s="66">
        <v>80744</v>
      </c>
      <c r="E88" s="66">
        <v>29821</v>
      </c>
      <c r="F88" s="66">
        <v>51767</v>
      </c>
      <c r="G88" s="66">
        <v>487998</v>
      </c>
      <c r="H88" s="67">
        <v>1879104.82</v>
      </c>
      <c r="I88" s="67">
        <v>2548862.94</v>
      </c>
      <c r="J88" s="132">
        <v>428846</v>
      </c>
      <c r="K88" s="132">
        <v>47541</v>
      </c>
      <c r="L88" s="132">
        <v>321099</v>
      </c>
      <c r="M88" s="132">
        <v>57445</v>
      </c>
      <c r="N88" s="132">
        <v>20933</v>
      </c>
      <c r="O88" s="132">
        <v>62536</v>
      </c>
      <c r="P88" s="132">
        <v>14901</v>
      </c>
      <c r="Q88" s="132">
        <v>35242</v>
      </c>
      <c r="R88" s="132">
        <v>1411</v>
      </c>
      <c r="S88" s="132">
        <v>16649</v>
      </c>
      <c r="T88" s="173">
        <f>H88/D88</f>
        <v>23.272377142574062</v>
      </c>
      <c r="U88" s="173">
        <f>I88/D88</f>
        <v>31.567211681363322</v>
      </c>
      <c r="V88" s="135">
        <f>J88/D88</f>
        <v>5.3111810165461213</v>
      </c>
      <c r="W88" s="135">
        <f>K88/D88</f>
        <v>0.58878678291885467</v>
      </c>
      <c r="X88" s="135">
        <f>L88/D88</f>
        <v>3.9767536906767065</v>
      </c>
      <c r="Y88" s="135">
        <f>M88/D88</f>
        <v>0.71144605171901321</v>
      </c>
      <c r="Z88" s="135">
        <f>O88/D88</f>
        <v>0.77449717626077474</v>
      </c>
      <c r="AA88" s="135">
        <f>P88/D88</f>
        <v>0.18454622015258099</v>
      </c>
      <c r="AB88" s="135">
        <f>Q88/D88</f>
        <v>0.43646586743287424</v>
      </c>
      <c r="AC88" s="135">
        <f>R88/D88</f>
        <v>1.747498266125037E-2</v>
      </c>
      <c r="AD88" s="135">
        <f>F88/D88</f>
        <v>0.64112503715446345</v>
      </c>
      <c r="AE88" s="173">
        <f t="shared" si="36"/>
        <v>63.01280372891587</v>
      </c>
      <c r="AF88" s="173">
        <f t="shared" si="37"/>
        <v>85.47208141913417</v>
      </c>
      <c r="AG88" s="68">
        <f>G88/D88</f>
        <v>6.0437679579906867</v>
      </c>
      <c r="AI88" s="49"/>
      <c r="AJ88" s="49"/>
      <c r="AK88" s="49"/>
      <c r="AL88" s="49"/>
      <c r="AN88" s="49"/>
      <c r="AO88" s="49"/>
      <c r="AP88" s="49"/>
      <c r="AQ88" s="49"/>
      <c r="AR88" s="203"/>
      <c r="AS88" s="79">
        <v>23.287840379999999</v>
      </c>
      <c r="AT88" s="79">
        <f>H88/D88/6*7</f>
        <v>27.151106666336403</v>
      </c>
    </row>
    <row r="89" spans="1:48" ht="15" hidden="1" customHeight="1" x14ac:dyDescent="0.3">
      <c r="A89" s="196" t="s">
        <v>174</v>
      </c>
      <c r="B89" s="58"/>
      <c r="D89" s="9"/>
      <c r="E89" s="9"/>
      <c r="F89" s="9"/>
      <c r="G89" s="9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V89" s="118"/>
      <c r="W89" s="118"/>
      <c r="X89" s="118"/>
      <c r="Y89" s="118"/>
      <c r="Z89" s="118"/>
      <c r="AA89" s="118"/>
      <c r="AB89" s="118"/>
      <c r="AC89" s="118"/>
      <c r="AD89" s="167"/>
      <c r="AE89" s="172"/>
      <c r="AG89" s="72"/>
      <c r="AR89" s="9"/>
      <c r="AS89" s="81"/>
      <c r="AT89" s="103"/>
    </row>
    <row r="90" spans="1:48" ht="15" hidden="1" customHeight="1" x14ac:dyDescent="0.3">
      <c r="A90" s="196" t="s">
        <v>174</v>
      </c>
      <c r="B90" s="90">
        <v>19</v>
      </c>
      <c r="C90" s="53" t="s">
        <v>29</v>
      </c>
      <c r="D90" s="70">
        <v>182658</v>
      </c>
      <c r="E90" s="70">
        <v>82766</v>
      </c>
      <c r="F90" s="70">
        <v>159905</v>
      </c>
      <c r="G90" s="70">
        <v>1355393</v>
      </c>
      <c r="H90" s="71">
        <v>5655273.2599999998</v>
      </c>
      <c r="I90" s="71">
        <v>7395874.0499999998</v>
      </c>
      <c r="J90" s="122">
        <v>1680518</v>
      </c>
      <c r="K90" s="122">
        <v>176364</v>
      </c>
      <c r="L90" s="122">
        <v>1239080</v>
      </c>
      <c r="M90" s="122">
        <v>257435</v>
      </c>
      <c r="N90" s="122">
        <v>52524</v>
      </c>
      <c r="O90" s="122">
        <v>229235</v>
      </c>
      <c r="P90" s="122">
        <v>60479</v>
      </c>
      <c r="Q90" s="122">
        <v>135690</v>
      </c>
      <c r="R90" s="122">
        <v>3847</v>
      </c>
      <c r="S90" s="122">
        <v>45725</v>
      </c>
      <c r="T90" s="172">
        <f>H90/D90</f>
        <v>30.960994098260134</v>
      </c>
      <c r="U90" s="172">
        <f>I90/D90</f>
        <v>40.49028265939625</v>
      </c>
      <c r="V90" s="125">
        <f>J90/D90</f>
        <v>9.2003525714723686</v>
      </c>
      <c r="W90" s="125">
        <f>K90/D90</f>
        <v>0.96554216075945209</v>
      </c>
      <c r="X90" s="125">
        <f>L90/D90</f>
        <v>6.7836065214772967</v>
      </c>
      <c r="Y90" s="125">
        <f>M90/D90</f>
        <v>1.4093825619463698</v>
      </c>
      <c r="Z90" s="125">
        <f>O90/D90</f>
        <v>1.2549956749772799</v>
      </c>
      <c r="AA90" s="125">
        <f>P90/D90</f>
        <v>0.3311051254256589</v>
      </c>
      <c r="AB90" s="125">
        <f>Q90/D90</f>
        <v>0.74286371251190753</v>
      </c>
      <c r="AC90" s="125">
        <f>R90/D90</f>
        <v>2.1061218232981856E-2</v>
      </c>
      <c r="AD90" s="163">
        <f>F90/D90</f>
        <v>0.87543387095008163</v>
      </c>
      <c r="AE90" s="172">
        <f t="shared" ref="AE90:AE92" si="38">H90/E90</f>
        <v>68.32845927071503</v>
      </c>
      <c r="AF90" s="172">
        <f t="shared" ref="AF90:AF92" si="39">I90/E90</f>
        <v>89.358843607278345</v>
      </c>
      <c r="AG90" s="69">
        <f>G90/D90</f>
        <v>7.4203867336771454</v>
      </c>
      <c r="AH90" s="32"/>
      <c r="AI90" s="64">
        <f>(T90-T92)*D90</f>
        <v>51162.6268795996</v>
      </c>
      <c r="AJ90" s="65">
        <f>(T90-T92)/T92</f>
        <v>9.1294819515566859E-3</v>
      </c>
      <c r="AK90" s="64">
        <f>(AE90-AE92)*E90</f>
        <v>56622.989566770171</v>
      </c>
      <c r="AL90" s="65">
        <f>(AE90-AE92)/AE92</f>
        <v>1.0113685769193193E-2</v>
      </c>
      <c r="AM90" s="24"/>
      <c r="AN90" s="64">
        <f>(U90-U92)*D90</f>
        <v>85396.030887547982</v>
      </c>
      <c r="AO90" s="65">
        <f>(U90-U92)/U92</f>
        <v>1.1681319698149603E-2</v>
      </c>
      <c r="AP90" s="64">
        <f>(AF90-AF92)*E90</f>
        <v>92518.991873546591</v>
      </c>
      <c r="AQ90" s="65">
        <f>(AF90-AF92)/AF92</f>
        <v>1.2668012322720169E-2</v>
      </c>
      <c r="AR90" s="202">
        <f>AD90/AD92-1</f>
        <v>4.5938213385448012E-3</v>
      </c>
      <c r="AS90" s="80">
        <v>30.911534670000002</v>
      </c>
      <c r="AT90" s="80">
        <f>H90/D90/6*7</f>
        <v>36.12115978130349</v>
      </c>
    </row>
    <row r="91" spans="1:48" ht="15" hidden="1" customHeight="1" x14ac:dyDescent="0.3">
      <c r="A91" s="196" t="s">
        <v>174</v>
      </c>
      <c r="B91" s="52"/>
      <c r="C91" s="53" t="s">
        <v>30</v>
      </c>
      <c r="D91" s="70">
        <v>182241</v>
      </c>
      <c r="E91" s="70">
        <v>82761</v>
      </c>
      <c r="F91" s="70">
        <v>159283</v>
      </c>
      <c r="G91" s="70">
        <v>1354532</v>
      </c>
      <c r="H91" s="71">
        <v>5645716.3200000003</v>
      </c>
      <c r="I91" s="71">
        <v>7395644.3600000003</v>
      </c>
      <c r="J91" s="122">
        <v>1696402</v>
      </c>
      <c r="K91" s="122">
        <v>178711</v>
      </c>
      <c r="L91" s="122">
        <v>1247218</v>
      </c>
      <c r="M91" s="122">
        <v>262994</v>
      </c>
      <c r="N91" s="122">
        <v>52303</v>
      </c>
      <c r="O91" s="122">
        <v>230618</v>
      </c>
      <c r="P91" s="122">
        <v>62524</v>
      </c>
      <c r="Q91" s="122">
        <v>135304</v>
      </c>
      <c r="R91" s="122">
        <v>3800</v>
      </c>
      <c r="S91" s="122">
        <v>45638</v>
      </c>
      <c r="T91" s="171">
        <f>H91/D91</f>
        <v>30.979397171876801</v>
      </c>
      <c r="U91" s="172">
        <f>I91/D91</f>
        <v>40.581671303383985</v>
      </c>
      <c r="V91" s="125">
        <f>J91/D91</f>
        <v>9.3085639345701576</v>
      </c>
      <c r="W91" s="125">
        <f>K91/D91</f>
        <v>0.98063004483074612</v>
      </c>
      <c r="X91" s="125">
        <f>L91/D91</f>
        <v>6.8437837808177084</v>
      </c>
      <c r="Y91" s="125">
        <f>M91/D91</f>
        <v>1.4431110452642379</v>
      </c>
      <c r="Z91" s="125">
        <f>O91/D91</f>
        <v>1.265456181649574</v>
      </c>
      <c r="AA91" s="125">
        <f>P91/D91</f>
        <v>0.34308415779105689</v>
      </c>
      <c r="AB91" s="125">
        <f>Q91/D91</f>
        <v>0.74244544312201977</v>
      </c>
      <c r="AC91" s="125">
        <f>R91/D91</f>
        <v>2.0851509813927711E-2</v>
      </c>
      <c r="AD91" s="163">
        <f>F91/D91</f>
        <v>0.87402395728732829</v>
      </c>
      <c r="AE91" s="172">
        <f t="shared" si="38"/>
        <v>68.217110958059962</v>
      </c>
      <c r="AF91" s="172">
        <f t="shared" si="39"/>
        <v>89.361466874494027</v>
      </c>
      <c r="AG91" s="69">
        <f>G91/D91</f>
        <v>7.4326413924418766</v>
      </c>
      <c r="AH91" s="32"/>
      <c r="AI91" s="64">
        <f>(T91-T92)*D91</f>
        <v>54399.619442155439</v>
      </c>
      <c r="AJ91" s="65">
        <f>(T91-T92)/T92</f>
        <v>9.7293039109603643E-3</v>
      </c>
      <c r="AK91" s="64">
        <f>(AE91-AE92)*E91</f>
        <v>47404.271195847294</v>
      </c>
      <c r="AL91" s="65">
        <f>(AE91-AE92)/AE92</f>
        <v>8.4676007308262229E-3</v>
      </c>
      <c r="AM91" s="24"/>
      <c r="AN91" s="64">
        <f>(U91-U92)*D91</f>
        <v>101855.83345819903</v>
      </c>
      <c r="AO91" s="65">
        <f>(U91-U92)/U92</f>
        <v>1.3964736307825456E-2</v>
      </c>
      <c r="AP91" s="64">
        <f>(AF91-AF92)*E91</f>
        <v>92730.506900860812</v>
      </c>
      <c r="AQ91" s="65">
        <f>(AF91-AF92)/AF92</f>
        <v>1.2697740760218436E-2</v>
      </c>
      <c r="AR91" s="202">
        <f>AD91/AD92-1</f>
        <v>2.9758915311390854E-3</v>
      </c>
      <c r="AS91" s="80">
        <v>31.069567809999999</v>
      </c>
      <c r="AT91" s="80">
        <f>H91/D91/6*7</f>
        <v>36.142630033856271</v>
      </c>
    </row>
    <row r="92" spans="1:48" ht="15" hidden="1" customHeight="1" x14ac:dyDescent="0.3">
      <c r="A92" s="196" t="s">
        <v>174</v>
      </c>
      <c r="B92" s="90"/>
      <c r="C92" s="49" t="s">
        <v>31</v>
      </c>
      <c r="D92" s="66">
        <v>40764</v>
      </c>
      <c r="E92" s="66">
        <v>18489</v>
      </c>
      <c r="F92" s="66">
        <v>35523</v>
      </c>
      <c r="G92" s="66">
        <v>298940</v>
      </c>
      <c r="H92" s="67">
        <v>1250675.94</v>
      </c>
      <c r="I92" s="67">
        <v>1631487.95</v>
      </c>
      <c r="J92" s="132">
        <v>378295</v>
      </c>
      <c r="K92" s="132">
        <v>39076</v>
      </c>
      <c r="L92" s="132">
        <v>278783</v>
      </c>
      <c r="M92" s="132">
        <v>58819</v>
      </c>
      <c r="N92" s="132">
        <v>11553</v>
      </c>
      <c r="O92" s="132">
        <v>51070</v>
      </c>
      <c r="P92" s="132">
        <v>13558</v>
      </c>
      <c r="Q92" s="132">
        <v>30116</v>
      </c>
      <c r="R92" s="132">
        <v>852</v>
      </c>
      <c r="S92" s="132">
        <v>10199</v>
      </c>
      <c r="T92" s="173">
        <f>H92/D92</f>
        <v>30.68089343538416</v>
      </c>
      <c r="U92" s="173">
        <f>I92/D92</f>
        <v>40.022763958394663</v>
      </c>
      <c r="V92" s="135">
        <f>J92/D92</f>
        <v>9.2801246197625353</v>
      </c>
      <c r="W92" s="135">
        <f>K92/D92</f>
        <v>0.95859091355117265</v>
      </c>
      <c r="X92" s="135">
        <f>L92/D92</f>
        <v>6.8389510352271614</v>
      </c>
      <c r="Y92" s="135">
        <f>M92/D92</f>
        <v>1.4429153174369542</v>
      </c>
      <c r="Z92" s="135">
        <f>O92/D92</f>
        <v>1.252821116671573</v>
      </c>
      <c r="AA92" s="135">
        <f>P92/D92</f>
        <v>0.33259738985379256</v>
      </c>
      <c r="AB92" s="135">
        <f>Q92/D92</f>
        <v>0.73878912766166227</v>
      </c>
      <c r="AC92" s="135">
        <f>R92/D92</f>
        <v>2.0900794818957905E-2</v>
      </c>
      <c r="AD92" s="135">
        <f>F92/D92</f>
        <v>0.87143067412422726</v>
      </c>
      <c r="AE92" s="173">
        <f t="shared" si="38"/>
        <v>67.64432581534966</v>
      </c>
      <c r="AF92" s="173">
        <f t="shared" si="39"/>
        <v>88.241005462707548</v>
      </c>
      <c r="AG92" s="68">
        <f>G92/D92</f>
        <v>7.3334314591306056</v>
      </c>
      <c r="AI92" s="49"/>
      <c r="AJ92" s="49"/>
      <c r="AK92" s="49"/>
      <c r="AL92" s="49"/>
      <c r="AN92" s="49"/>
      <c r="AO92" s="49"/>
      <c r="AP92" s="49"/>
      <c r="AQ92" s="49"/>
      <c r="AR92" s="203"/>
      <c r="AS92" s="79">
        <v>30.803210329999999</v>
      </c>
      <c r="AT92" s="79">
        <f>H92/D92/6*7</f>
        <v>35.794375674614855</v>
      </c>
    </row>
    <row r="93" spans="1:48" ht="15" hidden="1" customHeight="1" x14ac:dyDescent="0.3">
      <c r="A93" s="196" t="s">
        <v>174</v>
      </c>
      <c r="B93" s="58"/>
      <c r="D93" s="9"/>
      <c r="E93" s="9"/>
      <c r="F93" s="9"/>
      <c r="G93" s="9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V93" s="118"/>
      <c r="W93" s="118"/>
      <c r="X93" s="118"/>
      <c r="Y93" s="118"/>
      <c r="Z93" s="118"/>
      <c r="AA93" s="118"/>
      <c r="AB93" s="118"/>
      <c r="AC93" s="118"/>
      <c r="AD93" s="167"/>
      <c r="AE93" s="172"/>
      <c r="AG93" s="72"/>
      <c r="AR93" s="9"/>
      <c r="AS93" s="81"/>
      <c r="AT93" s="81"/>
    </row>
    <row r="94" spans="1:48" ht="15" hidden="1" customHeight="1" x14ac:dyDescent="0.3">
      <c r="A94" s="196" t="s">
        <v>174</v>
      </c>
      <c r="B94" s="90">
        <v>20</v>
      </c>
      <c r="C94" s="53" t="s">
        <v>29</v>
      </c>
      <c r="D94" s="70">
        <v>216928</v>
      </c>
      <c r="E94" s="70">
        <v>64156</v>
      </c>
      <c r="F94" s="70">
        <v>103944</v>
      </c>
      <c r="G94" s="70">
        <v>949973</v>
      </c>
      <c r="H94" s="71">
        <v>4013998.73</v>
      </c>
      <c r="I94" s="71">
        <v>5197829.5</v>
      </c>
      <c r="J94" s="122">
        <v>791092</v>
      </c>
      <c r="K94" s="122">
        <v>108593</v>
      </c>
      <c r="L94" s="122">
        <v>553488</v>
      </c>
      <c r="M94" s="122">
        <v>123122</v>
      </c>
      <c r="N94" s="122">
        <v>42935</v>
      </c>
      <c r="O94" s="122">
        <v>121354</v>
      </c>
      <c r="P94" s="122">
        <v>32496</v>
      </c>
      <c r="Q94" s="122">
        <v>60058</v>
      </c>
      <c r="R94" s="122">
        <v>2933</v>
      </c>
      <c r="S94" s="122">
        <v>32642</v>
      </c>
      <c r="T94" s="172">
        <f>H94/D94</f>
        <v>18.5038295194719</v>
      </c>
      <c r="U94" s="172">
        <f>I94/D94</f>
        <v>23.96108155701431</v>
      </c>
      <c r="V94" s="125">
        <f>J94/D94</f>
        <v>3.6467952500368788</v>
      </c>
      <c r="W94" s="125">
        <f>K94/D94</f>
        <v>0.50059466735506708</v>
      </c>
      <c r="X94" s="125">
        <f>L94/D94</f>
        <v>2.5514825195456559</v>
      </c>
      <c r="Y94" s="125">
        <f>M94/D94</f>
        <v>0.56757080690367312</v>
      </c>
      <c r="Z94" s="125">
        <f>O94/D94</f>
        <v>0.55942063726213309</v>
      </c>
      <c r="AA94" s="125">
        <f>P94/D94</f>
        <v>0.14980085558341938</v>
      </c>
      <c r="AB94" s="125">
        <f>Q94/D94</f>
        <v>0.27685683729163596</v>
      </c>
      <c r="AC94" s="125">
        <f>R94/D94</f>
        <v>1.3520615134975661E-2</v>
      </c>
      <c r="AD94" s="163">
        <f>F94/D94</f>
        <v>0.47916359345036141</v>
      </c>
      <c r="AE94" s="172">
        <f t="shared" ref="AE94:AE96" si="40">H94/E94</f>
        <v>62.566224982854294</v>
      </c>
      <c r="AF94" s="172">
        <f t="shared" ref="AF94:AF96" si="41">I94/E94</f>
        <v>81.018603092462129</v>
      </c>
      <c r="AG94" s="69">
        <f>G94/D94</f>
        <v>4.3792087697300488</v>
      </c>
      <c r="AH94" s="32"/>
      <c r="AI94" s="64">
        <f>(T94-T96)*D94</f>
        <v>128509.2926220791</v>
      </c>
      <c r="AJ94" s="65">
        <f>(T94-T96)/T96</f>
        <v>3.3074158273559008E-2</v>
      </c>
      <c r="AK94" s="64">
        <f>(AE94-AE96)*E94</f>
        <v>102471.63857466084</v>
      </c>
      <c r="AL94" s="65">
        <f>(AE94-AE96)/AE96</f>
        <v>2.6197348549443569E-2</v>
      </c>
      <c r="AM94" s="24"/>
      <c r="AN94" s="64">
        <f>(U94-U96)*D94</f>
        <v>170828.79072925544</v>
      </c>
      <c r="AO94" s="65">
        <f>(U94-U96)/U96</f>
        <v>3.3982249179757361E-2</v>
      </c>
      <c r="AP94" s="64">
        <f>(AF94-AF96)*E94</f>
        <v>137141.57899604106</v>
      </c>
      <c r="AQ94" s="65">
        <f>(AF94-AF96)/AF96</f>
        <v>2.709939461527483E-2</v>
      </c>
      <c r="AR94" s="202">
        <f>AD94/AD96-1</f>
        <v>1.707658965997938E-2</v>
      </c>
      <c r="AS94" s="80">
        <v>17.914700209999999</v>
      </c>
      <c r="AT94" s="80">
        <f>H94/D94/6*7</f>
        <v>21.587801106050552</v>
      </c>
    </row>
    <row r="95" spans="1:48" ht="15" hidden="1" customHeight="1" x14ac:dyDescent="0.3">
      <c r="A95" s="196" t="s">
        <v>174</v>
      </c>
      <c r="B95" s="52"/>
      <c r="C95" s="53" t="s">
        <v>30</v>
      </c>
      <c r="D95" s="70">
        <v>216611</v>
      </c>
      <c r="E95" s="70">
        <v>64324</v>
      </c>
      <c r="F95" s="70">
        <v>104652</v>
      </c>
      <c r="G95" s="70">
        <v>947891</v>
      </c>
      <c r="H95" s="71">
        <v>3997937.47</v>
      </c>
      <c r="I95" s="71">
        <v>5184956.42</v>
      </c>
      <c r="J95" s="122">
        <v>806450</v>
      </c>
      <c r="K95" s="122">
        <v>109214</v>
      </c>
      <c r="L95" s="122">
        <v>563371</v>
      </c>
      <c r="M95" s="122">
        <v>127979</v>
      </c>
      <c r="N95" s="122">
        <v>42818</v>
      </c>
      <c r="O95" s="122">
        <v>121594</v>
      </c>
      <c r="P95" s="122">
        <v>33243</v>
      </c>
      <c r="Q95" s="122">
        <v>59736</v>
      </c>
      <c r="R95" s="122">
        <v>2826</v>
      </c>
      <c r="S95" s="122">
        <v>32575</v>
      </c>
      <c r="T95" s="171">
        <f>H95/D95</f>
        <v>18.456761060149301</v>
      </c>
      <c r="U95" s="172">
        <f>I95/D95</f>
        <v>23.93671798754449</v>
      </c>
      <c r="V95" s="125">
        <f>J95/D95</f>
        <v>3.7230334562880003</v>
      </c>
      <c r="W95" s="125">
        <f>K95/D95</f>
        <v>0.50419415449815563</v>
      </c>
      <c r="X95" s="125">
        <f>L95/D95</f>
        <v>2.6008420624991344</v>
      </c>
      <c r="Y95" s="125">
        <f>M95/D95</f>
        <v>0.59082410403903773</v>
      </c>
      <c r="Z95" s="125">
        <f>O95/D95</f>
        <v>0.56134729999861499</v>
      </c>
      <c r="AA95" s="125">
        <f>P95/D95</f>
        <v>0.1534686604096745</v>
      </c>
      <c r="AB95" s="125">
        <f>Q95/D95</f>
        <v>0.27577546846651368</v>
      </c>
      <c r="AC95" s="125">
        <f>R95/D95</f>
        <v>1.3046428851720365E-2</v>
      </c>
      <c r="AD95" s="163">
        <f>F95/D95</f>
        <v>0.48313335887835795</v>
      </c>
      <c r="AE95" s="172">
        <f t="shared" si="40"/>
        <v>62.153122784652702</v>
      </c>
      <c r="AF95" s="172">
        <f t="shared" si="41"/>
        <v>80.6068717741434</v>
      </c>
      <c r="AG95" s="69">
        <f>G95/D95</f>
        <v>4.3760058353453886</v>
      </c>
      <c r="AH95" s="32"/>
      <c r="AI95" s="64">
        <f>(T95-T96)*D95</f>
        <v>118125.95410592989</v>
      </c>
      <c r="AJ95" s="65">
        <f>(T95-T96)/T96</f>
        <v>3.044631256493107E-2</v>
      </c>
      <c r="AK95" s="64">
        <f>(AE95-AE96)*E95</f>
        <v>76167.586764706386</v>
      </c>
      <c r="AL95" s="65">
        <f>(AE95-AE96)/AE96</f>
        <v>1.9421737897041363E-2</v>
      </c>
      <c r="AM95" s="24"/>
      <c r="AN95" s="64">
        <f>(U95-U96)*D95</f>
        <v>165301.73901900445</v>
      </c>
      <c r="AO95" s="65">
        <f>(U95-U96)/U96</f>
        <v>3.2930898542745855E-2</v>
      </c>
      <c r="AP95" s="64">
        <f>(AF95-AF96)*E95</f>
        <v>111016.49496323534</v>
      </c>
      <c r="AQ95" s="65">
        <f>(AF95-AF96)/AF96</f>
        <v>2.1879741700416552E-2</v>
      </c>
      <c r="AR95" s="202">
        <f>AD95/AD96-1</f>
        <v>2.5502846450865979E-2</v>
      </c>
      <c r="AS95" s="80">
        <v>17.80721308</v>
      </c>
      <c r="AT95" s="80">
        <f>H95/D95/6*7</f>
        <v>21.532887903507518</v>
      </c>
    </row>
    <row r="96" spans="1:48" ht="15" hidden="1" customHeight="1" x14ac:dyDescent="0.3">
      <c r="A96" s="196" t="s">
        <v>174</v>
      </c>
      <c r="B96" s="90"/>
      <c r="C96" s="49" t="s">
        <v>31</v>
      </c>
      <c r="D96" s="66">
        <v>48145</v>
      </c>
      <c r="E96" s="66">
        <v>14144</v>
      </c>
      <c r="F96" s="66">
        <v>22682</v>
      </c>
      <c r="G96" s="66">
        <v>204728</v>
      </c>
      <c r="H96" s="67">
        <v>862345.52</v>
      </c>
      <c r="I96" s="67">
        <v>1115692.53</v>
      </c>
      <c r="J96" s="132">
        <v>171995</v>
      </c>
      <c r="K96" s="132">
        <v>23509</v>
      </c>
      <c r="L96" s="132">
        <v>119935</v>
      </c>
      <c r="M96" s="132">
        <v>27271</v>
      </c>
      <c r="N96" s="132">
        <v>9312</v>
      </c>
      <c r="O96" s="132">
        <v>26061</v>
      </c>
      <c r="P96" s="132">
        <v>6910</v>
      </c>
      <c r="Q96" s="132">
        <v>13009</v>
      </c>
      <c r="R96" s="132">
        <v>653</v>
      </c>
      <c r="S96" s="132">
        <v>7073</v>
      </c>
      <c r="T96" s="173">
        <f>H96/D96</f>
        <v>17.911424239277185</v>
      </c>
      <c r="U96" s="173">
        <f>I96/D96</f>
        <v>23.173590819399731</v>
      </c>
      <c r="V96" s="135">
        <f>J96/D96</f>
        <v>3.5724374286011007</v>
      </c>
      <c r="W96" s="135">
        <f>K96/D96</f>
        <v>0.48829577318516981</v>
      </c>
      <c r="X96" s="135">
        <f>L96/D96</f>
        <v>2.491120573268252</v>
      </c>
      <c r="Y96" s="135">
        <f>M96/D96</f>
        <v>0.56643472842455078</v>
      </c>
      <c r="Z96" s="135">
        <f>O96/D96</f>
        <v>0.54130231592065636</v>
      </c>
      <c r="AA96" s="135">
        <f>P96/D96</f>
        <v>0.14352476892719909</v>
      </c>
      <c r="AB96" s="135">
        <f>Q96/D96</f>
        <v>0.27020459030013499</v>
      </c>
      <c r="AC96" s="135">
        <f>R96/D96</f>
        <v>1.3563194516564545E-2</v>
      </c>
      <c r="AD96" s="135">
        <f>F96/D96</f>
        <v>0.47111849620936752</v>
      </c>
      <c r="AE96" s="173">
        <f t="shared" si="40"/>
        <v>60.968998868778279</v>
      </c>
      <c r="AF96" s="173">
        <f t="shared" si="41"/>
        <v>78.880976385746607</v>
      </c>
      <c r="AG96" s="68">
        <f>G96/D96</f>
        <v>4.2523211133035623</v>
      </c>
      <c r="AI96" s="49"/>
      <c r="AJ96" s="49"/>
      <c r="AK96" s="49"/>
      <c r="AL96" s="49"/>
      <c r="AN96" s="49"/>
      <c r="AO96" s="49"/>
      <c r="AP96" s="49"/>
      <c r="AQ96" s="49"/>
      <c r="AR96" s="203"/>
      <c r="AS96" s="79">
        <v>17.633754719999999</v>
      </c>
      <c r="AT96" s="79">
        <f>H96/D96/6*7</f>
        <v>20.89666161249005</v>
      </c>
    </row>
    <row r="97" spans="1:46" ht="15" hidden="1" customHeight="1" x14ac:dyDescent="0.3">
      <c r="A97" s="196" t="s">
        <v>174</v>
      </c>
      <c r="B97" s="58"/>
      <c r="D97" s="9"/>
      <c r="E97" s="9"/>
      <c r="F97" s="9"/>
      <c r="G97" s="9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V97" s="118"/>
      <c r="W97" s="118"/>
      <c r="X97" s="118"/>
      <c r="Y97" s="118"/>
      <c r="Z97" s="118"/>
      <c r="AA97" s="118"/>
      <c r="AB97" s="118"/>
      <c r="AC97" s="118"/>
      <c r="AD97" s="167"/>
      <c r="AE97" s="172"/>
      <c r="AG97" s="72"/>
      <c r="AR97" s="9"/>
      <c r="AS97" s="81"/>
      <c r="AT97" s="103"/>
    </row>
    <row r="98" spans="1:46" ht="15" hidden="1" customHeight="1" x14ac:dyDescent="0.3">
      <c r="A98" s="196" t="s">
        <v>174</v>
      </c>
      <c r="B98" s="90">
        <v>25</v>
      </c>
      <c r="C98" s="53" t="s">
        <v>29</v>
      </c>
      <c r="D98" s="70">
        <v>448268</v>
      </c>
      <c r="E98" s="70">
        <v>193195</v>
      </c>
      <c r="F98" s="70">
        <v>363385</v>
      </c>
      <c r="G98" s="70">
        <v>2929609</v>
      </c>
      <c r="H98" s="71">
        <v>13220556.6</v>
      </c>
      <c r="I98" s="71">
        <v>17860169.809999999</v>
      </c>
      <c r="J98" s="122">
        <v>2981216</v>
      </c>
      <c r="K98" s="122">
        <v>369799</v>
      </c>
      <c r="L98" s="122">
        <v>2032827</v>
      </c>
      <c r="M98" s="122">
        <v>561114</v>
      </c>
      <c r="N98" s="122">
        <v>124263</v>
      </c>
      <c r="O98" s="122">
        <v>415005</v>
      </c>
      <c r="P98" s="122">
        <v>115606</v>
      </c>
      <c r="Q98" s="122">
        <v>217455</v>
      </c>
      <c r="R98" s="122">
        <v>8401</v>
      </c>
      <c r="S98" s="122">
        <v>102882</v>
      </c>
      <c r="T98" s="172">
        <f>H98/D98</f>
        <v>29.492528130493366</v>
      </c>
      <c r="U98" s="172">
        <f>I98/D98</f>
        <v>39.842616046650662</v>
      </c>
      <c r="V98" s="125">
        <f>J98/D98</f>
        <v>6.6505215629935668</v>
      </c>
      <c r="W98" s="125">
        <f>K98/D98</f>
        <v>0.82495069913533869</v>
      </c>
      <c r="X98" s="125">
        <f>L98/D98</f>
        <v>4.534847457324636</v>
      </c>
      <c r="Y98" s="125">
        <f>M98/D98</f>
        <v>1.2517377997091026</v>
      </c>
      <c r="Z98" s="125">
        <f>O98/D98</f>
        <v>0.92579662166382615</v>
      </c>
      <c r="AA98" s="125">
        <f>P98/D98</f>
        <v>0.25789483077087816</v>
      </c>
      <c r="AB98" s="125">
        <f>Q98/D98</f>
        <v>0.48510043099217431</v>
      </c>
      <c r="AC98" s="125">
        <f>R98/D98</f>
        <v>1.8741020996368245E-2</v>
      </c>
      <c r="AD98" s="163">
        <f>F98/D98</f>
        <v>0.8106422943417777</v>
      </c>
      <c r="AE98" s="172">
        <f t="shared" ref="AE98:AE100" si="42">H98/E98</f>
        <v>68.431152980149591</v>
      </c>
      <c r="AF98" s="172">
        <f t="shared" ref="AF98:AF100" si="43">I98/E98</f>
        <v>92.446335619451844</v>
      </c>
      <c r="AG98" s="69">
        <f>G98/D98</f>
        <v>6.5353962361801425</v>
      </c>
      <c r="AH98" s="32"/>
      <c r="AI98" s="64">
        <f>(T98-T100)*D98</f>
        <v>68409.182523505078</v>
      </c>
      <c r="AJ98" s="65">
        <f>(T98-T100)/T100</f>
        <v>5.2013698107278945E-3</v>
      </c>
      <c r="AK98" s="64">
        <f>(AE98-AE100)*E98</f>
        <v>73672.493513738431</v>
      </c>
      <c r="AL98" s="65">
        <f>(AE98-AE100)/AE100</f>
        <v>5.6037988101979791E-3</v>
      </c>
      <c r="AM98" s="24"/>
      <c r="AN98" s="64">
        <f>(U98-U100)*D98</f>
        <v>72168.187008602777</v>
      </c>
      <c r="AO98" s="65">
        <f>(U98-U100)/U100</f>
        <v>4.0571273006476316E-3</v>
      </c>
      <c r="AP98" s="64">
        <f>(AF98-AF100)*E98</f>
        <v>79286.703967453082</v>
      </c>
      <c r="AQ98" s="65">
        <f>(AF98-AF100)/AF100</f>
        <v>4.4590982064638494E-3</v>
      </c>
      <c r="AR98" s="202">
        <f>AD98/AD100-1</f>
        <v>3.1398146805350358E-4</v>
      </c>
      <c r="AS98" s="80">
        <v>28.92689249</v>
      </c>
      <c r="AT98" s="80">
        <f>H98/D98/6*7</f>
        <v>34.407949485575593</v>
      </c>
    </row>
    <row r="99" spans="1:46" ht="15" hidden="1" customHeight="1" x14ac:dyDescent="0.3">
      <c r="A99" s="196" t="s">
        <v>174</v>
      </c>
      <c r="B99" s="52"/>
      <c r="C99" s="53" t="s">
        <v>30</v>
      </c>
      <c r="D99" s="70">
        <v>448888</v>
      </c>
      <c r="E99" s="70">
        <v>193732</v>
      </c>
      <c r="F99" s="70">
        <v>364610</v>
      </c>
      <c r="G99" s="70">
        <v>2940241</v>
      </c>
      <c r="H99" s="71">
        <v>13268511.210000001</v>
      </c>
      <c r="I99" s="71">
        <v>17910238.93</v>
      </c>
      <c r="J99" s="122">
        <v>2946146</v>
      </c>
      <c r="K99" s="122">
        <v>366770</v>
      </c>
      <c r="L99" s="122">
        <v>2006092</v>
      </c>
      <c r="M99" s="122">
        <v>556008</v>
      </c>
      <c r="N99" s="122">
        <v>124103</v>
      </c>
      <c r="O99" s="122">
        <v>414677</v>
      </c>
      <c r="P99" s="122">
        <v>116392</v>
      </c>
      <c r="Q99" s="122">
        <v>216802</v>
      </c>
      <c r="R99" s="122">
        <v>8617</v>
      </c>
      <c r="S99" s="122">
        <v>102677</v>
      </c>
      <c r="T99" s="171">
        <f>H99/D99</f>
        <v>29.558623108659624</v>
      </c>
      <c r="U99" s="172">
        <f>I99/D99</f>
        <v>39.899126129457684</v>
      </c>
      <c r="V99" s="125">
        <f>J99/D99</f>
        <v>6.5632095311079821</v>
      </c>
      <c r="W99" s="125">
        <f>K99/D99</f>
        <v>0.8170634991356418</v>
      </c>
      <c r="X99" s="125">
        <f>L99/D99</f>
        <v>4.469025681238973</v>
      </c>
      <c r="Y99" s="125">
        <f>M99/D99</f>
        <v>1.2386341359091799</v>
      </c>
      <c r="Z99" s="125">
        <f>O99/D99</f>
        <v>0.92378722532123825</v>
      </c>
      <c r="AA99" s="125">
        <f>P99/D99</f>
        <v>0.25928962235568781</v>
      </c>
      <c r="AB99" s="125">
        <f>Q99/D99</f>
        <v>0.48297570886278984</v>
      </c>
      <c r="AC99" s="125">
        <f>R99/D99</f>
        <v>1.9196325141237904E-2</v>
      </c>
      <c r="AD99" s="163">
        <f>F99/D99</f>
        <v>0.81225160841902655</v>
      </c>
      <c r="AE99" s="172">
        <f t="shared" si="42"/>
        <v>68.48900135238371</v>
      </c>
      <c r="AF99" s="172">
        <f t="shared" si="43"/>
        <v>92.44853163132575</v>
      </c>
      <c r="AG99" s="69">
        <f>G99/D99</f>
        <v>6.5500548020887166</v>
      </c>
      <c r="AH99" s="32"/>
      <c r="AI99" s="64">
        <f>(T99-T100)*D99</f>
        <v>98173.04190370893</v>
      </c>
      <c r="AJ99" s="65">
        <f>(T99-T100)/T100</f>
        <v>7.4541018347974103E-3</v>
      </c>
      <c r="AK99" s="64">
        <f>(AE99-AE100)*E99</f>
        <v>85084.35258756025</v>
      </c>
      <c r="AL99" s="65">
        <f>(AE99-AE100)/AE100</f>
        <v>6.4538874078647612E-3</v>
      </c>
      <c r="AM99" s="24"/>
      <c r="AN99" s="64">
        <f>(U99-U100)*D99</f>
        <v>97634.700964330958</v>
      </c>
      <c r="AO99" s="65">
        <f>(U99-U100)/U100</f>
        <v>5.4812142968505544E-3</v>
      </c>
      <c r="AP99" s="64">
        <f>(AF99-AF100)*E99</f>
        <v>79932.52508322084</v>
      </c>
      <c r="AQ99" s="65">
        <f>(AF99-AF100)/AF100</f>
        <v>4.4829585800712389E-3</v>
      </c>
      <c r="AR99" s="202">
        <f>AD99/AD100-1</f>
        <v>2.2998380946837038E-3</v>
      </c>
      <c r="AS99" s="80">
        <v>28.963706609999999</v>
      </c>
      <c r="AT99" s="80">
        <f>H99/D99/6*7</f>
        <v>34.485060293436227</v>
      </c>
    </row>
    <row r="100" spans="1:46" ht="15" hidden="1" customHeight="1" x14ac:dyDescent="0.3">
      <c r="A100" s="196" t="s">
        <v>174</v>
      </c>
      <c r="B100" s="90"/>
      <c r="C100" s="49" t="s">
        <v>31</v>
      </c>
      <c r="D100" s="66">
        <v>100194</v>
      </c>
      <c r="E100" s="66">
        <v>43199</v>
      </c>
      <c r="F100" s="66">
        <v>81196</v>
      </c>
      <c r="G100" s="66">
        <v>655174</v>
      </c>
      <c r="H100" s="67">
        <v>2939683.98</v>
      </c>
      <c r="I100" s="67">
        <v>3975860.5</v>
      </c>
      <c r="J100" s="132">
        <v>670476</v>
      </c>
      <c r="K100" s="132">
        <v>82600</v>
      </c>
      <c r="L100" s="132">
        <v>456953</v>
      </c>
      <c r="M100" s="132">
        <v>127121</v>
      </c>
      <c r="N100" s="132">
        <v>27761</v>
      </c>
      <c r="O100" s="132">
        <v>92793</v>
      </c>
      <c r="P100" s="132">
        <v>26149</v>
      </c>
      <c r="Q100" s="132">
        <v>48596</v>
      </c>
      <c r="R100" s="132">
        <v>1956</v>
      </c>
      <c r="S100" s="132">
        <v>22889</v>
      </c>
      <c r="T100" s="173">
        <f>H100/D100</f>
        <v>29.339920354512245</v>
      </c>
      <c r="U100" s="173">
        <f>I100/D100</f>
        <v>39.681622652055012</v>
      </c>
      <c r="V100" s="135">
        <f>J100/D100</f>
        <v>6.6917779507754958</v>
      </c>
      <c r="W100" s="135">
        <f>K100/D100</f>
        <v>0.82440066271433421</v>
      </c>
      <c r="X100" s="135">
        <f>L100/D100</f>
        <v>4.5606822763838153</v>
      </c>
      <c r="Y100" s="135">
        <f>M100/D100</f>
        <v>1.268748627662335</v>
      </c>
      <c r="Z100" s="135">
        <f>O100/D100</f>
        <v>0.92613330139529315</v>
      </c>
      <c r="AA100" s="135">
        <f>P100/D100</f>
        <v>0.26098369163822183</v>
      </c>
      <c r="AB100" s="135">
        <f>Q100/D100</f>
        <v>0.48501906301774556</v>
      </c>
      <c r="AC100" s="135">
        <f>R100/D100</f>
        <v>1.9522127073477454E-2</v>
      </c>
      <c r="AD100" s="135">
        <f>F100/D100</f>
        <v>0.81038784757570315</v>
      </c>
      <c r="AE100" s="173">
        <f t="shared" si="42"/>
        <v>68.049815504988544</v>
      </c>
      <c r="AF100" s="173">
        <f t="shared" si="43"/>
        <v>92.035938331905825</v>
      </c>
      <c r="AG100" s="68">
        <f>G100/D100</f>
        <v>6.5390542347845182</v>
      </c>
      <c r="AI100" s="49"/>
      <c r="AJ100" s="49"/>
      <c r="AK100" s="49"/>
      <c r="AL100" s="49"/>
      <c r="AN100" s="49"/>
      <c r="AO100" s="49"/>
      <c r="AP100" s="49"/>
      <c r="AQ100" s="49"/>
      <c r="AR100" s="203"/>
      <c r="AS100" s="79">
        <v>28.88847015</v>
      </c>
      <c r="AT100" s="79">
        <f>H100/D100/6*7</f>
        <v>34.22990708026429</v>
      </c>
    </row>
    <row r="101" spans="1:46" ht="15" hidden="1" customHeight="1" x14ac:dyDescent="0.3">
      <c r="A101" s="196" t="s">
        <v>174</v>
      </c>
      <c r="B101" s="58"/>
      <c r="D101" s="9"/>
      <c r="E101" s="9"/>
      <c r="F101" s="9"/>
      <c r="G101" s="9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V101" s="118"/>
      <c r="W101" s="118"/>
      <c r="X101" s="118"/>
      <c r="Y101" s="118"/>
      <c r="Z101" s="118"/>
      <c r="AA101" s="118"/>
      <c r="AB101" s="118"/>
      <c r="AC101" s="118"/>
      <c r="AD101" s="167"/>
      <c r="AE101" s="172"/>
      <c r="AG101" s="72"/>
      <c r="AR101" s="9"/>
      <c r="AS101" s="81"/>
      <c r="AT101" s="103"/>
    </row>
    <row r="102" spans="1:46" ht="15" hidden="1" customHeight="1" x14ac:dyDescent="0.3">
      <c r="A102" s="196" t="s">
        <v>174</v>
      </c>
      <c r="B102" s="90">
        <v>27</v>
      </c>
      <c r="C102" s="53" t="s">
        <v>29</v>
      </c>
      <c r="D102" s="70">
        <v>236235</v>
      </c>
      <c r="E102" s="70">
        <v>108575</v>
      </c>
      <c r="F102" s="70">
        <v>221745</v>
      </c>
      <c r="G102" s="70">
        <v>1650100</v>
      </c>
      <c r="H102" s="71">
        <v>7742037.7599999998</v>
      </c>
      <c r="I102" s="71">
        <v>9627663.7899999991</v>
      </c>
      <c r="J102" s="122">
        <v>1364616</v>
      </c>
      <c r="K102" s="122">
        <v>178118</v>
      </c>
      <c r="L102" s="122">
        <v>944212</v>
      </c>
      <c r="M102" s="122">
        <v>234493</v>
      </c>
      <c r="N102" s="122">
        <v>55128</v>
      </c>
      <c r="O102" s="122">
        <v>227462</v>
      </c>
      <c r="P102" s="122">
        <v>63950</v>
      </c>
      <c r="Q102" s="122">
        <v>127168</v>
      </c>
      <c r="R102" s="122">
        <v>3964</v>
      </c>
      <c r="S102" s="122">
        <v>52058</v>
      </c>
      <c r="T102" s="172">
        <f>H102/D102</f>
        <v>32.772611001756722</v>
      </c>
      <c r="U102" s="172">
        <f>I102/D102</f>
        <v>40.754603636209701</v>
      </c>
      <c r="V102" s="125">
        <f>J102/D102</f>
        <v>5.7765191440726396</v>
      </c>
      <c r="W102" s="125">
        <f>K102/D102</f>
        <v>0.75398649649713212</v>
      </c>
      <c r="X102" s="125">
        <f>L102/D102</f>
        <v>3.9969183228564775</v>
      </c>
      <c r="Y102" s="125">
        <f>M102/D102</f>
        <v>0.99262598683514303</v>
      </c>
      <c r="Z102" s="125">
        <f>O102/D102</f>
        <v>0.96286325057675615</v>
      </c>
      <c r="AA102" s="125">
        <f>P102/D102</f>
        <v>0.27070501830804072</v>
      </c>
      <c r="AB102" s="125">
        <f>Q102/D102</f>
        <v>0.53831142718056169</v>
      </c>
      <c r="AC102" s="125">
        <f>R102/D102</f>
        <v>1.6779901369399115E-2</v>
      </c>
      <c r="AD102" s="163">
        <f>F102/D102</f>
        <v>0.93866277223950723</v>
      </c>
      <c r="AE102" s="172">
        <f t="shared" ref="AE102:AE104" si="44">H102/E102</f>
        <v>71.305896937600735</v>
      </c>
      <c r="AF102" s="172">
        <f t="shared" ref="AF102:AF104" si="45">I102/E102</f>
        <v>88.67293382454524</v>
      </c>
      <c r="AG102" s="69">
        <f>G102/D102</f>
        <v>6.9849937562173263</v>
      </c>
      <c r="AH102" s="32"/>
      <c r="AI102" s="64">
        <f>(T102-T104)*D102</f>
        <v>35276.856709057873</v>
      </c>
      <c r="AJ102" s="65">
        <f>(T102-T104)/T104</f>
        <v>4.5773908327678813E-3</v>
      </c>
      <c r="AK102" s="64">
        <f>(AE102-AE104)*E102</f>
        <v>-15252.634228780651</v>
      </c>
      <c r="AL102" s="65">
        <f>(AE102-AE104)/AE104</f>
        <v>-1.966232209139445E-3</v>
      </c>
      <c r="AM102" s="24"/>
      <c r="AN102" s="64">
        <f>(U102-U104)*D102</f>
        <v>30709.010847347075</v>
      </c>
      <c r="AO102" s="65">
        <f>(U102-U104)/U104</f>
        <v>3.1998703290814588E-3</v>
      </c>
      <c r="AP102" s="64">
        <f>(AF102-AF104)*E102</f>
        <v>-32213.563970948984</v>
      </c>
      <c r="AQ102" s="65">
        <f>(AF102-AF104)/AF104</f>
        <v>-3.3347798103986015E-3</v>
      </c>
      <c r="AR102" s="202">
        <f>AD102/AD104-1</f>
        <v>3.3157586929435379E-3</v>
      </c>
      <c r="AS102" s="80">
        <v>34.036841330000001</v>
      </c>
      <c r="AT102" s="80">
        <f>H102/D102/6*7</f>
        <v>38.234712835382844</v>
      </c>
    </row>
    <row r="103" spans="1:46" ht="15" hidden="1" customHeight="1" x14ac:dyDescent="0.3">
      <c r="A103" s="196" t="s">
        <v>174</v>
      </c>
      <c r="B103" s="52"/>
      <c r="C103" s="53" t="s">
        <v>30</v>
      </c>
      <c r="D103" s="70">
        <v>235928</v>
      </c>
      <c r="E103" s="70">
        <v>108778</v>
      </c>
      <c r="F103" s="70">
        <v>223121</v>
      </c>
      <c r="G103" s="70">
        <v>1656137</v>
      </c>
      <c r="H103" s="71">
        <v>7783424.7000000002</v>
      </c>
      <c r="I103" s="71">
        <v>9680938.9499999993</v>
      </c>
      <c r="J103" s="122">
        <v>1339731</v>
      </c>
      <c r="K103" s="122">
        <v>175069</v>
      </c>
      <c r="L103" s="122">
        <v>927223</v>
      </c>
      <c r="M103" s="122">
        <v>229475</v>
      </c>
      <c r="N103" s="122">
        <v>54972</v>
      </c>
      <c r="O103" s="122">
        <v>228909</v>
      </c>
      <c r="P103" s="122">
        <v>65234</v>
      </c>
      <c r="Q103" s="122">
        <v>127302</v>
      </c>
      <c r="R103" s="122">
        <v>3795</v>
      </c>
      <c r="S103" s="122">
        <v>52246</v>
      </c>
      <c r="T103" s="171">
        <f>H103/D103</f>
        <v>32.990678088230311</v>
      </c>
      <c r="U103" s="172">
        <f>I103/D103</f>
        <v>41.03344643281001</v>
      </c>
      <c r="V103" s="125">
        <f>J103/D103</f>
        <v>5.678558712827642</v>
      </c>
      <c r="W103" s="125">
        <f>K103/D103</f>
        <v>0.74204418297107588</v>
      </c>
      <c r="X103" s="125">
        <f>L103/D103</f>
        <v>3.9301100335695636</v>
      </c>
      <c r="Y103" s="125">
        <f>M103/D103</f>
        <v>0.97264843511579802</v>
      </c>
      <c r="Z103" s="125">
        <f>O103/D103</f>
        <v>0.97024939812146083</v>
      </c>
      <c r="AA103" s="125">
        <f>P103/D103</f>
        <v>0.27649961005052387</v>
      </c>
      <c r="AB103" s="125">
        <f>Q103/D103</f>
        <v>0.53957987182530265</v>
      </c>
      <c r="AC103" s="125">
        <f>R103/D103</f>
        <v>1.6085415889593436E-2</v>
      </c>
      <c r="AD103" s="163">
        <f>F103/D103</f>
        <v>0.94571648977654199</v>
      </c>
      <c r="AE103" s="172">
        <f t="shared" si="44"/>
        <v>71.553298461085888</v>
      </c>
      <c r="AF103" s="172">
        <f t="shared" si="45"/>
        <v>88.997214050635236</v>
      </c>
      <c r="AG103" s="69">
        <f>G103/D103</f>
        <v>7.0196712556373129</v>
      </c>
      <c r="AH103" s="32"/>
      <c r="AI103" s="64">
        <f>(T103-T104)*D103</f>
        <v>86679.144127140215</v>
      </c>
      <c r="AJ103" s="65">
        <f>(T103-T104)/T104</f>
        <v>1.1261791558251692E-2</v>
      </c>
      <c r="AK103" s="64">
        <f>(AE103-AE104)*E103</f>
        <v>11630.691218805323</v>
      </c>
      <c r="AL103" s="65">
        <f>(AE103-AE104)/AE104</f>
        <v>1.4965259251163935E-3</v>
      </c>
      <c r="AM103" s="24"/>
      <c r="AN103" s="64">
        <f>(U103-U104)*D103</f>
        <v>96455.926163875716</v>
      </c>
      <c r="AO103" s="65">
        <f>(U103-U104)/U104</f>
        <v>1.0063758882351266E-2</v>
      </c>
      <c r="AP103" s="64">
        <f>(AF103-AF104)*E103</f>
        <v>3000.7615565106653</v>
      </c>
      <c r="AQ103" s="65">
        <f>(AF103-AF104)/AF104</f>
        <v>3.1006207087516853E-4</v>
      </c>
      <c r="AR103" s="202">
        <f>AD103/AD104-1</f>
        <v>1.0855320473358798E-2</v>
      </c>
      <c r="AS103" s="80">
        <v>34.112638140000001</v>
      </c>
      <c r="AT103" s="80">
        <f>H103/D103/6*7</f>
        <v>38.489124436268696</v>
      </c>
    </row>
    <row r="104" spans="1:46" ht="15" hidden="1" customHeight="1" x14ac:dyDescent="0.3">
      <c r="A104" s="196" t="s">
        <v>174</v>
      </c>
      <c r="B104" s="90"/>
      <c r="C104" s="49" t="s">
        <v>31</v>
      </c>
      <c r="D104" s="66">
        <v>52918</v>
      </c>
      <c r="E104" s="66">
        <v>24163</v>
      </c>
      <c r="F104" s="66">
        <v>49508</v>
      </c>
      <c r="G104" s="66">
        <v>368946</v>
      </c>
      <c r="H104" s="67">
        <v>1726358.81</v>
      </c>
      <c r="I104" s="67">
        <v>2149773.12</v>
      </c>
      <c r="J104" s="132">
        <v>296640</v>
      </c>
      <c r="K104" s="132">
        <v>38515</v>
      </c>
      <c r="L104" s="132">
        <v>205401</v>
      </c>
      <c r="M104" s="132">
        <v>50905</v>
      </c>
      <c r="N104" s="132">
        <v>12298</v>
      </c>
      <c r="O104" s="132">
        <v>50649</v>
      </c>
      <c r="P104" s="132">
        <v>14158</v>
      </c>
      <c r="Q104" s="132">
        <v>28612</v>
      </c>
      <c r="R104" s="132">
        <v>817</v>
      </c>
      <c r="S104" s="132">
        <v>11583</v>
      </c>
      <c r="T104" s="173">
        <f>H104/D104</f>
        <v>32.623281492119887</v>
      </c>
      <c r="U104" s="173">
        <f>I104/D104</f>
        <v>40.624610151555238</v>
      </c>
      <c r="V104" s="135">
        <f>J104/D104</f>
        <v>5.6056540307645788</v>
      </c>
      <c r="W104" s="135">
        <f>K104/D104</f>
        <v>0.72782418080804268</v>
      </c>
      <c r="X104" s="135">
        <f>L104/D104</f>
        <v>3.8814958993159228</v>
      </c>
      <c r="Y104" s="135">
        <f>M104/D104</f>
        <v>0.9619600136059564</v>
      </c>
      <c r="Z104" s="135">
        <f>O104/D104</f>
        <v>0.95712234022449827</v>
      </c>
      <c r="AA104" s="135">
        <f>P104/D104</f>
        <v>0.26754601458860877</v>
      </c>
      <c r="AB104" s="135">
        <f>Q104/D104</f>
        <v>0.54068558902452857</v>
      </c>
      <c r="AC104" s="135">
        <f>R104/D104</f>
        <v>1.543898106504403E-2</v>
      </c>
      <c r="AD104" s="135">
        <f>F104/D104</f>
        <v>0.93556067878604632</v>
      </c>
      <c r="AE104" s="173">
        <f t="shared" si="44"/>
        <v>71.446377105491877</v>
      </c>
      <c r="AF104" s="173">
        <f t="shared" si="45"/>
        <v>88.969627943550066</v>
      </c>
      <c r="AG104" s="68">
        <f>G104/D104</f>
        <v>6.9720322007634454</v>
      </c>
      <c r="AI104" s="49"/>
      <c r="AJ104" s="49"/>
      <c r="AK104" s="49"/>
      <c r="AL104" s="49"/>
      <c r="AN104" s="49"/>
      <c r="AO104" s="49"/>
      <c r="AP104" s="49"/>
      <c r="AQ104" s="49"/>
      <c r="AR104" s="203"/>
      <c r="AS104" s="79">
        <v>33.751077469999998</v>
      </c>
      <c r="AT104" s="79">
        <f>H104/D104/6*7</f>
        <v>38.060495074139872</v>
      </c>
    </row>
    <row r="105" spans="1:46" ht="15" hidden="1" customHeight="1" x14ac:dyDescent="0.3">
      <c r="A105" s="196" t="s">
        <v>174</v>
      </c>
      <c r="B105" s="58"/>
      <c r="D105" s="9"/>
      <c r="E105" s="9"/>
      <c r="F105" s="9"/>
      <c r="G105" s="9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V105" s="118"/>
      <c r="W105" s="118"/>
      <c r="X105" s="118"/>
      <c r="Y105" s="118"/>
      <c r="Z105" s="118"/>
      <c r="AA105" s="118"/>
      <c r="AB105" s="118"/>
      <c r="AC105" s="118"/>
      <c r="AD105" s="167"/>
      <c r="AE105" s="172"/>
      <c r="AG105" s="72"/>
      <c r="AR105" s="9"/>
      <c r="AS105" s="81"/>
      <c r="AT105" s="81"/>
    </row>
    <row r="106" spans="1:46" ht="15" hidden="1" customHeight="1" x14ac:dyDescent="0.3">
      <c r="A106" s="196" t="s">
        <v>174</v>
      </c>
      <c r="B106" s="90">
        <v>29</v>
      </c>
      <c r="C106" s="53" t="s">
        <v>29</v>
      </c>
      <c r="D106" s="70">
        <v>415817</v>
      </c>
      <c r="E106" s="70">
        <v>165406</v>
      </c>
      <c r="F106" s="70">
        <v>302987</v>
      </c>
      <c r="G106" s="70">
        <v>2559800</v>
      </c>
      <c r="H106" s="71">
        <v>11606714.630000001</v>
      </c>
      <c r="I106" s="71">
        <v>15062761.9</v>
      </c>
      <c r="J106" s="122">
        <v>1931375</v>
      </c>
      <c r="K106" s="122">
        <v>275721</v>
      </c>
      <c r="L106" s="122">
        <v>1259996</v>
      </c>
      <c r="M106" s="122">
        <v>380615</v>
      </c>
      <c r="N106" s="122">
        <v>97580</v>
      </c>
      <c r="O106" s="122">
        <v>287683</v>
      </c>
      <c r="P106" s="122">
        <v>103929</v>
      </c>
      <c r="Q106" s="122">
        <v>110393</v>
      </c>
      <c r="R106" s="122">
        <v>8242</v>
      </c>
      <c r="S106" s="122">
        <v>81556</v>
      </c>
      <c r="T106" s="172">
        <f>H106/D106</f>
        <v>27.913035373734122</v>
      </c>
      <c r="U106" s="172">
        <f>I106/D106</f>
        <v>36.224497555415006</v>
      </c>
      <c r="V106" s="125">
        <f>J106/D106</f>
        <v>4.6447716182840049</v>
      </c>
      <c r="W106" s="125">
        <f>K106/D106</f>
        <v>0.66308255795217608</v>
      </c>
      <c r="X106" s="125">
        <f>L106/D106</f>
        <v>3.0301695216886273</v>
      </c>
      <c r="Y106" s="125">
        <f>M106/D106</f>
        <v>0.91534256656173274</v>
      </c>
      <c r="Z106" s="125">
        <f>O106/D106</f>
        <v>0.6918500205619299</v>
      </c>
      <c r="AA106" s="125">
        <f>P106/D106</f>
        <v>0.24993927617196987</v>
      </c>
      <c r="AB106" s="125">
        <f>Q106/D106</f>
        <v>0.26548457614768034</v>
      </c>
      <c r="AC106" s="125">
        <f>R106/D106</f>
        <v>1.9821219430663006E-2</v>
      </c>
      <c r="AD106" s="163">
        <f>F106/D106</f>
        <v>0.72865467260838301</v>
      </c>
      <c r="AE106" s="172">
        <f t="shared" ref="AE106:AE108" si="46">H106/E106</f>
        <v>70.171061690627909</v>
      </c>
      <c r="AF106" s="172">
        <f t="shared" ref="AF106:AF108" si="47">I106/E106</f>
        <v>91.065390010035912</v>
      </c>
      <c r="AG106" s="69">
        <f>G106/D106</f>
        <v>6.1560734650098476</v>
      </c>
      <c r="AH106" s="32"/>
      <c r="AI106" s="64">
        <f>(T106-T108)*D106</f>
        <v>-35434.542177196934</v>
      </c>
      <c r="AJ106" s="65">
        <f>(T106-T108)/T108</f>
        <v>-3.0436426859981832E-3</v>
      </c>
      <c r="AK106" s="64">
        <f>(AE106-AE108)*E106</f>
        <v>-71300.905345472333</v>
      </c>
      <c r="AL106" s="65">
        <f>(AE106-AE108)/AE108</f>
        <v>-6.1055669201388026E-3</v>
      </c>
      <c r="AM106" s="24"/>
      <c r="AN106" s="64">
        <f>(U106-U108)*D106</f>
        <v>-28282.931005509112</v>
      </c>
      <c r="AO106" s="65">
        <f>(U106-U108)/U108</f>
        <v>-1.8741532691891572E-3</v>
      </c>
      <c r="AP106" s="64">
        <f>(AF106-AF108)*E106</f>
        <v>-74774.423812619047</v>
      </c>
      <c r="AQ106" s="65">
        <f>(AF106-AF108)/AF108</f>
        <v>-4.9396693235340145E-3</v>
      </c>
      <c r="AR106" s="202">
        <f>AD106/AD108-1</f>
        <v>1.1870059736743155E-2</v>
      </c>
      <c r="AS106" s="80">
        <v>27.316386300000001</v>
      </c>
      <c r="AT106" s="80">
        <f>H106/D106/6*7</f>
        <v>32.565207936023143</v>
      </c>
    </row>
    <row r="107" spans="1:46" ht="15" hidden="1" customHeight="1" x14ac:dyDescent="0.3">
      <c r="A107" s="196" t="s">
        <v>174</v>
      </c>
      <c r="B107" s="52"/>
      <c r="C107" s="53" t="s">
        <v>30</v>
      </c>
      <c r="D107" s="70">
        <v>416805</v>
      </c>
      <c r="E107" s="70">
        <v>165430</v>
      </c>
      <c r="F107" s="70">
        <v>302405</v>
      </c>
      <c r="G107" s="70">
        <v>2557621</v>
      </c>
      <c r="H107" s="71">
        <v>11640351.24</v>
      </c>
      <c r="I107" s="71">
        <v>15116493.75</v>
      </c>
      <c r="J107" s="122">
        <v>1940858</v>
      </c>
      <c r="K107" s="122">
        <v>277532</v>
      </c>
      <c r="L107" s="122">
        <v>1271362</v>
      </c>
      <c r="M107" s="122">
        <v>376796</v>
      </c>
      <c r="N107" s="122">
        <v>98165</v>
      </c>
      <c r="O107" s="122">
        <v>289970</v>
      </c>
      <c r="P107" s="122">
        <v>104400</v>
      </c>
      <c r="Q107" s="122">
        <v>111979</v>
      </c>
      <c r="R107" s="122">
        <v>8665</v>
      </c>
      <c r="S107" s="122">
        <v>81820</v>
      </c>
      <c r="T107" s="171">
        <f>H107/D107</f>
        <v>27.927571022420558</v>
      </c>
      <c r="U107" s="172">
        <f>I107/D107</f>
        <v>36.267544175333789</v>
      </c>
      <c r="V107" s="125">
        <f>J107/D107</f>
        <v>4.6565132376051155</v>
      </c>
      <c r="W107" s="125">
        <f>K107/D107</f>
        <v>0.66585573589568259</v>
      </c>
      <c r="X107" s="125">
        <f>L107/D107</f>
        <v>3.0502561149698302</v>
      </c>
      <c r="Y107" s="125">
        <f>M107/D107</f>
        <v>0.90401026859082789</v>
      </c>
      <c r="Z107" s="125">
        <f>O107/D107</f>
        <v>0.69569702858650928</v>
      </c>
      <c r="AA107" s="125">
        <f>P107/D107</f>
        <v>0.25047684168855938</v>
      </c>
      <c r="AB107" s="125">
        <f>Q107/D107</f>
        <v>0.26866040474562447</v>
      </c>
      <c r="AC107" s="125">
        <f>R107/D107</f>
        <v>2.0789098019457539E-2</v>
      </c>
      <c r="AD107" s="163">
        <f>F107/D107</f>
        <v>0.72553112366694261</v>
      </c>
      <c r="AE107" s="172">
        <f t="shared" si="46"/>
        <v>70.364209877289483</v>
      </c>
      <c r="AF107" s="172">
        <f t="shared" si="47"/>
        <v>91.376979689294572</v>
      </c>
      <c r="AG107" s="69">
        <f>G107/D107</f>
        <v>6.1362531639495685</v>
      </c>
      <c r="AH107" s="32"/>
      <c r="AI107" s="64">
        <f>(T107-T108)*D107</f>
        <v>-29460.205201414996</v>
      </c>
      <c r="AJ107" s="65">
        <f>(T107-T108)/T108</f>
        <v>-2.5244799660862497E-3</v>
      </c>
      <c r="AK107" s="64">
        <f>(AE107-AE108)*E107</f>
        <v>-39358.746410418062</v>
      </c>
      <c r="AL107" s="65">
        <f>(AE107-AE108)/AE108</f>
        <v>-3.3698393587009243E-3</v>
      </c>
      <c r="AM107" s="24"/>
      <c r="AN107" s="64">
        <f>(U107-U108)*D107</f>
        <v>-10408.086113607294</v>
      </c>
      <c r="AO107" s="65">
        <f>(U107-U108)/U108</f>
        <v>-6.8805140843574959E-4</v>
      </c>
      <c r="AP107" s="64">
        <f>(AF107-AF108)*E107</f>
        <v>-23238.992756135907</v>
      </c>
      <c r="AQ107" s="65">
        <f>(AF107-AF108)/AF108</f>
        <v>-1.5349671722081752E-3</v>
      </c>
      <c r="AR107" s="202">
        <f>AD107/AD108-1</f>
        <v>7.5324416951931816E-3</v>
      </c>
      <c r="AS107" s="80">
        <v>27.319305400000001</v>
      </c>
      <c r="AT107" s="80">
        <f>H107/D107/6*7</f>
        <v>32.582166192823983</v>
      </c>
    </row>
    <row r="108" spans="1:46" ht="15" hidden="1" customHeight="1" x14ac:dyDescent="0.3">
      <c r="A108" s="196" t="s">
        <v>174</v>
      </c>
      <c r="B108" s="90"/>
      <c r="C108" s="49" t="s">
        <v>31</v>
      </c>
      <c r="D108" s="66">
        <v>92371</v>
      </c>
      <c r="E108" s="66">
        <v>36631</v>
      </c>
      <c r="F108" s="66">
        <v>66517</v>
      </c>
      <c r="G108" s="66">
        <v>569029</v>
      </c>
      <c r="H108" s="67">
        <v>2586226.54</v>
      </c>
      <c r="I108" s="67">
        <v>3352375.93</v>
      </c>
      <c r="J108" s="132">
        <v>409463</v>
      </c>
      <c r="K108" s="132">
        <v>59349</v>
      </c>
      <c r="L108" s="132">
        <v>266985</v>
      </c>
      <c r="M108" s="132">
        <v>79865</v>
      </c>
      <c r="N108" s="132">
        <v>21284</v>
      </c>
      <c r="O108" s="132">
        <v>63084</v>
      </c>
      <c r="P108" s="132">
        <v>22394</v>
      </c>
      <c r="Q108" s="132">
        <v>24433</v>
      </c>
      <c r="R108" s="132">
        <v>1794</v>
      </c>
      <c r="S108" s="132">
        <v>17921</v>
      </c>
      <c r="T108" s="173">
        <f>H108/D108</f>
        <v>27.998252048803195</v>
      </c>
      <c r="U108" s="173">
        <f>I108/D108</f>
        <v>36.292515291595848</v>
      </c>
      <c r="V108" s="135">
        <f>J108/D108</f>
        <v>4.432808998495199</v>
      </c>
      <c r="W108" s="135">
        <f>K108/D108</f>
        <v>0.64250684738716701</v>
      </c>
      <c r="X108" s="135">
        <f>L108/D108</f>
        <v>2.8903551980599973</v>
      </c>
      <c r="Y108" s="135">
        <f>M108/D108</f>
        <v>0.86461118749391042</v>
      </c>
      <c r="Z108" s="135">
        <f>O108/D108</f>
        <v>0.68294161587511237</v>
      </c>
      <c r="AA108" s="135">
        <f>P108/D108</f>
        <v>0.24243539639064207</v>
      </c>
      <c r="AB108" s="135">
        <f>Q108/D108</f>
        <v>0.26450942395340526</v>
      </c>
      <c r="AC108" s="135">
        <f>R108/D108</f>
        <v>1.9421679964491019E-2</v>
      </c>
      <c r="AD108" s="135">
        <f>F108/D108</f>
        <v>0.720106959976616</v>
      </c>
      <c r="AE108" s="173">
        <f t="shared" si="46"/>
        <v>70.60212770604133</v>
      </c>
      <c r="AF108" s="173">
        <f t="shared" si="47"/>
        <v>91.517455979907737</v>
      </c>
      <c r="AG108" s="68">
        <f>G108/D108</f>
        <v>6.160255924478462</v>
      </c>
      <c r="AI108" s="49"/>
      <c r="AJ108" s="49"/>
      <c r="AK108" s="49"/>
      <c r="AL108" s="49"/>
      <c r="AN108" s="49"/>
      <c r="AO108" s="49"/>
      <c r="AP108" s="49"/>
      <c r="AQ108" s="49"/>
      <c r="AR108" s="203"/>
      <c r="AS108" s="79">
        <v>27.397303300000001</v>
      </c>
      <c r="AT108" s="79">
        <f>H108/D108/6*7</f>
        <v>32.66462739027039</v>
      </c>
    </row>
    <row r="109" spans="1:46" ht="15" hidden="1" customHeight="1" x14ac:dyDescent="0.3">
      <c r="A109" s="196" t="s">
        <v>174</v>
      </c>
      <c r="B109" s="58"/>
      <c r="D109" s="9"/>
      <c r="E109" s="9"/>
      <c r="F109" s="9"/>
      <c r="G109" s="9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V109" s="118"/>
      <c r="W109" s="118"/>
      <c r="X109" s="118"/>
      <c r="Y109" s="118"/>
      <c r="Z109" s="118"/>
      <c r="AA109" s="118"/>
      <c r="AB109" s="118"/>
      <c r="AC109" s="118"/>
      <c r="AD109" s="167"/>
      <c r="AE109" s="172"/>
      <c r="AG109" s="72"/>
      <c r="AR109" s="9"/>
      <c r="AS109" s="81"/>
      <c r="AT109" s="103"/>
    </row>
    <row r="110" spans="1:46" ht="15" hidden="1" customHeight="1" x14ac:dyDescent="0.3">
      <c r="A110" s="196" t="s">
        <v>174</v>
      </c>
      <c r="B110" s="90">
        <v>30</v>
      </c>
      <c r="C110" s="53" t="s">
        <v>29</v>
      </c>
      <c r="D110" s="70">
        <v>81772</v>
      </c>
      <c r="E110" s="70">
        <v>34725</v>
      </c>
      <c r="F110" s="70">
        <v>66028</v>
      </c>
      <c r="G110" s="70">
        <v>571963</v>
      </c>
      <c r="H110" s="71">
        <v>2649731.5099999998</v>
      </c>
      <c r="I110" s="71">
        <v>3210064.64</v>
      </c>
      <c r="J110" s="122">
        <v>382857</v>
      </c>
      <c r="K110" s="122">
        <v>50764</v>
      </c>
      <c r="L110" s="122">
        <v>250674</v>
      </c>
      <c r="M110" s="122">
        <v>78117</v>
      </c>
      <c r="N110" s="122">
        <v>18584</v>
      </c>
      <c r="O110" s="122">
        <v>64808</v>
      </c>
      <c r="P110" s="122">
        <v>23355</v>
      </c>
      <c r="Q110" s="122">
        <v>25328</v>
      </c>
      <c r="R110" s="122">
        <v>1986</v>
      </c>
      <c r="S110" s="122">
        <v>16089</v>
      </c>
      <c r="T110" s="172">
        <f>H110/D110</f>
        <v>32.403897544391718</v>
      </c>
      <c r="U110" s="172">
        <f>I110/D110</f>
        <v>39.256281367705327</v>
      </c>
      <c r="V110" s="125">
        <f>J110/D110</f>
        <v>4.6820060656459423</v>
      </c>
      <c r="W110" s="125">
        <f>K110/D110</f>
        <v>0.62079929560240665</v>
      </c>
      <c r="X110" s="125">
        <f>L110/D110</f>
        <v>3.0655236511275255</v>
      </c>
      <c r="Y110" s="125">
        <f>M110/D110</f>
        <v>0.95530254854962582</v>
      </c>
      <c r="Z110" s="125">
        <f>O110/D110</f>
        <v>0.79254512547082134</v>
      </c>
      <c r="AA110" s="125">
        <f>P110/D110</f>
        <v>0.28561121166169351</v>
      </c>
      <c r="AB110" s="125">
        <f>Q110/D110</f>
        <v>0.30973927505747689</v>
      </c>
      <c r="AC110" s="125">
        <f>R110/D110</f>
        <v>2.4287042019273102E-2</v>
      </c>
      <c r="AD110" s="163">
        <f>F110/D110</f>
        <v>0.80746465782908572</v>
      </c>
      <c r="AE110" s="172">
        <f t="shared" ref="AE110:AE112" si="48">H110/E110</f>
        <v>76.306162994960403</v>
      </c>
      <c r="AF110" s="172">
        <f t="shared" ref="AF110:AF112" si="49">I110/E110</f>
        <v>92.442466234701229</v>
      </c>
      <c r="AG110" s="69">
        <f>G110/D110</f>
        <v>6.9946069559262343</v>
      </c>
      <c r="AH110" s="32"/>
      <c r="AI110" s="64">
        <f>(T110-T112)*D110</f>
        <v>8926.0279246844202</v>
      </c>
      <c r="AJ110" s="65">
        <f>(T110-T112)/T112</f>
        <v>3.3800399102738047E-3</v>
      </c>
      <c r="AK110" s="64">
        <f>(AE110-AE112)*E110</f>
        <v>53756.547332482609</v>
      </c>
      <c r="AL110" s="65">
        <f>(AE110-AE112)/AE112</f>
        <v>2.0707652464122608E-2</v>
      </c>
      <c r="AM110" s="24"/>
      <c r="AN110" s="64">
        <f>(U110-U112)*D110</f>
        <v>-1856.0212162980233</v>
      </c>
      <c r="AO110" s="65">
        <f>(U110-U112)/U112</f>
        <v>-5.7785400452425265E-4</v>
      </c>
      <c r="AP110" s="64">
        <f>(AF110-AF112)*E110</f>
        <v>52669.793924697413</v>
      </c>
      <c r="AQ110" s="65">
        <f>(AF110-AF112)/AF112</f>
        <v>1.6681408722183384E-2</v>
      </c>
      <c r="AR110" s="202">
        <f>AD110/AD112-1</f>
        <v>-1.2875000064294428E-2</v>
      </c>
      <c r="AS110" s="80">
        <v>32.236877399999997</v>
      </c>
      <c r="AT110" s="80">
        <f>H110/D110/6*7</f>
        <v>37.80454713512367</v>
      </c>
    </row>
    <row r="111" spans="1:46" ht="15" hidden="1" customHeight="1" x14ac:dyDescent="0.3">
      <c r="A111" s="196" t="s">
        <v>174</v>
      </c>
      <c r="B111" s="52"/>
      <c r="C111" s="53" t="s">
        <v>30</v>
      </c>
      <c r="D111" s="70">
        <v>81538</v>
      </c>
      <c r="E111" s="70">
        <v>34642</v>
      </c>
      <c r="F111" s="70">
        <v>65857</v>
      </c>
      <c r="G111" s="70">
        <v>561201</v>
      </c>
      <c r="H111" s="71">
        <v>2602961.58</v>
      </c>
      <c r="I111" s="71">
        <v>3156441.43</v>
      </c>
      <c r="J111" s="122">
        <v>392546</v>
      </c>
      <c r="K111" s="122">
        <v>50889</v>
      </c>
      <c r="L111" s="122">
        <v>258020</v>
      </c>
      <c r="M111" s="122">
        <v>80413</v>
      </c>
      <c r="N111" s="122">
        <v>18576</v>
      </c>
      <c r="O111" s="122">
        <v>64181</v>
      </c>
      <c r="P111" s="122">
        <v>22951</v>
      </c>
      <c r="Q111" s="122">
        <v>25223</v>
      </c>
      <c r="R111" s="122">
        <v>2016</v>
      </c>
      <c r="S111" s="122">
        <v>16337</v>
      </c>
      <c r="T111" s="171">
        <f>H111/D111</f>
        <v>31.923294414874047</v>
      </c>
      <c r="U111" s="172">
        <f>I111/D111</f>
        <v>38.711293262037337</v>
      </c>
      <c r="V111" s="125">
        <f>J111/D111</f>
        <v>4.8142706468149816</v>
      </c>
      <c r="W111" s="125">
        <f>K111/D111</f>
        <v>0.62411391007873629</v>
      </c>
      <c r="X111" s="125">
        <f>L111/D111</f>
        <v>3.1644141381932349</v>
      </c>
      <c r="Y111" s="125">
        <f>M111/D111</f>
        <v>0.98620275209104957</v>
      </c>
      <c r="Z111" s="125">
        <f>O111/D111</f>
        <v>0.78712992715053109</v>
      </c>
      <c r="AA111" s="125">
        <f>P111/D111</f>
        <v>0.28147612156295226</v>
      </c>
      <c r="AB111" s="125">
        <f>Q111/D111</f>
        <v>0.30934043022885033</v>
      </c>
      <c r="AC111" s="125">
        <f>R111/D111</f>
        <v>2.4724668252839168E-2</v>
      </c>
      <c r="AD111" s="163">
        <f>F111/D111</f>
        <v>0.80768476047977633</v>
      </c>
      <c r="AE111" s="172">
        <f t="shared" si="48"/>
        <v>75.138894405634787</v>
      </c>
      <c r="AF111" s="172">
        <f t="shared" si="49"/>
        <v>91.116027654292481</v>
      </c>
      <c r="AG111" s="69">
        <f>G111/D111</f>
        <v>6.8826927322230125</v>
      </c>
      <c r="AH111" s="32"/>
      <c r="AI111" s="64">
        <f>(T111-T112)*D111</f>
        <v>-30286.932907316033</v>
      </c>
      <c r="AJ111" s="65">
        <f>(T111-T112)/T112</f>
        <v>-1.1501737401107215E-2</v>
      </c>
      <c r="AK111" s="64">
        <f>(AE111-AE112)*E111</f>
        <v>13191.539489470788</v>
      </c>
      <c r="AL111" s="65">
        <f>(AE111-AE112)/AE112</f>
        <v>5.0937107477196306E-3</v>
      </c>
      <c r="AM111" s="24"/>
      <c r="AN111" s="64">
        <f>(U111-U112)*D111</f>
        <v>-46287.950157688159</v>
      </c>
      <c r="AO111" s="65">
        <f>(U111-U112)/U112</f>
        <v>-1.4452657300508213E-2</v>
      </c>
      <c r="AP111" s="64">
        <f>(AF111-AF112)*E111</f>
        <v>6593.4168181242876</v>
      </c>
      <c r="AQ111" s="65">
        <f>(AF111-AF112)/AF112</f>
        <v>2.0932491950504712E-3</v>
      </c>
      <c r="AR111" s="202">
        <f>AD111/AD112-1</f>
        <v>-1.2605924722182249E-2</v>
      </c>
      <c r="AS111" s="80">
        <v>32.058521730000002</v>
      </c>
      <c r="AT111" s="80">
        <f>H111/D111/6*7</f>
        <v>37.24384348401972</v>
      </c>
    </row>
    <row r="112" spans="1:46" ht="15" hidden="1" customHeight="1" x14ac:dyDescent="0.3">
      <c r="A112" s="196" t="s">
        <v>174</v>
      </c>
      <c r="B112" s="90"/>
      <c r="C112" s="49" t="s">
        <v>31</v>
      </c>
      <c r="D112" s="66">
        <v>18137</v>
      </c>
      <c r="E112" s="66">
        <v>7835</v>
      </c>
      <c r="F112" s="66">
        <v>14836</v>
      </c>
      <c r="G112" s="66">
        <v>126206</v>
      </c>
      <c r="H112" s="67">
        <v>585729.69999999995</v>
      </c>
      <c r="I112" s="67">
        <v>712402.84</v>
      </c>
      <c r="J112" s="132">
        <v>82851</v>
      </c>
      <c r="K112" s="132">
        <v>10954</v>
      </c>
      <c r="L112" s="132">
        <v>54036</v>
      </c>
      <c r="M112" s="132">
        <v>17185</v>
      </c>
      <c r="N112" s="132">
        <v>4078</v>
      </c>
      <c r="O112" s="132">
        <v>14161</v>
      </c>
      <c r="P112" s="132">
        <v>4978</v>
      </c>
      <c r="Q112" s="132">
        <v>5734</v>
      </c>
      <c r="R112" s="132">
        <v>424</v>
      </c>
      <c r="S112" s="132">
        <v>3622</v>
      </c>
      <c r="T112" s="173">
        <f>H112/D112</f>
        <v>32.294740034184258</v>
      </c>
      <c r="U112" s="173">
        <f>I112/D112</f>
        <v>39.278978882946461</v>
      </c>
      <c r="V112" s="135">
        <f>J112/D112</f>
        <v>4.5680652809174616</v>
      </c>
      <c r="W112" s="135">
        <f>K112/D112</f>
        <v>0.60395875833930635</v>
      </c>
      <c r="X112" s="135">
        <f>L112/D112</f>
        <v>2.9793240337431768</v>
      </c>
      <c r="Y112" s="135">
        <f>M112/D112</f>
        <v>0.94751061366267852</v>
      </c>
      <c r="Z112" s="135">
        <f>O112/D112</f>
        <v>0.78077962176765725</v>
      </c>
      <c r="AA112" s="135">
        <f>P112/D112</f>
        <v>0.27446656007057396</v>
      </c>
      <c r="AB112" s="135">
        <f>Q112/D112</f>
        <v>0.31614930804432928</v>
      </c>
      <c r="AC112" s="135">
        <f>R112/D112</f>
        <v>2.3377625847714616E-2</v>
      </c>
      <c r="AD112" s="135">
        <f>F112/D112</f>
        <v>0.81799636102993878</v>
      </c>
      <c r="AE112" s="173">
        <f t="shared" si="48"/>
        <v>74.758098276962343</v>
      </c>
      <c r="AF112" s="173">
        <f t="shared" si="49"/>
        <v>90.925697511167826</v>
      </c>
      <c r="AG112" s="68">
        <f>G112/D112</f>
        <v>6.9584826597562994</v>
      </c>
      <c r="AI112" s="49"/>
      <c r="AJ112" s="49"/>
      <c r="AK112" s="49"/>
      <c r="AL112" s="49"/>
      <c r="AN112" s="49"/>
      <c r="AO112" s="49"/>
      <c r="AP112" s="49"/>
      <c r="AQ112" s="49"/>
      <c r="AR112" s="203"/>
      <c r="AS112" s="79">
        <v>32.46411801</v>
      </c>
      <c r="AT112" s="79">
        <f>H112/D112/6*7</f>
        <v>37.677196706548301</v>
      </c>
    </row>
    <row r="113" spans="1:48" ht="15" hidden="1" customHeight="1" x14ac:dyDescent="0.3">
      <c r="A113" s="196" t="s">
        <v>174</v>
      </c>
      <c r="B113" s="58"/>
      <c r="D113" s="9"/>
      <c r="E113" s="9"/>
      <c r="F113" s="9"/>
      <c r="G113" s="9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V113" s="118"/>
      <c r="W113" s="118"/>
      <c r="X113" s="118"/>
      <c r="Y113" s="118"/>
      <c r="Z113" s="118"/>
      <c r="AA113" s="118"/>
      <c r="AB113" s="118"/>
      <c r="AC113" s="118"/>
      <c r="AD113" s="167"/>
      <c r="AE113" s="172"/>
      <c r="AG113" s="72"/>
      <c r="AR113" s="9"/>
      <c r="AS113" s="81"/>
      <c r="AT113" s="103"/>
    </row>
    <row r="114" spans="1:48" ht="15" hidden="1" customHeight="1" x14ac:dyDescent="0.3">
      <c r="A114" s="196" t="s">
        <v>174</v>
      </c>
      <c r="B114" s="90">
        <v>34</v>
      </c>
      <c r="C114" s="53" t="s">
        <v>29</v>
      </c>
      <c r="D114" s="70">
        <v>267648</v>
      </c>
      <c r="E114" s="70">
        <v>95076</v>
      </c>
      <c r="F114" s="70">
        <v>162587</v>
      </c>
      <c r="G114" s="70">
        <v>1435436</v>
      </c>
      <c r="H114" s="71">
        <v>6425245.9299999997</v>
      </c>
      <c r="I114" s="71">
        <v>8012583.1200000001</v>
      </c>
      <c r="J114" s="122">
        <v>1755461</v>
      </c>
      <c r="K114" s="122">
        <v>199116</v>
      </c>
      <c r="L114" s="122">
        <v>1233877</v>
      </c>
      <c r="M114" s="122">
        <v>312746</v>
      </c>
      <c r="N114" s="122">
        <v>52730</v>
      </c>
      <c r="O114" s="122">
        <v>181988</v>
      </c>
      <c r="P114" s="122">
        <v>53919</v>
      </c>
      <c r="Q114" s="122">
        <v>77405</v>
      </c>
      <c r="R114" s="122">
        <v>5136</v>
      </c>
      <c r="S114" s="122">
        <v>44374</v>
      </c>
      <c r="T114" s="172">
        <f>H114/D114</f>
        <v>24.006328946975131</v>
      </c>
      <c r="U114" s="172">
        <f>I114/D114</f>
        <v>29.937018472022956</v>
      </c>
      <c r="V114" s="125">
        <f>J114/D114</f>
        <v>6.5588422106647535</v>
      </c>
      <c r="W114" s="125">
        <f>K114/D114</f>
        <v>0.7439472740315638</v>
      </c>
      <c r="X114" s="125">
        <f>L114/D114</f>
        <v>4.6100736788617889</v>
      </c>
      <c r="Y114" s="125">
        <f>M114/D114</f>
        <v>1.1684974294595887</v>
      </c>
      <c r="Z114" s="125">
        <f>O114/D114</f>
        <v>0.67995277379244379</v>
      </c>
      <c r="AA114" s="125">
        <f>P114/D114</f>
        <v>0.20145489598278335</v>
      </c>
      <c r="AB114" s="125">
        <f>Q114/D114</f>
        <v>0.28920447752271639</v>
      </c>
      <c r="AC114" s="125">
        <f>R114/D114</f>
        <v>1.918938307030129E-2</v>
      </c>
      <c r="AD114" s="163">
        <f>F114/D114</f>
        <v>0.60746577594452411</v>
      </c>
      <c r="AE114" s="172">
        <f t="shared" ref="AE114:AE116" si="50">H114/E114</f>
        <v>67.580103601329455</v>
      </c>
      <c r="AF114" s="172">
        <f t="shared" ref="AF114:AF116" si="51">I114/E114</f>
        <v>84.275559762716142</v>
      </c>
      <c r="AG114" s="69">
        <f>G114/D114</f>
        <v>5.3631486131037782</v>
      </c>
      <c r="AH114" s="32"/>
      <c r="AI114" s="64">
        <f>(T114-T116)*D114</f>
        <v>-38917.550895009161</v>
      </c>
      <c r="AJ114" s="65">
        <f>(T114-T116)/T116</f>
        <v>-6.0205084555845353E-3</v>
      </c>
      <c r="AK114" s="64">
        <f>(AE114-AE116)*E114</f>
        <v>-65280.960565678928</v>
      </c>
      <c r="AL114" s="65">
        <f>(AE114-AE116)/AE116</f>
        <v>-1.0057883075805176E-2</v>
      </c>
      <c r="AM114" s="24"/>
      <c r="AN114" s="64">
        <f>(U114-U116)*D114</f>
        <v>-60793.163098106423</v>
      </c>
      <c r="AO114" s="65">
        <f>(U114-U116)/U116</f>
        <v>-7.5300792340596114E-3</v>
      </c>
      <c r="AP114" s="64">
        <f>(AF114-AF116)*E114</f>
        <v>-93719.57763044993</v>
      </c>
      <c r="AQ114" s="65">
        <f>(AF114-AF116)/AF116</f>
        <v>-1.1561322236072565E-2</v>
      </c>
      <c r="AR114" s="202">
        <f>AD114/AD116-1</f>
        <v>3.1386522703038544E-3</v>
      </c>
      <c r="AS114" s="80">
        <v>24.150628000000001</v>
      </c>
      <c r="AT114" s="80">
        <f>H114/D114/6*7</f>
        <v>28.007383771470987</v>
      </c>
    </row>
    <row r="115" spans="1:48" ht="15" hidden="1" customHeight="1" x14ac:dyDescent="0.3">
      <c r="A115" s="196" t="s">
        <v>174</v>
      </c>
      <c r="B115" s="52"/>
      <c r="C115" s="53" t="s">
        <v>30</v>
      </c>
      <c r="D115" s="70">
        <v>268297</v>
      </c>
      <c r="E115" s="70">
        <v>95673</v>
      </c>
      <c r="F115" s="70">
        <v>163728</v>
      </c>
      <c r="G115" s="70">
        <v>1448360</v>
      </c>
      <c r="H115" s="71">
        <v>6483754.2999999998</v>
      </c>
      <c r="I115" s="71">
        <v>8088803.9500000002</v>
      </c>
      <c r="J115" s="122">
        <v>1759122</v>
      </c>
      <c r="K115" s="122">
        <v>199609</v>
      </c>
      <c r="L115" s="122">
        <v>1232799</v>
      </c>
      <c r="M115" s="122">
        <v>317022</v>
      </c>
      <c r="N115" s="122">
        <v>53146</v>
      </c>
      <c r="O115" s="122">
        <v>184011</v>
      </c>
      <c r="P115" s="122">
        <v>54581</v>
      </c>
      <c r="Q115" s="122">
        <v>78211</v>
      </c>
      <c r="R115" s="122">
        <v>5184</v>
      </c>
      <c r="S115" s="122">
        <v>44795</v>
      </c>
      <c r="T115" s="171">
        <f>H115/D115</f>
        <v>24.166331714480595</v>
      </c>
      <c r="U115" s="172">
        <f>I115/D115</f>
        <v>30.148693239208789</v>
      </c>
      <c r="V115" s="125">
        <f>J115/D115</f>
        <v>6.5566219525376725</v>
      </c>
      <c r="W115" s="125">
        <f>K115/D115</f>
        <v>0.74398521041979593</v>
      </c>
      <c r="X115" s="125">
        <f>L115/D115</f>
        <v>4.5949041547240554</v>
      </c>
      <c r="Y115" s="125">
        <f>M115/D115</f>
        <v>1.1816084413914432</v>
      </c>
      <c r="Z115" s="125">
        <f>O115/D115</f>
        <v>0.68584814589801602</v>
      </c>
      <c r="AA115" s="125">
        <f>P115/D115</f>
        <v>0.2034349992731935</v>
      </c>
      <c r="AB115" s="125">
        <f>Q115/D115</f>
        <v>0.29150903662731975</v>
      </c>
      <c r="AC115" s="125">
        <f>R115/D115</f>
        <v>1.9321870911713512E-2</v>
      </c>
      <c r="AD115" s="163">
        <f>F115/D115</f>
        <v>0.61024908962828506</v>
      </c>
      <c r="AE115" s="172">
        <f t="shared" si="50"/>
        <v>67.769948679355721</v>
      </c>
      <c r="AF115" s="172">
        <f t="shared" si="51"/>
        <v>84.546360519686857</v>
      </c>
      <c r="AG115" s="69">
        <f>G115/D115</f>
        <v>5.3983458629802046</v>
      </c>
      <c r="AH115" s="32"/>
      <c r="AI115" s="64">
        <f>(T115-T116)*D115</f>
        <v>3916.3433043094656</v>
      </c>
      <c r="AJ115" s="65">
        <f>(T115-T116)/T116</f>
        <v>6.0438908048042516E-4</v>
      </c>
      <c r="AK115" s="64">
        <f>(AE115-AE116)*E115</f>
        <v>-47527.823786130422</v>
      </c>
      <c r="AL115" s="65">
        <f>(AE115-AE116)/AE116</f>
        <v>-7.276951582452687E-3</v>
      </c>
      <c r="AM115" s="24"/>
      <c r="AN115" s="64">
        <f>(U115-U116)*D115</f>
        <v>-4148.8709677357465</v>
      </c>
      <c r="AO115" s="65">
        <f>(U115-U116)/U116</f>
        <v>-5.1265231115478493E-4</v>
      </c>
      <c r="AP115" s="64">
        <f>(AF115-AF116)*E115</f>
        <v>-68399.739578841836</v>
      </c>
      <c r="AQ115" s="65">
        <f>(AF115-AF116)/AF116</f>
        <v>-8.3851945080426604E-3</v>
      </c>
      <c r="AR115" s="202">
        <f>AD115/AD116-1</f>
        <v>7.7348775197545461E-3</v>
      </c>
      <c r="AS115" s="80">
        <v>24.322640069999999</v>
      </c>
      <c r="AT115" s="80">
        <f>H115/D115/6*7</f>
        <v>28.194053666894025</v>
      </c>
    </row>
    <row r="116" spans="1:48" ht="15" hidden="1" customHeight="1" x14ac:dyDescent="0.3">
      <c r="A116" s="196" t="s">
        <v>174</v>
      </c>
      <c r="B116" s="90"/>
      <c r="C116" s="49" t="s">
        <v>31</v>
      </c>
      <c r="D116" s="66">
        <v>59262</v>
      </c>
      <c r="E116" s="66">
        <v>20966</v>
      </c>
      <c r="F116" s="66">
        <v>35887</v>
      </c>
      <c r="G116" s="66">
        <v>319883</v>
      </c>
      <c r="H116" s="67">
        <v>1431280.1</v>
      </c>
      <c r="I116" s="67">
        <v>1787588.27</v>
      </c>
      <c r="J116" s="132">
        <v>374081</v>
      </c>
      <c r="K116" s="132">
        <v>42808</v>
      </c>
      <c r="L116" s="132">
        <v>260995</v>
      </c>
      <c r="M116" s="132">
        <v>68159</v>
      </c>
      <c r="N116" s="132">
        <v>11406</v>
      </c>
      <c r="O116" s="132">
        <v>40511</v>
      </c>
      <c r="P116" s="132">
        <v>12110</v>
      </c>
      <c r="Q116" s="132">
        <v>17092</v>
      </c>
      <c r="R116" s="132">
        <v>1163</v>
      </c>
      <c r="S116" s="132">
        <v>9823</v>
      </c>
      <c r="T116" s="173">
        <f>H116/D116</f>
        <v>24.151734669771525</v>
      </c>
      <c r="U116" s="173">
        <f>I116/D116</f>
        <v>30.164156963990415</v>
      </c>
      <c r="V116" s="135">
        <f>J116/D116</f>
        <v>6.3123249299719886</v>
      </c>
      <c r="W116" s="135">
        <f>K116/D116</f>
        <v>0.72235159123890524</v>
      </c>
      <c r="X116" s="135">
        <f>L116/D116</f>
        <v>4.404086935979211</v>
      </c>
      <c r="Y116" s="135">
        <f>M116/D116</f>
        <v>1.1501299314906686</v>
      </c>
      <c r="Z116" s="135">
        <f>O116/D116</f>
        <v>0.6835915088927137</v>
      </c>
      <c r="AA116" s="135">
        <f>P116/D116</f>
        <v>0.20434679896054808</v>
      </c>
      <c r="AB116" s="135">
        <f>Q116/D116</f>
        <v>0.28841416084506094</v>
      </c>
      <c r="AC116" s="135">
        <f>R116/D116</f>
        <v>1.9624717356822249E-2</v>
      </c>
      <c r="AD116" s="135">
        <f>F116/D116</f>
        <v>0.60556511761331033</v>
      </c>
      <c r="AE116" s="173">
        <f t="shared" si="50"/>
        <v>68.266722312315181</v>
      </c>
      <c r="AF116" s="173">
        <f t="shared" si="51"/>
        <v>85.261293045883818</v>
      </c>
      <c r="AG116" s="68">
        <f>G116/D116</f>
        <v>5.3977759778610244</v>
      </c>
      <c r="AI116" s="49"/>
      <c r="AJ116" s="49"/>
      <c r="AK116" s="49"/>
      <c r="AL116" s="49"/>
      <c r="AN116" s="49"/>
      <c r="AO116" s="49"/>
      <c r="AP116" s="49"/>
      <c r="AQ116" s="49"/>
      <c r="AR116" s="203"/>
      <c r="AS116" s="79">
        <v>24.211474089999999</v>
      </c>
      <c r="AT116" s="79">
        <f>H116/D116/6*7</f>
        <v>28.177023781400109</v>
      </c>
    </row>
    <row r="117" spans="1:48" ht="15" hidden="1" customHeight="1" x14ac:dyDescent="0.3">
      <c r="A117" s="196" t="s">
        <v>174</v>
      </c>
      <c r="B117" s="58"/>
      <c r="D117" s="9"/>
      <c r="E117" s="9"/>
      <c r="F117" s="9"/>
      <c r="G117" s="9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V117" s="118"/>
      <c r="W117" s="118"/>
      <c r="X117" s="118"/>
      <c r="Y117" s="118"/>
      <c r="Z117" s="118"/>
      <c r="AA117" s="118"/>
      <c r="AB117" s="118"/>
      <c r="AC117" s="118"/>
      <c r="AD117" s="167"/>
      <c r="AE117" s="172"/>
      <c r="AG117" s="72"/>
      <c r="AR117" s="9"/>
      <c r="AS117" s="81"/>
      <c r="AT117" s="81"/>
    </row>
    <row r="118" spans="1:48" ht="15" hidden="1" customHeight="1" x14ac:dyDescent="0.3">
      <c r="A118" s="196" t="s">
        <v>174</v>
      </c>
      <c r="B118" s="109" t="s">
        <v>108</v>
      </c>
      <c r="C118" s="110" t="s">
        <v>29</v>
      </c>
      <c r="D118" s="111">
        <v>2359488</v>
      </c>
      <c r="E118" s="111">
        <v>934453</v>
      </c>
      <c r="F118" s="111">
        <v>1712620</v>
      </c>
      <c r="G118" s="111">
        <v>14544465</v>
      </c>
      <c r="H118" s="112">
        <v>63590338.350000001</v>
      </c>
      <c r="I118" s="112">
        <v>82772457.730000004</v>
      </c>
      <c r="J118" s="160">
        <v>13680504</v>
      </c>
      <c r="K118" s="160">
        <v>1704456</v>
      </c>
      <c r="L118" s="160">
        <v>9563061</v>
      </c>
      <c r="M118" s="160">
        <v>2329365</v>
      </c>
      <c r="N118" s="160">
        <v>571859</v>
      </c>
      <c r="O118" s="160">
        <v>1933190</v>
      </c>
      <c r="P118" s="160">
        <v>557344</v>
      </c>
      <c r="Q118" s="160">
        <v>977352</v>
      </c>
      <c r="R118" s="160">
        <v>44749</v>
      </c>
      <c r="S118" s="160">
        <v>477836</v>
      </c>
      <c r="T118" s="174">
        <f>H118/D118</f>
        <v>26.95090559901131</v>
      </c>
      <c r="U118" s="174">
        <f>I118/D118</f>
        <v>35.080686034427806</v>
      </c>
      <c r="V118" s="161">
        <f>J118/D118</f>
        <v>5.7980816177068926</v>
      </c>
      <c r="W118" s="161">
        <f>K118/D118</f>
        <v>0.72238383920579385</v>
      </c>
      <c r="X118" s="161">
        <f>L118/D118</f>
        <v>4.0530237916022456</v>
      </c>
      <c r="Y118" s="161">
        <f>M118/D118</f>
        <v>0.98723324721295469</v>
      </c>
      <c r="Z118" s="161">
        <f>O118/D118</f>
        <v>0.81932605717850648</v>
      </c>
      <c r="AA118" s="161">
        <f>P118/D118</f>
        <v>0.23621395828247485</v>
      </c>
      <c r="AB118" s="161">
        <f>Q118/D118</f>
        <v>0.41422206851655952</v>
      </c>
      <c r="AC118" s="161">
        <f>R118/D118</f>
        <v>1.8965555239102722E-2</v>
      </c>
      <c r="AD118" s="164">
        <f>F118/D118</f>
        <v>0.72584391189953079</v>
      </c>
      <c r="AE118" s="174">
        <f t="shared" ref="AE118:AE120" si="52">H118/E118</f>
        <v>68.050868636517833</v>
      </c>
      <c r="AF118" s="174">
        <f t="shared" ref="AF118:AF120" si="53">I118/E118</f>
        <v>88.57851355819929</v>
      </c>
      <c r="AG118" s="113">
        <f>G118/D118</f>
        <v>6.1642462262999427</v>
      </c>
      <c r="AH118" s="114"/>
      <c r="AI118" s="115">
        <f>(T118-T120)*D118</f>
        <v>292082.96265789086</v>
      </c>
      <c r="AJ118" s="116">
        <f>(T118-T120)/T120</f>
        <v>4.614391990277497E-3</v>
      </c>
      <c r="AK118" s="115">
        <f>(AE118-AE120)*E118</f>
        <v>154674.62542570711</v>
      </c>
      <c r="AL118" s="116">
        <f>(AE118-AE120)/AE120</f>
        <v>2.4382912756659284E-3</v>
      </c>
      <c r="AM118" s="114"/>
      <c r="AN118" s="115">
        <f>(U118-U120)*D118</f>
        <v>347569.81422555726</v>
      </c>
      <c r="AO118" s="116">
        <f>(U118-U120)/U120</f>
        <v>4.216806634674713E-3</v>
      </c>
      <c r="AP118" s="115">
        <f>(AF118-AF120)*E118</f>
        <v>168641.23671975802</v>
      </c>
      <c r="AQ118" s="116">
        <f>(AF118-AF120)/AF120</f>
        <v>2.0415671318706786E-3</v>
      </c>
      <c r="AR118" s="206">
        <f>AD118/AD120-1</f>
        <v>3.567784064518964E-3</v>
      </c>
      <c r="AS118" s="117">
        <v>26.721306989999999</v>
      </c>
      <c r="AT118" s="117">
        <f>H118/D118/6*7</f>
        <v>31.442723198846526</v>
      </c>
      <c r="AU118" s="27"/>
    </row>
    <row r="119" spans="1:48" ht="15" hidden="1" customHeight="1" x14ac:dyDescent="0.3">
      <c r="A119" s="196" t="s">
        <v>174</v>
      </c>
      <c r="B119" s="179"/>
      <c r="C119" s="180" t="s">
        <v>30</v>
      </c>
      <c r="D119" s="181">
        <v>2358559</v>
      </c>
      <c r="E119" s="181">
        <v>935011</v>
      </c>
      <c r="F119" s="181">
        <v>1714381</v>
      </c>
      <c r="G119" s="181">
        <v>14548000</v>
      </c>
      <c r="H119" s="182">
        <v>63632678.25</v>
      </c>
      <c r="I119" s="182">
        <v>82842652.760000005</v>
      </c>
      <c r="J119" s="181">
        <v>13688009</v>
      </c>
      <c r="K119" s="181">
        <v>1703371</v>
      </c>
      <c r="L119" s="181">
        <v>9565006</v>
      </c>
      <c r="M119" s="181">
        <v>2336105</v>
      </c>
      <c r="N119" s="181">
        <v>571919</v>
      </c>
      <c r="O119" s="181">
        <v>1940065</v>
      </c>
      <c r="P119" s="181">
        <v>563714</v>
      </c>
      <c r="Q119" s="181">
        <v>978239</v>
      </c>
      <c r="R119" s="181">
        <v>45045</v>
      </c>
      <c r="S119" s="181">
        <v>478366</v>
      </c>
      <c r="T119" s="183">
        <f>H119/D119</f>
        <v>26.979472741618928</v>
      </c>
      <c r="U119" s="183">
        <f>I119/D119</f>
        <v>35.124265604549223</v>
      </c>
      <c r="V119" s="184">
        <f>J119/D119</f>
        <v>5.8035474202680533</v>
      </c>
      <c r="W119" s="184">
        <f>K119/D119</f>
        <v>0.72220834840256276</v>
      </c>
      <c r="X119" s="184">
        <f>L119/D119</f>
        <v>4.0554448712116171</v>
      </c>
      <c r="Y119" s="184">
        <f>M119/D119</f>
        <v>0.99047978023869654</v>
      </c>
      <c r="Z119" s="184">
        <f>O119/D119</f>
        <v>0.82256369249189865</v>
      </c>
      <c r="AA119" s="184">
        <f>P119/D119</f>
        <v>0.23900780094964766</v>
      </c>
      <c r="AB119" s="184">
        <f>Q119/D119</f>
        <v>0.41476130128608191</v>
      </c>
      <c r="AC119" s="184">
        <f>R119/D119</f>
        <v>1.9098525837174307E-2</v>
      </c>
      <c r="AD119" s="184">
        <f>F119/D119</f>
        <v>0.72687645295284109</v>
      </c>
      <c r="AE119" s="183">
        <f t="shared" si="52"/>
        <v>68.055539720923065</v>
      </c>
      <c r="AF119" s="183">
        <f t="shared" si="53"/>
        <v>88.600725296279947</v>
      </c>
      <c r="AG119" s="185">
        <f>G119/D119</f>
        <v>6.1681730242915274</v>
      </c>
      <c r="AH119" s="186"/>
      <c r="AI119" s="187">
        <f>(T119-T120)*D119</f>
        <v>359345.25228429883</v>
      </c>
      <c r="AJ119" s="188">
        <f>(T119-T120)/T120</f>
        <v>5.679252779322878E-3</v>
      </c>
      <c r="AK119" s="187">
        <f>(AE119-AE120)*E119</f>
        <v>159134.50325410991</v>
      </c>
      <c r="AL119" s="188">
        <f>(AE119-AE120)/AE120</f>
        <v>2.5070997121106582E-3</v>
      </c>
      <c r="AM119" s="186"/>
      <c r="AN119" s="187">
        <f>(U119-U120)*D119</f>
        <v>450217.95306687651</v>
      </c>
      <c r="AO119" s="188">
        <f>(U119-U120)/U120</f>
        <v>5.4643117917543525E-3</v>
      </c>
      <c r="AP119" s="187">
        <f>(AF119-AF120)*E119</f>
        <v>189510.15871513617</v>
      </c>
      <c r="AQ119" s="188">
        <f>(AF119-AF120)/AF120</f>
        <v>2.2928366998617926E-3</v>
      </c>
      <c r="AR119" s="207">
        <f>AD119/AD120-1</f>
        <v>4.9953980733137282E-3</v>
      </c>
      <c r="AS119" s="189">
        <v>26.736648429999999</v>
      </c>
      <c r="AT119" s="189">
        <f>H119/D119/6*7</f>
        <v>31.47605153188875</v>
      </c>
      <c r="AU119" s="27"/>
    </row>
    <row r="120" spans="1:48" ht="15" hidden="1" customHeight="1" x14ac:dyDescent="0.3">
      <c r="A120" s="196" t="s">
        <v>174</v>
      </c>
      <c r="B120" s="73"/>
      <c r="C120" s="26" t="s">
        <v>31</v>
      </c>
      <c r="D120" s="28">
        <v>524694</v>
      </c>
      <c r="E120" s="28">
        <v>207350</v>
      </c>
      <c r="F120" s="28">
        <v>379492</v>
      </c>
      <c r="G120" s="28">
        <v>3223864</v>
      </c>
      <c r="H120" s="29">
        <v>14076026.16</v>
      </c>
      <c r="I120" s="29">
        <v>18329334.219999999</v>
      </c>
      <c r="J120" s="28">
        <v>3012370</v>
      </c>
      <c r="K120" s="28">
        <v>373868</v>
      </c>
      <c r="L120" s="28">
        <v>2103180</v>
      </c>
      <c r="M120" s="28">
        <v>516872</v>
      </c>
      <c r="N120" s="28">
        <v>125720</v>
      </c>
      <c r="O120" s="28">
        <v>427771</v>
      </c>
      <c r="P120" s="28">
        <v>123403</v>
      </c>
      <c r="Q120" s="28">
        <v>216522</v>
      </c>
      <c r="R120" s="28">
        <v>9892</v>
      </c>
      <c r="S120" s="28">
        <v>105693</v>
      </c>
      <c r="T120" s="175">
        <f>H120/D120</f>
        <v>26.827114775469131</v>
      </c>
      <c r="U120" s="175">
        <f>I120/D120</f>
        <v>34.933378731222383</v>
      </c>
      <c r="V120" s="162">
        <f>J120/D120</f>
        <v>5.7411939149294637</v>
      </c>
      <c r="W120" s="162">
        <f>K120/D120</f>
        <v>0.71254483565659221</v>
      </c>
      <c r="X120" s="162">
        <f>L120/D120</f>
        <v>4.0083934636187948</v>
      </c>
      <c r="Y120" s="162">
        <f>M120/D120</f>
        <v>0.985092263300133</v>
      </c>
      <c r="Z120" s="162">
        <f>O120/D120</f>
        <v>0.81527709484004007</v>
      </c>
      <c r="AA120" s="162">
        <f>P120/D120</f>
        <v>0.23519041574708305</v>
      </c>
      <c r="AB120" s="162">
        <f>Q120/D120</f>
        <v>0.41266338094203481</v>
      </c>
      <c r="AC120" s="162">
        <f>R120/D120</f>
        <v>1.8852893305431356E-2</v>
      </c>
      <c r="AD120" s="165">
        <f>F120/D120</f>
        <v>0.72326346403808695</v>
      </c>
      <c r="AE120" s="175">
        <f t="shared" si="52"/>
        <v>67.885344393537494</v>
      </c>
      <c r="AF120" s="175">
        <f t="shared" si="53"/>
        <v>88.398043019049908</v>
      </c>
      <c r="AG120" s="104">
        <f>G120/D120</f>
        <v>6.144274567652765</v>
      </c>
      <c r="AH120" s="105"/>
      <c r="AI120" s="106"/>
      <c r="AJ120" s="106"/>
      <c r="AK120" s="106"/>
      <c r="AL120" s="106"/>
      <c r="AM120" s="105"/>
      <c r="AN120" s="106"/>
      <c r="AO120" s="106"/>
      <c r="AP120" s="106"/>
      <c r="AQ120" s="106"/>
      <c r="AR120" s="208"/>
      <c r="AS120" s="83">
        <v>26.68003478</v>
      </c>
      <c r="AT120" s="83">
        <f>H120/D120/6*7</f>
        <v>31.298300571380651</v>
      </c>
      <c r="AU120" s="27"/>
    </row>
    <row r="121" spans="1:48" ht="15" hidden="1" customHeight="1" x14ac:dyDescent="0.3">
      <c r="A121" s="196" t="s">
        <v>174</v>
      </c>
      <c r="B121" s="17"/>
      <c r="C121" s="17"/>
      <c r="D121" s="18"/>
      <c r="E121" s="18"/>
      <c r="F121" s="18"/>
      <c r="G121" s="18"/>
      <c r="H121" s="17"/>
      <c r="I121" s="17"/>
      <c r="J121" s="13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88"/>
      <c r="AS121" s="84"/>
      <c r="AT121" s="84"/>
    </row>
    <row r="122" spans="1:48" ht="15" hidden="1" customHeight="1" x14ac:dyDescent="0.3">
      <c r="A122" s="196" t="s">
        <v>174</v>
      </c>
      <c r="B122" s="74" t="s">
        <v>108</v>
      </c>
      <c r="C122" s="1"/>
      <c r="D122" s="2">
        <f>SUM(D118:D119)</f>
        <v>4718047</v>
      </c>
      <c r="E122" s="2">
        <f>SUM(E118)</f>
        <v>934453</v>
      </c>
      <c r="F122" s="2"/>
      <c r="G122" s="2"/>
      <c r="H122" s="3"/>
      <c r="I122" s="3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76"/>
      <c r="U122" s="176"/>
      <c r="V122" s="176"/>
      <c r="W122" s="176"/>
      <c r="X122" s="176"/>
      <c r="Y122" s="176"/>
      <c r="Z122" s="176"/>
      <c r="AA122" s="176"/>
      <c r="AB122" s="176"/>
      <c r="AC122" s="176"/>
      <c r="AD122" s="177"/>
      <c r="AE122" s="177"/>
      <c r="AF122" s="176"/>
      <c r="AG122" s="30"/>
      <c r="AH122" s="209"/>
      <c r="AI122" s="3">
        <f>SUMIF(AI82:AI117,"&lt;&gt;#DIV/0!")</f>
        <v>713794.3864226162</v>
      </c>
      <c r="AJ122" s="30"/>
      <c r="AK122" s="3">
        <f>SUMIF(AK82:AK117,"&lt;&gt;#DIV/0!")</f>
        <v>340491.70426631114</v>
      </c>
      <c r="AL122" s="1"/>
      <c r="AM122" s="1"/>
      <c r="AN122" s="3">
        <f>SUMIF(AN82:AN117, "&lt;&gt;#DIV/0!")</f>
        <v>876251.18276337197</v>
      </c>
      <c r="AO122" s="1"/>
      <c r="AP122" s="3">
        <f>SUMIF(AP82:AP117, "&lt;&gt;#DIV/0!")</f>
        <v>390329.09982445394</v>
      </c>
      <c r="AQ122" s="1"/>
      <c r="AR122" s="210"/>
      <c r="AS122" s="85"/>
      <c r="AT122" s="85"/>
      <c r="AU122" s="11"/>
    </row>
    <row r="123" spans="1:48" ht="15" hidden="1" customHeight="1" x14ac:dyDescent="0.3">
      <c r="A123" s="196" t="s">
        <v>174</v>
      </c>
    </row>
    <row r="124" spans="1:48" ht="15" hidden="1" customHeight="1" x14ac:dyDescent="0.3">
      <c r="A124" s="196" t="s">
        <v>174</v>
      </c>
    </row>
    <row r="125" spans="1:48" ht="15" hidden="1" customHeight="1" x14ac:dyDescent="0.3">
      <c r="A125" s="196" t="s">
        <v>175</v>
      </c>
      <c r="B125" s="55" t="s">
        <v>111</v>
      </c>
      <c r="C125" s="19"/>
      <c r="D125" s="47"/>
      <c r="E125" s="47"/>
      <c r="F125" s="47"/>
      <c r="G125" s="47"/>
      <c r="H125" s="60"/>
      <c r="I125" s="59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  <c r="AA125" s="120"/>
      <c r="AB125" s="120"/>
      <c r="AC125" s="120"/>
      <c r="AD125" s="120"/>
      <c r="AE125" s="120"/>
      <c r="AF125" s="120"/>
      <c r="AG125" s="59"/>
      <c r="AI125" s="244" t="s">
        <v>113</v>
      </c>
      <c r="AJ125" s="245"/>
      <c r="AK125" s="245"/>
      <c r="AL125" s="245"/>
      <c r="AM125" s="245"/>
      <c r="AN125" s="245"/>
      <c r="AO125" s="246"/>
      <c r="AP125" s="56"/>
      <c r="AQ125" s="56"/>
      <c r="AS125" s="77"/>
      <c r="AT125" s="77"/>
    </row>
    <row r="126" spans="1:48" ht="39" hidden="1" customHeight="1" x14ac:dyDescent="0.3">
      <c r="A126" s="196" t="s">
        <v>175</v>
      </c>
      <c r="B126" s="57" t="s">
        <v>175</v>
      </c>
      <c r="C126" s="57" t="s">
        <v>114</v>
      </c>
      <c r="D126" s="51" t="s">
        <v>115</v>
      </c>
      <c r="E126" s="51" t="s">
        <v>116</v>
      </c>
      <c r="F126" s="51" t="s">
        <v>117</v>
      </c>
      <c r="G126" s="51" t="s">
        <v>118</v>
      </c>
      <c r="H126" s="50" t="s">
        <v>119</v>
      </c>
      <c r="I126" s="50" t="s">
        <v>120</v>
      </c>
      <c r="J126" s="51" t="s">
        <v>121</v>
      </c>
      <c r="K126" s="51" t="s">
        <v>122</v>
      </c>
      <c r="L126" s="51" t="s">
        <v>123</v>
      </c>
      <c r="M126" s="51" t="s">
        <v>124</v>
      </c>
      <c r="N126" s="51" t="s">
        <v>125</v>
      </c>
      <c r="O126" s="51" t="s">
        <v>126</v>
      </c>
      <c r="P126" s="51" t="s">
        <v>127</v>
      </c>
      <c r="Q126" s="51" t="s">
        <v>128</v>
      </c>
      <c r="R126" s="51" t="s">
        <v>129</v>
      </c>
      <c r="S126" s="51" t="s">
        <v>130</v>
      </c>
      <c r="T126" s="51" t="s">
        <v>131</v>
      </c>
      <c r="U126" s="51" t="s">
        <v>132</v>
      </c>
      <c r="V126" s="51" t="s">
        <v>133</v>
      </c>
      <c r="W126" s="51" t="s">
        <v>134</v>
      </c>
      <c r="X126" s="51" t="s">
        <v>135</v>
      </c>
      <c r="Y126" s="51" t="s">
        <v>136</v>
      </c>
      <c r="Z126" s="51" t="s">
        <v>137</v>
      </c>
      <c r="AA126" s="51" t="s">
        <v>138</v>
      </c>
      <c r="AB126" s="51" t="s">
        <v>139</v>
      </c>
      <c r="AC126" s="51" t="s">
        <v>140</v>
      </c>
      <c r="AD126" s="51" t="s">
        <v>141</v>
      </c>
      <c r="AE126" s="51" t="s">
        <v>142</v>
      </c>
      <c r="AF126" s="51" t="s">
        <v>143</v>
      </c>
      <c r="AG126" s="51" t="s">
        <v>144</v>
      </c>
      <c r="AH126" s="6"/>
      <c r="AI126" s="51" t="s">
        <v>145</v>
      </c>
      <c r="AJ126" s="51" t="s">
        <v>146</v>
      </c>
      <c r="AK126" s="51" t="s">
        <v>147</v>
      </c>
      <c r="AL126" s="51" t="s">
        <v>148</v>
      </c>
      <c r="AM126" s="13"/>
      <c r="AN126" s="51" t="s">
        <v>149</v>
      </c>
      <c r="AO126" s="51" t="s">
        <v>150</v>
      </c>
      <c r="AP126" s="51" t="s">
        <v>151</v>
      </c>
      <c r="AQ126" s="51" t="s">
        <v>152</v>
      </c>
      <c r="AR126" s="51" t="s">
        <v>153</v>
      </c>
      <c r="AS126" s="75" t="s">
        <v>154</v>
      </c>
      <c r="AT126" s="75" t="s">
        <v>155</v>
      </c>
      <c r="AU126" s="6"/>
    </row>
    <row r="127" spans="1:48" ht="15" hidden="1" customHeight="1" x14ac:dyDescent="0.3">
      <c r="A127" s="196" t="s">
        <v>175</v>
      </c>
      <c r="B127" s="89" t="s">
        <v>35</v>
      </c>
      <c r="C127" s="48" t="s">
        <v>29</v>
      </c>
      <c r="D127" s="61">
        <v>340551</v>
      </c>
      <c r="E127" s="61">
        <v>118421</v>
      </c>
      <c r="F127" s="61">
        <v>194271</v>
      </c>
      <c r="G127" s="61">
        <v>1809388</v>
      </c>
      <c r="H127" s="62">
        <v>7835717.4699999997</v>
      </c>
      <c r="I127" s="62">
        <v>10295702.060000001</v>
      </c>
      <c r="J127" s="122">
        <v>2218121</v>
      </c>
      <c r="K127" s="122">
        <v>288797</v>
      </c>
      <c r="L127" s="122">
        <v>1549248</v>
      </c>
      <c r="M127" s="122">
        <v>368245</v>
      </c>
      <c r="N127" s="122">
        <v>86743</v>
      </c>
      <c r="O127" s="122">
        <v>242067</v>
      </c>
      <c r="P127" s="122">
        <v>67474</v>
      </c>
      <c r="Q127" s="122">
        <v>124046</v>
      </c>
      <c r="R127" s="122">
        <v>6557</v>
      </c>
      <c r="S127" s="122">
        <v>63695</v>
      </c>
      <c r="T127" s="171">
        <f>H127/D127</f>
        <v>23.00893983573679</v>
      </c>
      <c r="U127" s="171">
        <f>I127/D127</f>
        <v>30.232482242013678</v>
      </c>
      <c r="V127" s="125">
        <f>J127/D127</f>
        <v>6.5133298683603922</v>
      </c>
      <c r="W127" s="125">
        <f>K127/D127</f>
        <v>0.8480286359458642</v>
      </c>
      <c r="X127" s="125">
        <f>L127/D127</f>
        <v>4.5492393209827604</v>
      </c>
      <c r="Y127" s="125">
        <f>M127/D127</f>
        <v>1.0813211530725206</v>
      </c>
      <c r="Z127" s="125">
        <f>O127/D127</f>
        <v>0.71080983465031666</v>
      </c>
      <c r="AA127" s="125">
        <f>P127/D127</f>
        <v>0.19813185102965489</v>
      </c>
      <c r="AB127" s="125">
        <f>Q127/D127</f>
        <v>0.36425087578659293</v>
      </c>
      <c r="AC127" s="125">
        <f>R127/D127</f>
        <v>1.925409116402536E-2</v>
      </c>
      <c r="AD127" s="125">
        <f>F127/D127</f>
        <v>0.57046081203696364</v>
      </c>
      <c r="AE127" s="171">
        <f>H127/E127</f>
        <v>66.168310265915665</v>
      </c>
      <c r="AF127" s="171">
        <f>I127/E127</f>
        <v>86.941522702898979</v>
      </c>
      <c r="AG127" s="63">
        <f>G127/D127</f>
        <v>5.3131190335661911</v>
      </c>
      <c r="AH127" s="107"/>
      <c r="AI127" s="64">
        <f>(T127-T129)*D127</f>
        <v>-55587.606124012003</v>
      </c>
      <c r="AJ127" s="65">
        <f>(T127-T129)/T129</f>
        <v>-7.044158803617701E-3</v>
      </c>
      <c r="AK127" s="64">
        <f>(AE127-AE129)*E127</f>
        <v>35837.745734396252</v>
      </c>
      <c r="AL127" s="65">
        <f>(AE127-AE129)/AE129</f>
        <v>4.5946536358636679E-3</v>
      </c>
      <c r="AM127" s="108"/>
      <c r="AN127" s="64">
        <f>(U127-U129)*D127</f>
        <v>-69615.617749048019</v>
      </c>
      <c r="AO127" s="65">
        <f>(U127-U129)/U129</f>
        <v>-6.7162068653708528E-3</v>
      </c>
      <c r="AP127" s="64">
        <f>(AF127-AF129)*E127</f>
        <v>50472.606780456466</v>
      </c>
      <c r="AQ127" s="65">
        <f>(AF127-AF129)/AF129</f>
        <v>4.9264496233020474E-3</v>
      </c>
      <c r="AR127" s="202">
        <f>AD127/AD129-1</f>
        <v>-1.281357835706487E-3</v>
      </c>
      <c r="AS127" s="78">
        <v>25.438388839999998</v>
      </c>
      <c r="AT127" s="80">
        <f>H127/D127/6*7</f>
        <v>26.843763141692921</v>
      </c>
      <c r="AU127" s="17"/>
      <c r="AV127" s="17"/>
    </row>
    <row r="128" spans="1:48" ht="15" hidden="1" customHeight="1" x14ac:dyDescent="0.3">
      <c r="A128" s="196" t="s">
        <v>175</v>
      </c>
      <c r="B128" s="52"/>
      <c r="C128" s="53" t="s">
        <v>30</v>
      </c>
      <c r="D128" s="70">
        <v>341913</v>
      </c>
      <c r="E128" s="70">
        <v>119061</v>
      </c>
      <c r="F128" s="70">
        <v>195560</v>
      </c>
      <c r="G128" s="70">
        <v>1815939</v>
      </c>
      <c r="H128" s="71">
        <v>7860269.1399999997</v>
      </c>
      <c r="I128" s="71">
        <v>10331590.300000001</v>
      </c>
      <c r="J128" s="122">
        <v>2222124</v>
      </c>
      <c r="K128" s="122">
        <v>289489</v>
      </c>
      <c r="L128" s="122">
        <v>1560850</v>
      </c>
      <c r="M128" s="122">
        <v>359990</v>
      </c>
      <c r="N128" s="122">
        <v>87537</v>
      </c>
      <c r="O128" s="122">
        <v>245201</v>
      </c>
      <c r="P128" s="122">
        <v>69230</v>
      </c>
      <c r="Q128" s="122">
        <v>124742</v>
      </c>
      <c r="R128" s="122">
        <v>6740</v>
      </c>
      <c r="S128" s="122">
        <v>64074</v>
      </c>
      <c r="T128" s="171">
        <f>H128/D128</f>
        <v>22.989091201562971</v>
      </c>
      <c r="U128" s="172">
        <f>I128/D128</f>
        <v>30.217015147128073</v>
      </c>
      <c r="V128" s="125">
        <f>J128/D128</f>
        <v>6.4990918742487125</v>
      </c>
      <c r="W128" s="125">
        <f>K128/D128</f>
        <v>0.84667444642350542</v>
      </c>
      <c r="X128" s="125">
        <f>L128/D128</f>
        <v>4.5650501735821685</v>
      </c>
      <c r="Y128" s="125">
        <f>M128/D128</f>
        <v>1.0528701745765736</v>
      </c>
      <c r="Z128" s="125">
        <f>O128/D128</f>
        <v>0.71714441977930055</v>
      </c>
      <c r="AA128" s="125">
        <f>P128/D128</f>
        <v>0.20247840825005192</v>
      </c>
      <c r="AB128" s="125">
        <f>Q128/D128</f>
        <v>0.36483549908894952</v>
      </c>
      <c r="AC128" s="125">
        <f>R128/D128</f>
        <v>1.9712616952265633E-2</v>
      </c>
      <c r="AD128" s="163">
        <f>F128/D128</f>
        <v>0.57195836367730968</v>
      </c>
      <c r="AE128" s="172">
        <f t="shared" ref="AE128:AE129" si="54">H128/E128</f>
        <v>66.018840258354956</v>
      </c>
      <c r="AF128" s="172">
        <f t="shared" ref="AF128:AF129" si="55">I128/E128</f>
        <v>86.77560494200452</v>
      </c>
      <c r="AG128" s="69">
        <f>G128/D128</f>
        <v>5.3111142308131019</v>
      </c>
      <c r="AH128" s="32"/>
      <c r="AI128" s="64">
        <f>(T128-T129)*D128</f>
        <v>-62596.429306180638</v>
      </c>
      <c r="AJ128" s="65">
        <f>(T128-T129)/T129</f>
        <v>-7.900730961368856E-3</v>
      </c>
      <c r="AK128" s="64">
        <f>(AE128-AE129)*E128</f>
        <v>18235.380356127829</v>
      </c>
      <c r="AL128" s="65">
        <f>(AE128-AE129)/AE129</f>
        <v>2.3253381603595582E-3</v>
      </c>
      <c r="AM128" s="24"/>
      <c r="AN128" s="64">
        <f>(U128-U129)*D128</f>
        <v>-75182.439331876638</v>
      </c>
      <c r="AO128" s="65">
        <f>(U128-U129)/U129</f>
        <v>-7.224376011184367E-3</v>
      </c>
      <c r="AP128" s="64">
        <f>(AF128-AF129)*E128</f>
        <v>30991.048771146576</v>
      </c>
      <c r="AQ128" s="65">
        <f>(AF128-AF129)/AF129</f>
        <v>3.0086646432196033E-3</v>
      </c>
      <c r="AR128" s="202">
        <f>AD128/AD129-1</f>
        <v>1.3404396817719988E-3</v>
      </c>
      <c r="AS128" s="80">
        <v>25.49633395</v>
      </c>
      <c r="AT128" s="80">
        <f>H128/D128/6*7</f>
        <v>26.820606401823468</v>
      </c>
    </row>
    <row r="129" spans="1:46" ht="15" hidden="1" customHeight="1" x14ac:dyDescent="0.3">
      <c r="A129" s="196" t="s">
        <v>175</v>
      </c>
      <c r="B129" s="90"/>
      <c r="C129" s="49" t="s">
        <v>31</v>
      </c>
      <c r="D129" s="66">
        <v>75106</v>
      </c>
      <c r="E129" s="66">
        <v>26423</v>
      </c>
      <c r="F129" s="66">
        <v>42900</v>
      </c>
      <c r="G129" s="66">
        <v>404298</v>
      </c>
      <c r="H129" s="67">
        <v>1740368.87</v>
      </c>
      <c r="I129" s="67">
        <v>2285994.02</v>
      </c>
      <c r="J129" s="132">
        <v>479134</v>
      </c>
      <c r="K129" s="132">
        <v>62119</v>
      </c>
      <c r="L129" s="132">
        <v>335446</v>
      </c>
      <c r="M129" s="132">
        <v>78969</v>
      </c>
      <c r="N129" s="132">
        <v>18892</v>
      </c>
      <c r="O129" s="132">
        <v>53179</v>
      </c>
      <c r="P129" s="132">
        <v>14464</v>
      </c>
      <c r="Q129" s="132">
        <v>27424</v>
      </c>
      <c r="R129" s="132">
        <v>1506</v>
      </c>
      <c r="S129" s="132">
        <v>14089</v>
      </c>
      <c r="T129" s="173">
        <f>H129/D129</f>
        <v>23.172168268846697</v>
      </c>
      <c r="U129" s="173">
        <f>I129/D129</f>
        <v>30.43690277740793</v>
      </c>
      <c r="V129" s="135">
        <f>J129/D129</f>
        <v>6.3794370622853034</v>
      </c>
      <c r="W129" s="135">
        <f>K129/D129</f>
        <v>0.82708438739914258</v>
      </c>
      <c r="X129" s="135">
        <f>L129/D129</f>
        <v>4.4663009613080176</v>
      </c>
      <c r="Y129" s="135">
        <f>M129/D129</f>
        <v>1.0514339733177109</v>
      </c>
      <c r="Z129" s="135">
        <f>O129/D129</f>
        <v>0.70805261896519589</v>
      </c>
      <c r="AA129" s="135">
        <f>P129/D129</f>
        <v>0.19258115197187975</v>
      </c>
      <c r="AB129" s="135">
        <f>Q129/D129</f>
        <v>0.36513727265464807</v>
      </c>
      <c r="AC129" s="135">
        <f>R129/D129</f>
        <v>2.0051660320080954E-2</v>
      </c>
      <c r="AD129" s="135">
        <f>F129/D129</f>
        <v>0.5711927142971267</v>
      </c>
      <c r="AE129" s="173">
        <f t="shared" si="54"/>
        <v>65.865680278545213</v>
      </c>
      <c r="AF129" s="173">
        <f t="shared" si="55"/>
        <v>86.515309389546985</v>
      </c>
      <c r="AG129" s="68">
        <f>G129/D129</f>
        <v>5.3830319814661944</v>
      </c>
      <c r="AH129" s="8"/>
      <c r="AI129" s="49"/>
      <c r="AJ129" s="49"/>
      <c r="AK129" s="49"/>
      <c r="AL129" s="49"/>
      <c r="AN129" s="49"/>
      <c r="AO129" s="49"/>
      <c r="AP129" s="49"/>
      <c r="AQ129" s="49"/>
      <c r="AR129" s="203"/>
      <c r="AS129" s="79">
        <v>25.35072834</v>
      </c>
      <c r="AT129" s="79">
        <f>H129/D129/6*7</f>
        <v>27.03419631365448</v>
      </c>
    </row>
    <row r="130" spans="1:46" ht="15" hidden="1" customHeight="1" x14ac:dyDescent="0.3">
      <c r="A130" s="196" t="s">
        <v>175</v>
      </c>
      <c r="B130" s="58"/>
      <c r="D130" s="9"/>
      <c r="E130" s="9"/>
      <c r="F130" s="9"/>
      <c r="G130" s="9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V130" s="118"/>
      <c r="W130" s="118"/>
      <c r="X130" s="118"/>
      <c r="Y130" s="118"/>
      <c r="Z130" s="118"/>
      <c r="AA130" s="118"/>
      <c r="AB130" s="118"/>
      <c r="AC130" s="118"/>
      <c r="AD130" s="167"/>
      <c r="AE130" s="172"/>
      <c r="AG130" s="72"/>
      <c r="AR130" s="9"/>
      <c r="AS130" s="81"/>
      <c r="AT130" s="103"/>
    </row>
    <row r="131" spans="1:46" ht="15" hidden="1" customHeight="1" x14ac:dyDescent="0.3">
      <c r="A131" s="196" t="s">
        <v>175</v>
      </c>
      <c r="B131" s="90" t="s">
        <v>36</v>
      </c>
      <c r="C131" s="53" t="s">
        <v>29</v>
      </c>
      <c r="D131" s="70">
        <v>418730</v>
      </c>
      <c r="E131" s="70">
        <v>153463</v>
      </c>
      <c r="F131" s="70">
        <v>259791</v>
      </c>
      <c r="G131" s="70">
        <v>2258837</v>
      </c>
      <c r="H131" s="71">
        <v>9997775.3699999992</v>
      </c>
      <c r="I131" s="71">
        <v>12939576.029999999</v>
      </c>
      <c r="J131" s="122">
        <v>1615494</v>
      </c>
      <c r="K131" s="122">
        <v>203189</v>
      </c>
      <c r="L131" s="122">
        <v>1142820</v>
      </c>
      <c r="M131" s="122">
        <v>257847</v>
      </c>
      <c r="N131" s="122">
        <v>86245</v>
      </c>
      <c r="O131" s="122">
        <v>258763</v>
      </c>
      <c r="P131" s="122">
        <v>71302</v>
      </c>
      <c r="Q131" s="122">
        <v>134472</v>
      </c>
      <c r="R131" s="122">
        <v>6034</v>
      </c>
      <c r="S131" s="122">
        <v>72321</v>
      </c>
      <c r="T131" s="172">
        <f>H131/D131</f>
        <v>23.876424832230793</v>
      </c>
      <c r="U131" s="172">
        <f>I131/D131</f>
        <v>30.901955985957535</v>
      </c>
      <c r="V131" s="125">
        <f>J131/D131</f>
        <v>3.8580803859288801</v>
      </c>
      <c r="W131" s="125">
        <f>K131/D131</f>
        <v>0.48525063883648173</v>
      </c>
      <c r="X131" s="125">
        <f>L131/D131</f>
        <v>2.7292527404293936</v>
      </c>
      <c r="Y131" s="125">
        <f>M131/D131</f>
        <v>0.61578344040312372</v>
      </c>
      <c r="Z131" s="125">
        <f>O131/D131</f>
        <v>0.61797100757051082</v>
      </c>
      <c r="AA131" s="125">
        <f>P131/D131</f>
        <v>0.17028156568671937</v>
      </c>
      <c r="AB131" s="125">
        <f>Q131/D131</f>
        <v>0.32114250232846941</v>
      </c>
      <c r="AC131" s="125">
        <f>R131/D131</f>
        <v>1.4410240489097987E-2</v>
      </c>
      <c r="AD131" s="163">
        <f>F131/D131</f>
        <v>0.62042605019941255</v>
      </c>
      <c r="AE131" s="172">
        <f t="shared" ref="AE131:AE133" si="56">H131/E131</f>
        <v>65.14779047718342</v>
      </c>
      <c r="AF131" s="172">
        <f t="shared" ref="AF131:AF133" si="57">I131/E131</f>
        <v>84.317236271935244</v>
      </c>
      <c r="AG131" s="69">
        <f>G131/D131</f>
        <v>5.3944952594750797</v>
      </c>
      <c r="AH131" s="32"/>
      <c r="AI131" s="64">
        <f>(T131-T133)*D131</f>
        <v>-9271.6287634597793</v>
      </c>
      <c r="AJ131" s="65">
        <f>(T131-T133)/T133</f>
        <v>-9.2650996488828781E-4</v>
      </c>
      <c r="AK131" s="64">
        <f>(AE131-AE133)*E131</f>
        <v>-13543.484163473033</v>
      </c>
      <c r="AL131" s="65">
        <f>(AE131-AE133)/AE133</f>
        <v>-1.3528171823076654E-3</v>
      </c>
      <c r="AM131" s="24"/>
      <c r="AN131" s="64">
        <f>(U131-U133)*D131</f>
        <v>6994.9427354025283</v>
      </c>
      <c r="AO131" s="65">
        <f>(U131-U133)/U133</f>
        <v>5.4087754704208442E-4</v>
      </c>
      <c r="AP131" s="64">
        <f>(AF131-AF133)*E131</f>
        <v>1474.2215515660023</v>
      </c>
      <c r="AQ131" s="65">
        <f>(AF131-AF133)/AF133</f>
        <v>1.1394419161266396E-4</v>
      </c>
      <c r="AR131" s="202">
        <f>AD131/AD133-1</f>
        <v>-4.4226849178423677E-3</v>
      </c>
      <c r="AS131" s="80">
        <v>26.854354170000001</v>
      </c>
      <c r="AT131" s="80">
        <f>H131/D131/6*7</f>
        <v>27.855828970935924</v>
      </c>
    </row>
    <row r="132" spans="1:46" ht="15" hidden="1" customHeight="1" x14ac:dyDescent="0.3">
      <c r="A132" s="196" t="s">
        <v>175</v>
      </c>
      <c r="B132" s="52"/>
      <c r="C132" s="53" t="s">
        <v>30</v>
      </c>
      <c r="D132" s="70">
        <v>417609</v>
      </c>
      <c r="E132" s="70">
        <v>154203</v>
      </c>
      <c r="F132" s="70">
        <v>261620</v>
      </c>
      <c r="G132" s="70">
        <v>2277811</v>
      </c>
      <c r="H132" s="71">
        <v>10090547.99</v>
      </c>
      <c r="I132" s="71">
        <v>13074180.869999999</v>
      </c>
      <c r="J132" s="122">
        <v>1622584</v>
      </c>
      <c r="K132" s="122">
        <v>204364</v>
      </c>
      <c r="L132" s="122">
        <v>1143542</v>
      </c>
      <c r="M132" s="122">
        <v>262812</v>
      </c>
      <c r="N132" s="122">
        <v>86472</v>
      </c>
      <c r="O132" s="122">
        <v>260760</v>
      </c>
      <c r="P132" s="122">
        <v>72270</v>
      </c>
      <c r="Q132" s="122">
        <v>135681</v>
      </c>
      <c r="R132" s="122">
        <v>6015</v>
      </c>
      <c r="S132" s="122">
        <v>72906</v>
      </c>
      <c r="T132" s="171">
        <f>H132/D132</f>
        <v>24.162668884051829</v>
      </c>
      <c r="U132" s="172">
        <f>I132/D132</f>
        <v>31.307229657406808</v>
      </c>
      <c r="V132" s="125">
        <f>J132/D132</f>
        <v>3.8854143469130213</v>
      </c>
      <c r="W132" s="125">
        <f>K132/D132</f>
        <v>0.48936684793670632</v>
      </c>
      <c r="X132" s="125">
        <f>L132/D132</f>
        <v>2.7383078429823113</v>
      </c>
      <c r="Y132" s="125">
        <f>M132/D132</f>
        <v>0.6293255174098259</v>
      </c>
      <c r="Z132" s="125">
        <f>O132/D132</f>
        <v>0.62441183020480884</v>
      </c>
      <c r="AA132" s="125">
        <f>P132/D132</f>
        <v>0.17305661515915605</v>
      </c>
      <c r="AB132" s="125">
        <f>Q132/D132</f>
        <v>0.32489960704869864</v>
      </c>
      <c r="AC132" s="125">
        <f>R132/D132</f>
        <v>1.4403425213537064E-2</v>
      </c>
      <c r="AD132" s="163">
        <f>F132/D132</f>
        <v>0.62647117279560549</v>
      </c>
      <c r="AE132" s="172">
        <f t="shared" si="56"/>
        <v>65.436781320726581</v>
      </c>
      <c r="AF132" s="172">
        <f t="shared" si="57"/>
        <v>84.78551565144646</v>
      </c>
      <c r="AG132" s="69">
        <f>G132/D132</f>
        <v>5.4544107047501367</v>
      </c>
      <c r="AH132" s="32"/>
      <c r="AI132" s="64">
        <f>(T132-T133)*D132</f>
        <v>110291.28494755691</v>
      </c>
      <c r="AJ132" s="65">
        <f>(T132-T133)/T133</f>
        <v>1.1050946704779911E-2</v>
      </c>
      <c r="AK132" s="64">
        <f>(AE132-AE133)*E132</f>
        <v>30954.464077987766</v>
      </c>
      <c r="AL132" s="65">
        <f>(AE132-AE133)/AE133</f>
        <v>3.077108831308433E-3</v>
      </c>
      <c r="AM132" s="24"/>
      <c r="AN132" s="64">
        <f>(U132-U133)*D132</f>
        <v>176222.1489351588</v>
      </c>
      <c r="AO132" s="65">
        <f>(U132-U133)/U133</f>
        <v>1.3662793682798368E-2</v>
      </c>
      <c r="AP132" s="64">
        <f>(AF132-AF133)*E132</f>
        <v>73691.415420239107</v>
      </c>
      <c r="AQ132" s="65">
        <f>(AF132-AF133)/AF133</f>
        <v>5.6683570013034701E-3</v>
      </c>
      <c r="AR132" s="202">
        <f>AD132/AD133-1</f>
        <v>5.2777248598030457E-3</v>
      </c>
      <c r="AS132" s="80">
        <v>26.953100410000001</v>
      </c>
      <c r="AT132" s="80">
        <f>H132/D132/6*7</f>
        <v>28.189780364727131</v>
      </c>
    </row>
    <row r="133" spans="1:46" ht="15" hidden="1" customHeight="1" x14ac:dyDescent="0.3">
      <c r="A133" s="196" t="s">
        <v>175</v>
      </c>
      <c r="B133" s="90"/>
      <c r="C133" s="49" t="s">
        <v>31</v>
      </c>
      <c r="D133" s="66">
        <v>93244</v>
      </c>
      <c r="E133" s="66">
        <v>34159</v>
      </c>
      <c r="F133" s="66">
        <v>58108</v>
      </c>
      <c r="G133" s="66">
        <v>503193</v>
      </c>
      <c r="H133" s="67">
        <v>2228397.9900000002</v>
      </c>
      <c r="I133" s="67">
        <v>2879864.33</v>
      </c>
      <c r="J133" s="132">
        <v>357310</v>
      </c>
      <c r="K133" s="132">
        <v>45296</v>
      </c>
      <c r="L133" s="132">
        <v>252243</v>
      </c>
      <c r="M133" s="132">
        <v>57246</v>
      </c>
      <c r="N133" s="132">
        <v>19026</v>
      </c>
      <c r="O133" s="132">
        <v>57345</v>
      </c>
      <c r="P133" s="132">
        <v>15837</v>
      </c>
      <c r="Q133" s="132">
        <v>29777</v>
      </c>
      <c r="R133" s="132">
        <v>1325</v>
      </c>
      <c r="S133" s="132">
        <v>16105</v>
      </c>
      <c r="T133" s="173">
        <f>H133/D133</f>
        <v>23.898567092788813</v>
      </c>
      <c r="U133" s="173">
        <f>I133/D133</f>
        <v>30.885250847239501</v>
      </c>
      <c r="V133" s="135">
        <f>J133/D133</f>
        <v>3.8319891896529534</v>
      </c>
      <c r="W133" s="135">
        <f>K133/D133</f>
        <v>0.48577924584959892</v>
      </c>
      <c r="X133" s="135">
        <f>L133/D133</f>
        <v>2.705192827420531</v>
      </c>
      <c r="Y133" s="135">
        <f>M133/D133</f>
        <v>0.61393762601347002</v>
      </c>
      <c r="Z133" s="135">
        <f>O133/D133</f>
        <v>0.61499935652696147</v>
      </c>
      <c r="AA133" s="135">
        <f>P133/D133</f>
        <v>0.16984470850671357</v>
      </c>
      <c r="AB133" s="135">
        <f>Q133/D133</f>
        <v>0.31934494444682771</v>
      </c>
      <c r="AC133" s="135">
        <f>R133/D133</f>
        <v>1.421002959975977E-2</v>
      </c>
      <c r="AD133" s="135">
        <f>F133/D133</f>
        <v>0.62318218866629493</v>
      </c>
      <c r="AE133" s="173">
        <f t="shared" si="56"/>
        <v>65.236042916947227</v>
      </c>
      <c r="AF133" s="173">
        <f t="shared" si="57"/>
        <v>84.307629907198688</v>
      </c>
      <c r="AG133" s="68">
        <f>G133/D133</f>
        <v>5.3965188108618252</v>
      </c>
      <c r="AI133" s="215"/>
      <c r="AJ133" s="49"/>
      <c r="AK133" s="49"/>
      <c r="AL133" s="49"/>
      <c r="AN133" s="49"/>
      <c r="AO133" s="49"/>
      <c r="AP133" s="49"/>
      <c r="AQ133" s="49"/>
      <c r="AR133" s="203"/>
      <c r="AS133" s="79">
        <v>26.783096010000001</v>
      </c>
      <c r="AT133" s="79">
        <f>H133/D133/6*7</f>
        <v>27.881661608253616</v>
      </c>
    </row>
    <row r="134" spans="1:46" ht="15" hidden="1" customHeight="1" x14ac:dyDescent="0.3">
      <c r="A134" s="196" t="s">
        <v>175</v>
      </c>
      <c r="B134" s="58"/>
      <c r="D134" s="9"/>
      <c r="E134" s="9"/>
      <c r="F134" s="9"/>
      <c r="G134" s="9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V134" s="118"/>
      <c r="W134" s="118"/>
      <c r="X134" s="118"/>
      <c r="Y134" s="118"/>
      <c r="Z134" s="118"/>
      <c r="AA134" s="118"/>
      <c r="AB134" s="118"/>
      <c r="AC134" s="118"/>
      <c r="AD134" s="167"/>
      <c r="AE134" s="172"/>
      <c r="AG134" s="72"/>
      <c r="AR134" s="9"/>
      <c r="AS134" s="81"/>
      <c r="AT134" s="103"/>
    </row>
    <row r="135" spans="1:46" ht="15" hidden="1" customHeight="1" x14ac:dyDescent="0.3">
      <c r="A135" s="196" t="s">
        <v>175</v>
      </c>
      <c r="B135" s="90" t="s">
        <v>37</v>
      </c>
      <c r="C135" s="53" t="s">
        <v>29</v>
      </c>
      <c r="D135" s="70">
        <v>307902</v>
      </c>
      <c r="E135" s="70">
        <v>100690</v>
      </c>
      <c r="F135" s="70">
        <v>169400</v>
      </c>
      <c r="G135" s="70">
        <v>1348777</v>
      </c>
      <c r="H135" s="71">
        <v>6178374.9900000002</v>
      </c>
      <c r="I135" s="71">
        <v>7865517.5499999998</v>
      </c>
      <c r="J135" s="122">
        <v>846425</v>
      </c>
      <c r="K135" s="122">
        <v>104099</v>
      </c>
      <c r="L135" s="122">
        <v>595209</v>
      </c>
      <c r="M135" s="122">
        <v>141735</v>
      </c>
      <c r="N135" s="122">
        <v>44346</v>
      </c>
      <c r="O135" s="122">
        <v>129915</v>
      </c>
      <c r="P135" s="122">
        <v>33782</v>
      </c>
      <c r="Q135" s="122">
        <v>68809</v>
      </c>
      <c r="R135" s="122">
        <v>2856</v>
      </c>
      <c r="S135" s="122">
        <v>38093</v>
      </c>
      <c r="T135" s="172">
        <f>H135/D135</f>
        <v>20.066043708712513</v>
      </c>
      <c r="U135" s="172">
        <f>I135/D135</f>
        <v>25.545522763736514</v>
      </c>
      <c r="V135" s="125">
        <f>J135/D135</f>
        <v>2.7490078011834935</v>
      </c>
      <c r="W135" s="125">
        <f>K135/D135</f>
        <v>0.338091340751278</v>
      </c>
      <c r="X135" s="125">
        <f>L135/D135</f>
        <v>1.9331118342849347</v>
      </c>
      <c r="Y135" s="125">
        <f>M135/D135</f>
        <v>0.4603250384862716</v>
      </c>
      <c r="Z135" s="125">
        <f>O135/D135</f>
        <v>0.4219362004793733</v>
      </c>
      <c r="AA135" s="125">
        <f>P135/D135</f>
        <v>0.10971672804983404</v>
      </c>
      <c r="AB135" s="125">
        <f>Q135/D135</f>
        <v>0.22347695045826269</v>
      </c>
      <c r="AC135" s="125">
        <f>R135/D135</f>
        <v>9.275678625017051E-3</v>
      </c>
      <c r="AD135" s="163">
        <f>F135/D135</f>
        <v>0.55017505569954073</v>
      </c>
      <c r="AE135" s="172">
        <f t="shared" ref="AE135:AE137" si="58">H135/E135</f>
        <v>61.360363392591125</v>
      </c>
      <c r="AF135" s="172">
        <f t="shared" ref="AF135:AF137" si="59">I135/E135</f>
        <v>78.116173900089379</v>
      </c>
      <c r="AG135" s="69">
        <f>G135/D135</f>
        <v>4.3805399120499375</v>
      </c>
      <c r="AH135" s="32"/>
      <c r="AI135" s="64">
        <f>(T135-T137)*D135</f>
        <v>44750.301219044479</v>
      </c>
      <c r="AJ135" s="65">
        <f>(T135-T137)/T137</f>
        <v>7.2958981825049516E-3</v>
      </c>
      <c r="AK135" s="64">
        <f>(AE135-AE137)*E135</f>
        <v>33125.084135981531</v>
      </c>
      <c r="AL135" s="65">
        <f>(AE135-AE137)/AE137</f>
        <v>5.3903559079627305E-3</v>
      </c>
      <c r="AM135" s="24"/>
      <c r="AN135" s="64">
        <f>(U135-U137)*D135</f>
        <v>56797.825316533526</v>
      </c>
      <c r="AO135" s="65">
        <f>(U135-U137)/U137</f>
        <v>7.2736411753894625E-3</v>
      </c>
      <c r="AP135" s="64">
        <f>(AF135-AF137)*E135</f>
        <v>41997.757404604083</v>
      </c>
      <c r="AQ135" s="65">
        <f>(AF135-AF137)/AF137</f>
        <v>5.3681410053251282E-3</v>
      </c>
      <c r="AR135" s="202">
        <f>AD135/AD137-1</f>
        <v>-1.0237261227410643E-2</v>
      </c>
      <c r="AS135" s="80">
        <v>22.942542939999999</v>
      </c>
      <c r="AT135" s="80">
        <f>H135/D135/6*7</f>
        <v>23.410384326831263</v>
      </c>
    </row>
    <row r="136" spans="1:46" ht="15" hidden="1" customHeight="1" x14ac:dyDescent="0.3">
      <c r="A136" s="196" t="s">
        <v>175</v>
      </c>
      <c r="B136" s="52"/>
      <c r="C136" s="53" t="s">
        <v>30</v>
      </c>
      <c r="D136" s="70">
        <v>307811</v>
      </c>
      <c r="E136" s="70">
        <v>100653</v>
      </c>
      <c r="F136" s="70">
        <v>169171</v>
      </c>
      <c r="G136" s="70">
        <v>1342507</v>
      </c>
      <c r="H136" s="71">
        <v>6140026</v>
      </c>
      <c r="I136" s="71">
        <v>7827247.79</v>
      </c>
      <c r="J136" s="122">
        <v>887401</v>
      </c>
      <c r="K136" s="122">
        <v>105821</v>
      </c>
      <c r="L136" s="122">
        <v>625561</v>
      </c>
      <c r="M136" s="122">
        <v>150588</v>
      </c>
      <c r="N136" s="122">
        <v>44402</v>
      </c>
      <c r="O136" s="122">
        <v>129879</v>
      </c>
      <c r="P136" s="122">
        <v>33698</v>
      </c>
      <c r="Q136" s="122">
        <v>69387</v>
      </c>
      <c r="R136" s="122">
        <v>2918</v>
      </c>
      <c r="S136" s="122">
        <v>38204</v>
      </c>
      <c r="T136" s="171">
        <f>H136/D136</f>
        <v>19.947389794386815</v>
      </c>
      <c r="U136" s="172">
        <f>I136/D136</f>
        <v>25.42874617866158</v>
      </c>
      <c r="V136" s="125">
        <f>J136/D136</f>
        <v>2.8829411554492856</v>
      </c>
      <c r="W136" s="125">
        <f>K136/D136</f>
        <v>0.34378563469141776</v>
      </c>
      <c r="X136" s="125">
        <f>L136/D136</f>
        <v>2.0322892944046833</v>
      </c>
      <c r="Y136" s="125">
        <f>M136/D136</f>
        <v>0.48922228250452388</v>
      </c>
      <c r="Z136" s="125">
        <f>O136/D136</f>
        <v>0.42194398510774467</v>
      </c>
      <c r="AA136" s="125">
        <f>P136/D136</f>
        <v>0.10947626952902918</v>
      </c>
      <c r="AB136" s="125">
        <f>Q136/D136</f>
        <v>0.22542079392874198</v>
      </c>
      <c r="AC136" s="125">
        <f>R136/D136</f>
        <v>9.479843150504692E-3</v>
      </c>
      <c r="AD136" s="163">
        <f>F136/D136</f>
        <v>0.54959374421316975</v>
      </c>
      <c r="AE136" s="172">
        <f t="shared" si="58"/>
        <v>61.001917478863021</v>
      </c>
      <c r="AF136" s="172">
        <f t="shared" si="59"/>
        <v>77.764674575025083</v>
      </c>
      <c r="AG136" s="69">
        <f>G136/D136</f>
        <v>4.3614653147548337</v>
      </c>
      <c r="AH136" s="32"/>
      <c r="AI136" s="64">
        <f>(T136-T137)*D136</f>
        <v>8214.0953083943059</v>
      </c>
      <c r="AJ136" s="65">
        <f>(T136-T137)/T137</f>
        <v>1.3395869664738886E-3</v>
      </c>
      <c r="AK136" s="64">
        <f>(AE136-AE137)*E136</f>
        <v>-2965.7447108067158</v>
      </c>
      <c r="AL136" s="65">
        <f>(AE136-AE137)/AE137</f>
        <v>-4.8278507184390404E-4</v>
      </c>
      <c r="AM136" s="24"/>
      <c r="AN136" s="64">
        <f>(U136-U137)*D136</f>
        <v>20835.921371206856</v>
      </c>
      <c r="AO136" s="65">
        <f>(U136-U137)/U137</f>
        <v>2.669077896714501E-3</v>
      </c>
      <c r="AP136" s="64">
        <f>(AF136-AF137)*E136</f>
        <v>6602.8631541923387</v>
      </c>
      <c r="AQ136" s="65">
        <f>(AF136-AF137)/AF137</f>
        <v>8.4428627254598814E-4</v>
      </c>
      <c r="AR136" s="202">
        <f>AD136/AD137-1</f>
        <v>-1.1283038281223012E-2</v>
      </c>
      <c r="AS136" s="80">
        <v>22.708260509999999</v>
      </c>
      <c r="AT136" s="80">
        <f>H136/D136/6*7</f>
        <v>23.271954760117953</v>
      </c>
    </row>
    <row r="137" spans="1:46" ht="15" hidden="1" customHeight="1" x14ac:dyDescent="0.3">
      <c r="A137" s="196" t="s">
        <v>175</v>
      </c>
      <c r="B137" s="90"/>
      <c r="C137" s="49" t="s">
        <v>31</v>
      </c>
      <c r="D137" s="66">
        <v>68808</v>
      </c>
      <c r="E137" s="66">
        <v>22459</v>
      </c>
      <c r="F137" s="66">
        <v>38248</v>
      </c>
      <c r="G137" s="66">
        <v>300389</v>
      </c>
      <c r="H137" s="67">
        <v>1370703.82</v>
      </c>
      <c r="I137" s="67">
        <v>1745043.51</v>
      </c>
      <c r="J137" s="132">
        <v>196961</v>
      </c>
      <c r="K137" s="132">
        <v>23369</v>
      </c>
      <c r="L137" s="132">
        <v>138481</v>
      </c>
      <c r="M137" s="132">
        <v>33933</v>
      </c>
      <c r="N137" s="132">
        <v>9885</v>
      </c>
      <c r="O137" s="132">
        <v>29415</v>
      </c>
      <c r="P137" s="132">
        <v>8062</v>
      </c>
      <c r="Q137" s="132">
        <v>15443</v>
      </c>
      <c r="R137" s="132">
        <v>604</v>
      </c>
      <c r="S137" s="132">
        <v>8522</v>
      </c>
      <c r="T137" s="173">
        <f>H137/D137</f>
        <v>19.920704278572259</v>
      </c>
      <c r="U137" s="173">
        <f>I137/D137</f>
        <v>25.361055545866758</v>
      </c>
      <c r="V137" s="135">
        <f>J137/D137</f>
        <v>2.8624723869317523</v>
      </c>
      <c r="W137" s="135">
        <f>K137/D137</f>
        <v>0.3396262062550866</v>
      </c>
      <c r="X137" s="135">
        <f>L137/D137</f>
        <v>2.012571212649692</v>
      </c>
      <c r="Y137" s="135">
        <f>M137/D137</f>
        <v>0.49315486571328915</v>
      </c>
      <c r="Z137" s="135">
        <f>O137/D137</f>
        <v>0.42749389605859783</v>
      </c>
      <c r="AA137" s="135">
        <f>P137/D137</f>
        <v>0.11716660853389141</v>
      </c>
      <c r="AB137" s="135">
        <f>Q137/D137</f>
        <v>0.2244361120799907</v>
      </c>
      <c r="AC137" s="135">
        <f>R137/D137</f>
        <v>8.7780490640623175E-3</v>
      </c>
      <c r="AD137" s="135">
        <f>F137/D137</f>
        <v>0.55586559702360194</v>
      </c>
      <c r="AE137" s="173">
        <f t="shared" si="58"/>
        <v>61.031382519257313</v>
      </c>
      <c r="AF137" s="173">
        <f t="shared" si="59"/>
        <v>77.699074313192924</v>
      </c>
      <c r="AG137" s="68">
        <f>G137/D137</f>
        <v>4.365611556795721</v>
      </c>
      <c r="AI137" s="49"/>
      <c r="AJ137" s="49"/>
      <c r="AK137" s="49"/>
      <c r="AL137" s="49"/>
      <c r="AN137" s="49"/>
      <c r="AO137" s="49"/>
      <c r="AP137" s="49"/>
      <c r="AQ137" s="49"/>
      <c r="AR137" s="203"/>
      <c r="AS137" s="79">
        <v>22.905254620000001</v>
      </c>
      <c r="AT137" s="79">
        <f>H137/D137/6*7</f>
        <v>23.240821658334305</v>
      </c>
    </row>
    <row r="138" spans="1:46" ht="15" hidden="1" customHeight="1" x14ac:dyDescent="0.3">
      <c r="A138" s="196" t="s">
        <v>175</v>
      </c>
      <c r="B138" s="58"/>
      <c r="D138" s="9"/>
      <c r="E138" s="9"/>
      <c r="F138" s="9"/>
      <c r="G138" s="9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V138" s="118"/>
      <c r="W138" s="118"/>
      <c r="X138" s="118"/>
      <c r="Y138" s="118"/>
      <c r="Z138" s="118"/>
      <c r="AA138" s="118"/>
      <c r="AB138" s="118"/>
      <c r="AC138" s="118"/>
      <c r="AD138" s="167"/>
      <c r="AE138" s="172"/>
      <c r="AG138" s="72"/>
      <c r="AR138" s="9"/>
      <c r="AS138" s="81"/>
      <c r="AT138" s="103"/>
    </row>
    <row r="139" spans="1:46" ht="15" hidden="1" customHeight="1" x14ac:dyDescent="0.3">
      <c r="A139" s="196" t="s">
        <v>175</v>
      </c>
      <c r="B139" s="90" t="s">
        <v>38</v>
      </c>
      <c r="C139" s="53" t="s">
        <v>29</v>
      </c>
      <c r="D139" s="70">
        <v>266379</v>
      </c>
      <c r="E139" s="70">
        <v>110027</v>
      </c>
      <c r="F139" s="70">
        <v>191217</v>
      </c>
      <c r="G139" s="70">
        <v>1797107</v>
      </c>
      <c r="H139" s="71">
        <v>7603489.0499999998</v>
      </c>
      <c r="I139" s="71">
        <v>10128822.390000001</v>
      </c>
      <c r="J139" s="122">
        <v>2238806</v>
      </c>
      <c r="K139" s="122">
        <v>289185</v>
      </c>
      <c r="L139" s="122">
        <v>1561503</v>
      </c>
      <c r="M139" s="122">
        <v>374774</v>
      </c>
      <c r="N139" s="122">
        <v>85483</v>
      </c>
      <c r="O139" s="122">
        <v>270845</v>
      </c>
      <c r="P139" s="122">
        <v>81514</v>
      </c>
      <c r="Q139" s="122">
        <v>133705</v>
      </c>
      <c r="R139" s="122">
        <v>7190</v>
      </c>
      <c r="S139" s="122">
        <v>65561</v>
      </c>
      <c r="T139" s="172">
        <f>H139/D139</f>
        <v>28.543875643350262</v>
      </c>
      <c r="U139" s="172">
        <f>I139/D139</f>
        <v>38.024102463032001</v>
      </c>
      <c r="V139" s="125">
        <f>J139/D139</f>
        <v>8.4045889503301687</v>
      </c>
      <c r="W139" s="125">
        <f>K139/D139</f>
        <v>1.0856148570270179</v>
      </c>
      <c r="X139" s="125">
        <f>L139/D139</f>
        <v>5.861959839176512</v>
      </c>
      <c r="Y139" s="125">
        <f>M139/D139</f>
        <v>1.4069202151821276</v>
      </c>
      <c r="Z139" s="125">
        <f>O139/D139</f>
        <v>1.0167655858757634</v>
      </c>
      <c r="AA139" s="125">
        <f>P139/D139</f>
        <v>0.30600760570465391</v>
      </c>
      <c r="AB139" s="125">
        <f>Q139/D139</f>
        <v>0.5019352126106037</v>
      </c>
      <c r="AC139" s="125">
        <f>R139/D139</f>
        <v>2.699161720706212E-2</v>
      </c>
      <c r="AD139" s="163">
        <f>F139/D139</f>
        <v>0.7178381178696519</v>
      </c>
      <c r="AE139" s="172">
        <f t="shared" ref="AE139:AE141" si="60">H139/E139</f>
        <v>69.105665427576866</v>
      </c>
      <c r="AF139" s="172">
        <f t="shared" ref="AF139:AF141" si="61">I139/E139</f>
        <v>92.057607587228588</v>
      </c>
      <c r="AG139" s="69">
        <f>G139/D139</f>
        <v>6.74642896024086</v>
      </c>
      <c r="AH139" s="32"/>
      <c r="AI139" s="64">
        <f>(T139-T141)*D139</f>
        <v>159621.10365835612</v>
      </c>
      <c r="AJ139" s="65">
        <f>(T139-T141)/T141</f>
        <v>2.1443301360121975E-2</v>
      </c>
      <c r="AK139" s="64">
        <f>(AE139-AE141)*E139</f>
        <v>102637.43456117387</v>
      </c>
      <c r="AL139" s="65">
        <f>(AE139-AE141)/AE141</f>
        <v>1.3683437537934714E-2</v>
      </c>
      <c r="AM139" s="24"/>
      <c r="AN139" s="64">
        <f>(U139-U141)*D139</f>
        <v>200490.27882207595</v>
      </c>
      <c r="AO139" s="65">
        <f>(U139-U141)/U141</f>
        <v>2.0193752241260313E-2</v>
      </c>
      <c r="AP139" s="64">
        <f>(AF139-AF141)*E139</f>
        <v>124487.74952030864</v>
      </c>
      <c r="AQ139" s="65">
        <f>(AF139-AF141)/AF141</f>
        <v>1.2443381193648243E-2</v>
      </c>
      <c r="AR139" s="202">
        <f>AD139/AD141-1</f>
        <v>1.4931141303291762E-2</v>
      </c>
      <c r="AS139" s="80">
        <v>31.741149620000002</v>
      </c>
      <c r="AT139" s="80">
        <f>H139/D139/6*7</f>
        <v>33.301188250575301</v>
      </c>
    </row>
    <row r="140" spans="1:46" ht="15" hidden="1" customHeight="1" x14ac:dyDescent="0.3">
      <c r="A140" s="196" t="s">
        <v>175</v>
      </c>
      <c r="B140" s="52"/>
      <c r="C140" s="53" t="s">
        <v>30</v>
      </c>
      <c r="D140" s="70">
        <v>266893</v>
      </c>
      <c r="E140" s="70">
        <v>110140</v>
      </c>
      <c r="F140" s="70">
        <v>191222</v>
      </c>
      <c r="G140" s="70">
        <v>1794973</v>
      </c>
      <c r="H140" s="71">
        <v>7626224.1699999999</v>
      </c>
      <c r="I140" s="71">
        <v>10142464.74</v>
      </c>
      <c r="J140" s="122">
        <v>2232350</v>
      </c>
      <c r="K140" s="122">
        <v>287663</v>
      </c>
      <c r="L140" s="122">
        <v>1557363</v>
      </c>
      <c r="M140" s="122">
        <v>374285</v>
      </c>
      <c r="N140" s="122">
        <v>85391</v>
      </c>
      <c r="O140" s="122">
        <v>270656</v>
      </c>
      <c r="P140" s="122">
        <v>81933</v>
      </c>
      <c r="Q140" s="122">
        <v>133525</v>
      </c>
      <c r="R140" s="122">
        <v>7181</v>
      </c>
      <c r="S140" s="122">
        <v>65411</v>
      </c>
      <c r="T140" s="171">
        <f>H140/D140</f>
        <v>28.574088379987487</v>
      </c>
      <c r="U140" s="172">
        <f>I140/D140</f>
        <v>38.001988587186624</v>
      </c>
      <c r="V140" s="125">
        <f>J140/D140</f>
        <v>8.3642133738989042</v>
      </c>
      <c r="W140" s="125">
        <f>K140/D140</f>
        <v>1.077821449045123</v>
      </c>
      <c r="X140" s="125">
        <f>L140/D140</f>
        <v>5.8351586590880986</v>
      </c>
      <c r="Y140" s="125">
        <f>M140/D140</f>
        <v>1.4023784812640272</v>
      </c>
      <c r="Z140" s="125">
        <f>O140/D140</f>
        <v>1.0140992832333557</v>
      </c>
      <c r="AA140" s="125">
        <f>P140/D140</f>
        <v>0.30698819377053727</v>
      </c>
      <c r="AB140" s="125">
        <f>Q140/D140</f>
        <v>0.50029412536109974</v>
      </c>
      <c r="AC140" s="125">
        <f>R140/D140</f>
        <v>2.6905913605827055E-2</v>
      </c>
      <c r="AD140" s="163">
        <f>F140/D140</f>
        <v>0.71647439235948485</v>
      </c>
      <c r="AE140" s="172">
        <f t="shared" si="60"/>
        <v>69.241185491193022</v>
      </c>
      <c r="AF140" s="172">
        <f t="shared" si="61"/>
        <v>92.087023243145083</v>
      </c>
      <c r="AG140" s="69">
        <f>G140/D140</f>
        <v>6.7254405323481699</v>
      </c>
      <c r="AH140" s="32"/>
      <c r="AI140" s="64">
        <f>(T140-T141)*D140</f>
        <v>167992.67351206313</v>
      </c>
      <c r="AJ140" s="65">
        <f>(T140-T141)/T141</f>
        <v>2.2524464893744645E-2</v>
      </c>
      <c r="AK140" s="64">
        <f>(AE140-AE141)*E140</f>
        <v>117669.02513162806</v>
      </c>
      <c r="AL140" s="65">
        <f>(AE140-AE141)/AE141</f>
        <v>1.5671327287520489E-2</v>
      </c>
      <c r="AM140" s="24"/>
      <c r="AN140" s="64">
        <f>(U140-U141)*D140</f>
        <v>194975.10249625461</v>
      </c>
      <c r="AO140" s="65">
        <f>(U140-U141)/U141</f>
        <v>1.9600432832939576E-2</v>
      </c>
      <c r="AP140" s="64">
        <f>(AF140-AF141)*E140</f>
        <v>127855.44135118421</v>
      </c>
      <c r="AQ140" s="65">
        <f>(AF140-AF141)/AF141</f>
        <v>1.2766892600436707E-2</v>
      </c>
      <c r="AR140" s="202">
        <f>AD140/AD141-1</f>
        <v>1.3003008129525595E-2</v>
      </c>
      <c r="AS140" s="80">
        <v>31.87798712</v>
      </c>
      <c r="AT140" s="80">
        <f>H140/D140/6*7</f>
        <v>33.336436443318739</v>
      </c>
    </row>
    <row r="141" spans="1:46" ht="15" hidden="1" customHeight="1" x14ac:dyDescent="0.3">
      <c r="A141" s="196" t="s">
        <v>175</v>
      </c>
      <c r="B141" s="90"/>
      <c r="C141" s="49" t="s">
        <v>31</v>
      </c>
      <c r="D141" s="66">
        <v>59401</v>
      </c>
      <c r="E141" s="66">
        <v>24349</v>
      </c>
      <c r="F141" s="66">
        <v>42013</v>
      </c>
      <c r="G141" s="66">
        <v>391496</v>
      </c>
      <c r="H141" s="67">
        <v>1659940.16</v>
      </c>
      <c r="I141" s="67">
        <v>2213961.52</v>
      </c>
      <c r="J141" s="132">
        <v>472062</v>
      </c>
      <c r="K141" s="132">
        <v>61922</v>
      </c>
      <c r="L141" s="132">
        <v>329048</v>
      </c>
      <c r="M141" s="132">
        <v>78148</v>
      </c>
      <c r="N141" s="132">
        <v>18761</v>
      </c>
      <c r="O141" s="132">
        <v>59350</v>
      </c>
      <c r="P141" s="132">
        <v>17784</v>
      </c>
      <c r="Q141" s="132">
        <v>29294</v>
      </c>
      <c r="R141" s="132">
        <v>1564</v>
      </c>
      <c r="S141" s="132">
        <v>14378</v>
      </c>
      <c r="T141" s="173">
        <f>H141/D141</f>
        <v>27.944650090065821</v>
      </c>
      <c r="U141" s="173">
        <f>I141/D141</f>
        <v>37.271451995757644</v>
      </c>
      <c r="V141" s="135">
        <f>J141/D141</f>
        <v>7.9470379286543995</v>
      </c>
      <c r="W141" s="135">
        <f>K141/D141</f>
        <v>1.0424403629568526</v>
      </c>
      <c r="X141" s="135">
        <f>L141/D141</f>
        <v>5.5394353630410267</v>
      </c>
      <c r="Y141" s="135">
        <f>M141/D141</f>
        <v>1.315600747462164</v>
      </c>
      <c r="Z141" s="135">
        <f>O141/D141</f>
        <v>0.99914142859547816</v>
      </c>
      <c r="AA141" s="135">
        <f>P141/D141</f>
        <v>0.29938889917678152</v>
      </c>
      <c r="AB141" s="135">
        <f>Q141/D141</f>
        <v>0.49315668086395853</v>
      </c>
      <c r="AC141" s="135">
        <f>R141/D141</f>
        <v>2.6329523072002155E-2</v>
      </c>
      <c r="AD141" s="135">
        <f>F141/D141</f>
        <v>0.70727765525832897</v>
      </c>
      <c r="AE141" s="173">
        <f t="shared" si="60"/>
        <v>68.17282681013593</v>
      </c>
      <c r="AF141" s="173">
        <f t="shared" si="61"/>
        <v>90.926178487822909</v>
      </c>
      <c r="AG141" s="68">
        <f>G141/D141</f>
        <v>6.5907307957778487</v>
      </c>
      <c r="AI141" s="215"/>
      <c r="AJ141" s="49"/>
      <c r="AK141" s="49"/>
      <c r="AL141" s="49"/>
      <c r="AN141" s="49"/>
      <c r="AO141" s="49"/>
      <c r="AP141" s="49"/>
      <c r="AQ141" s="49"/>
      <c r="AR141" s="203"/>
      <c r="AS141" s="79">
        <v>31.57911451</v>
      </c>
      <c r="AT141" s="79">
        <f>H141/D141/6*7</f>
        <v>32.602091771743453</v>
      </c>
    </row>
    <row r="142" spans="1:46" ht="15" hidden="1" customHeight="1" x14ac:dyDescent="0.3">
      <c r="A142" s="196" t="s">
        <v>175</v>
      </c>
      <c r="B142" s="58"/>
      <c r="D142" s="9"/>
      <c r="E142" s="9"/>
      <c r="F142" s="9"/>
      <c r="G142" s="9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V142" s="118"/>
      <c r="W142" s="118"/>
      <c r="X142" s="118"/>
      <c r="Y142" s="118"/>
      <c r="Z142" s="118"/>
      <c r="AA142" s="118"/>
      <c r="AB142" s="118"/>
      <c r="AC142" s="118"/>
      <c r="AD142" s="167"/>
      <c r="AE142" s="172"/>
      <c r="AG142" s="72"/>
      <c r="AR142" s="9"/>
      <c r="AS142" s="81"/>
      <c r="AT142" s="103"/>
    </row>
    <row r="143" spans="1:46" ht="15" hidden="1" customHeight="1" x14ac:dyDescent="0.3">
      <c r="A143" s="196" t="s">
        <v>175</v>
      </c>
      <c r="B143" s="90" t="s">
        <v>39</v>
      </c>
      <c r="C143" s="53" t="s">
        <v>29</v>
      </c>
      <c r="D143" s="70">
        <v>342424</v>
      </c>
      <c r="E143" s="70">
        <v>108681</v>
      </c>
      <c r="F143" s="70">
        <v>180748</v>
      </c>
      <c r="G143" s="70">
        <v>1544801</v>
      </c>
      <c r="H143" s="71">
        <v>6815194.6699999999</v>
      </c>
      <c r="I143" s="71">
        <v>8894244.4499999993</v>
      </c>
      <c r="J143" s="122">
        <v>1602813</v>
      </c>
      <c r="K143" s="122">
        <v>197806</v>
      </c>
      <c r="L143" s="122">
        <v>1125806</v>
      </c>
      <c r="M143" s="122">
        <v>270928</v>
      </c>
      <c r="N143" s="122">
        <v>66974</v>
      </c>
      <c r="O143" s="122">
        <v>194905</v>
      </c>
      <c r="P143" s="122">
        <v>53379</v>
      </c>
      <c r="Q143" s="122">
        <v>98707</v>
      </c>
      <c r="R143" s="122">
        <v>4691</v>
      </c>
      <c r="S143" s="122">
        <v>52360</v>
      </c>
      <c r="T143" s="172">
        <f>H143/D143</f>
        <v>19.90279498516459</v>
      </c>
      <c r="U143" s="172">
        <f>I143/D143</f>
        <v>25.974360588042892</v>
      </c>
      <c r="V143" s="125">
        <f>J143/D143</f>
        <v>4.6807846412634628</v>
      </c>
      <c r="W143" s="125">
        <f>K143/D143</f>
        <v>0.57766394878863636</v>
      </c>
      <c r="X143" s="125">
        <f>L143/D143</f>
        <v>3.2877543630119384</v>
      </c>
      <c r="Y143" s="125">
        <f>M143/D143</f>
        <v>0.79120622386281336</v>
      </c>
      <c r="Z143" s="125">
        <f>O143/D143</f>
        <v>0.56919199588813874</v>
      </c>
      <c r="AA143" s="125">
        <f>P143/D143</f>
        <v>0.15588568558278626</v>
      </c>
      <c r="AB143" s="125">
        <f>Q143/D143</f>
        <v>0.2882595846085555</v>
      </c>
      <c r="AC143" s="125">
        <f>R143/D143</f>
        <v>1.3699390229656799E-2</v>
      </c>
      <c r="AD143" s="163">
        <f>F143/D143</f>
        <v>0.52784851529098431</v>
      </c>
      <c r="AE143" s="172">
        <f t="shared" ref="AE143:AE145" si="62">H143/E143</f>
        <v>62.708244035295955</v>
      </c>
      <c r="AF143" s="172">
        <f t="shared" ref="AF143:AF145" si="63">I143/E143</f>
        <v>81.838080713280149</v>
      </c>
      <c r="AG143" s="69">
        <f>G143/D143</f>
        <v>4.5113689461019089</v>
      </c>
      <c r="AH143" s="32"/>
      <c r="AI143" s="64">
        <f>(T143-T145)*D143</f>
        <v>-38844.132551939947</v>
      </c>
      <c r="AJ143" s="65">
        <f>(T143-T145)/T145</f>
        <v>-5.6673347891577812E-3</v>
      </c>
      <c r="AK143" s="64">
        <f>(AE143-AE145)*E143</f>
        <v>-43602.579162767419</v>
      </c>
      <c r="AL143" s="65">
        <f>(AE143-AE145)/AE145</f>
        <v>-6.3571756940460451E-3</v>
      </c>
      <c r="AM143" s="24"/>
      <c r="AN143" s="64">
        <f>(U143-U145)*D143</f>
        <v>-52859.591046411908</v>
      </c>
      <c r="AO143" s="65">
        <f>(U143-U145)/U145</f>
        <v>-5.9080112183684521E-3</v>
      </c>
      <c r="AP143" s="64">
        <f>(AF143-AF145)*E143</f>
        <v>-59071.157412943685</v>
      </c>
      <c r="AQ143" s="65">
        <f>(AF143-AF145)/AF145</f>
        <v>-6.5976851485091649E-3</v>
      </c>
      <c r="AR143" s="202">
        <f>AD143/AD145-1</f>
        <v>2.5330002331460655E-3</v>
      </c>
      <c r="AS143" s="80">
        <v>22.111242860000001</v>
      </c>
      <c r="AT143" s="80">
        <f>H143/D143/6*7</f>
        <v>23.219927482692022</v>
      </c>
    </row>
    <row r="144" spans="1:46" ht="15" hidden="1" customHeight="1" x14ac:dyDescent="0.3">
      <c r="A144" s="196" t="s">
        <v>175</v>
      </c>
      <c r="B144" s="52"/>
      <c r="C144" s="53" t="s">
        <v>30</v>
      </c>
      <c r="D144" s="70">
        <v>341732</v>
      </c>
      <c r="E144" s="70">
        <v>109160</v>
      </c>
      <c r="F144" s="70">
        <v>182431</v>
      </c>
      <c r="G144" s="70">
        <v>1554085</v>
      </c>
      <c r="H144" s="71">
        <v>6862789.79</v>
      </c>
      <c r="I144" s="71">
        <v>8954918.1600000001</v>
      </c>
      <c r="J144" s="122">
        <v>1605470</v>
      </c>
      <c r="K144" s="122">
        <v>199979</v>
      </c>
      <c r="L144" s="122">
        <v>1123245</v>
      </c>
      <c r="M144" s="122">
        <v>273930</v>
      </c>
      <c r="N144" s="122">
        <v>67345</v>
      </c>
      <c r="O144" s="122">
        <v>197913</v>
      </c>
      <c r="P144" s="122">
        <v>54950</v>
      </c>
      <c r="Q144" s="122">
        <v>100044</v>
      </c>
      <c r="R144" s="122">
        <v>4950</v>
      </c>
      <c r="S144" s="122">
        <v>52806</v>
      </c>
      <c r="T144" s="171">
        <f>H144/D144</f>
        <v>20.082373877775566</v>
      </c>
      <c r="U144" s="172">
        <f>I144/D144</f>
        <v>26.204505753046249</v>
      </c>
      <c r="V144" s="125">
        <f>J144/D144</f>
        <v>4.6980382287874711</v>
      </c>
      <c r="W144" s="125">
        <f>K144/D144</f>
        <v>0.58519249002142026</v>
      </c>
      <c r="X144" s="125">
        <f>L144/D144</f>
        <v>3.2869178186415087</v>
      </c>
      <c r="Y144" s="125">
        <f>M144/D144</f>
        <v>0.80159306122926743</v>
      </c>
      <c r="Z144" s="125">
        <f>O144/D144</f>
        <v>0.57914681680381119</v>
      </c>
      <c r="AA144" s="125">
        <f>P144/D144</f>
        <v>0.16079852047803542</v>
      </c>
      <c r="AB144" s="125">
        <f>Q144/D144</f>
        <v>0.29275572670981936</v>
      </c>
      <c r="AC144" s="125">
        <f>R144/D144</f>
        <v>1.4485035056711107E-2</v>
      </c>
      <c r="AD144" s="163">
        <f>F144/D144</f>
        <v>0.53384230917795228</v>
      </c>
      <c r="AE144" s="172">
        <f t="shared" si="62"/>
        <v>62.869089318431662</v>
      </c>
      <c r="AF144" s="172">
        <f t="shared" si="63"/>
        <v>82.034794430194211</v>
      </c>
      <c r="AG144" s="69">
        <f>G144/D144</f>
        <v>4.5476718598199755</v>
      </c>
      <c r="AH144" s="32"/>
      <c r="AI144" s="64">
        <f>(T144-T145)*D144</f>
        <v>22602.221156462652</v>
      </c>
      <c r="AJ144" s="65">
        <f>(T144-T145)/T145</f>
        <v>3.304327685312873E-3</v>
      </c>
      <c r="AK144" s="64">
        <f>(AE144-AE145)*E144</f>
        <v>-26236.881806549743</v>
      </c>
      <c r="AL144" s="65">
        <f>(AE144-AE145)/AE145</f>
        <v>-3.8085034441693475E-3</v>
      </c>
      <c r="AM144" s="24"/>
      <c r="AN144" s="64">
        <f>(U144-U145)*D144</f>
        <v>25895.199708455268</v>
      </c>
      <c r="AO144" s="65">
        <f>(U144-U145)/U145</f>
        <v>2.9001157039929655E-3</v>
      </c>
      <c r="AP144" s="64">
        <f>(AF144-AF145)*E144</f>
        <v>-37858.237946254805</v>
      </c>
      <c r="AQ144" s="65">
        <f>(AF144-AF145)/AF145</f>
        <v>-4.2098498028818737E-3</v>
      </c>
      <c r="AR144" s="202">
        <f>AD144/AD145-1</f>
        <v>1.391690298973236E-2</v>
      </c>
      <c r="AS144" s="80">
        <v>22.167385939999999</v>
      </c>
      <c r="AT144" s="80">
        <f>H144/D144/6*7</f>
        <v>23.429436190738159</v>
      </c>
    </row>
    <row r="145" spans="1:47" ht="15" hidden="1" customHeight="1" x14ac:dyDescent="0.3">
      <c r="A145" s="196" t="s">
        <v>175</v>
      </c>
      <c r="B145" s="90"/>
      <c r="C145" s="49" t="s">
        <v>31</v>
      </c>
      <c r="D145" s="66">
        <v>76146</v>
      </c>
      <c r="E145" s="66">
        <v>24151</v>
      </c>
      <c r="F145" s="66">
        <v>40092</v>
      </c>
      <c r="G145" s="66">
        <v>341679</v>
      </c>
      <c r="H145" s="67">
        <v>1524156.13</v>
      </c>
      <c r="I145" s="67">
        <v>1989598.23</v>
      </c>
      <c r="J145" s="132">
        <v>363446</v>
      </c>
      <c r="K145" s="132">
        <v>44553</v>
      </c>
      <c r="L145" s="132">
        <v>252853</v>
      </c>
      <c r="M145" s="132">
        <v>64249</v>
      </c>
      <c r="N145" s="132">
        <v>14684</v>
      </c>
      <c r="O145" s="132">
        <v>42667</v>
      </c>
      <c r="P145" s="132">
        <v>11642</v>
      </c>
      <c r="Q145" s="132">
        <v>21704</v>
      </c>
      <c r="R145" s="132">
        <v>1075</v>
      </c>
      <c r="S145" s="132">
        <v>11527</v>
      </c>
      <c r="T145" s="173">
        <f>H145/D145</f>
        <v>20.016233682662254</v>
      </c>
      <c r="U145" s="173">
        <f>I145/D145</f>
        <v>26.128729414545742</v>
      </c>
      <c r="V145" s="135">
        <f>J145/D145</f>
        <v>4.7730149975047933</v>
      </c>
      <c r="W145" s="135">
        <f>K145/D145</f>
        <v>0.58509967693641163</v>
      </c>
      <c r="X145" s="135">
        <f>L145/D145</f>
        <v>3.3206340451238412</v>
      </c>
      <c r="Y145" s="135">
        <f>M145/D145</f>
        <v>0.84376067029128254</v>
      </c>
      <c r="Z145" s="135">
        <f>O145/D145</f>
        <v>0.56033146849473381</v>
      </c>
      <c r="AA145" s="135">
        <f>P145/D145</f>
        <v>0.15289049982927533</v>
      </c>
      <c r="AB145" s="135">
        <f>Q145/D145</f>
        <v>0.28503138707220338</v>
      </c>
      <c r="AC145" s="135">
        <f>R145/D145</f>
        <v>1.4117616158432485E-2</v>
      </c>
      <c r="AD145" s="135">
        <f>F145/D145</f>
        <v>0.5265148530454653</v>
      </c>
      <c r="AE145" s="173">
        <f t="shared" si="62"/>
        <v>63.109441845058171</v>
      </c>
      <c r="AF145" s="173">
        <f t="shared" si="63"/>
        <v>82.381608629042276</v>
      </c>
      <c r="AG145" s="68">
        <f>G145/D145</f>
        <v>4.4871562524623752</v>
      </c>
      <c r="AI145" s="49"/>
      <c r="AJ145" s="49"/>
      <c r="AK145" s="49"/>
      <c r="AL145" s="49"/>
      <c r="AN145" s="49"/>
      <c r="AO145" s="49"/>
      <c r="AP145" s="49"/>
      <c r="AQ145" s="49"/>
      <c r="AR145" s="203"/>
      <c r="AS145" s="79">
        <v>22.109320700000001</v>
      </c>
      <c r="AT145" s="79">
        <f>H145/D145/6*7</f>
        <v>23.352272629772632</v>
      </c>
    </row>
    <row r="146" spans="1:47" ht="15" hidden="1" customHeight="1" x14ac:dyDescent="0.3">
      <c r="A146" s="196" t="s">
        <v>175</v>
      </c>
      <c r="B146" s="58"/>
      <c r="D146" s="9"/>
      <c r="E146" s="9"/>
      <c r="F146" s="9"/>
      <c r="G146" s="9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V146" s="118"/>
      <c r="W146" s="118"/>
      <c r="X146" s="118"/>
      <c r="Y146" s="118"/>
      <c r="Z146" s="118"/>
      <c r="AA146" s="118"/>
      <c r="AB146" s="118"/>
      <c r="AC146" s="118"/>
      <c r="AD146" s="167"/>
      <c r="AE146" s="172"/>
      <c r="AG146" s="72"/>
      <c r="AR146" s="9"/>
      <c r="AS146" s="81"/>
      <c r="AT146" s="103"/>
    </row>
    <row r="147" spans="1:47" ht="15" hidden="1" customHeight="1" x14ac:dyDescent="0.3">
      <c r="A147" s="196" t="s">
        <v>175</v>
      </c>
      <c r="B147" s="90" t="s">
        <v>40</v>
      </c>
      <c r="C147" s="53" t="s">
        <v>29</v>
      </c>
      <c r="D147" s="70">
        <v>292116</v>
      </c>
      <c r="E147" s="70">
        <v>112811</v>
      </c>
      <c r="F147" s="70">
        <v>205287</v>
      </c>
      <c r="G147" s="70">
        <v>1615403</v>
      </c>
      <c r="H147" s="71">
        <v>7146102.6699999999</v>
      </c>
      <c r="I147" s="71">
        <v>9304060.5299999993</v>
      </c>
      <c r="J147" s="122">
        <v>1309007</v>
      </c>
      <c r="K147" s="122">
        <v>159680</v>
      </c>
      <c r="L147" s="122">
        <v>920329</v>
      </c>
      <c r="M147" s="122">
        <v>221080</v>
      </c>
      <c r="N147" s="122">
        <v>61000</v>
      </c>
      <c r="O147" s="122">
        <v>198472</v>
      </c>
      <c r="P147" s="122">
        <v>61188</v>
      </c>
      <c r="Q147" s="122">
        <v>96893</v>
      </c>
      <c r="R147" s="122">
        <v>4165</v>
      </c>
      <c r="S147" s="122">
        <v>52089</v>
      </c>
      <c r="T147" s="172">
        <f>H147/D147</f>
        <v>24.463236077448684</v>
      </c>
      <c r="U147" s="172">
        <f>I147/D147</f>
        <v>31.850568027769789</v>
      </c>
      <c r="V147" s="125">
        <f>J147/D147</f>
        <v>4.4811205137685031</v>
      </c>
      <c r="W147" s="125">
        <f>K147/D147</f>
        <v>0.54663215982691804</v>
      </c>
      <c r="X147" s="125">
        <f>L147/D147</f>
        <v>3.1505600514863956</v>
      </c>
      <c r="Y147" s="125">
        <f>M147/D147</f>
        <v>0.75682263210505418</v>
      </c>
      <c r="Z147" s="125">
        <f>O147/D147</f>
        <v>0.67942872009749555</v>
      </c>
      <c r="AA147" s="125">
        <f>P147/D147</f>
        <v>0.20946473318818551</v>
      </c>
      <c r="AB147" s="125">
        <f>Q147/D147</f>
        <v>0.33169357378575637</v>
      </c>
      <c r="AC147" s="125">
        <f>R147/D147</f>
        <v>1.4258034479453369E-2</v>
      </c>
      <c r="AD147" s="163">
        <f>F147/D147</f>
        <v>0.70275849320133099</v>
      </c>
      <c r="AE147" s="172">
        <f t="shared" ref="AE147:AE149" si="64">H147/E147</f>
        <v>63.345796686493337</v>
      </c>
      <c r="AF147" s="172">
        <f t="shared" ref="AF147:AF149" si="65">I147/E147</f>
        <v>82.474763365274654</v>
      </c>
      <c r="AG147" s="69">
        <f>G147/D147</f>
        <v>5.530005203412343</v>
      </c>
      <c r="AH147" s="32"/>
      <c r="AI147" s="64">
        <f>(T147-T149)*D147</f>
        <v>26155.418102759235</v>
      </c>
      <c r="AJ147" s="65">
        <f>(T147-T149)/T149</f>
        <v>3.6735409936905984E-3</v>
      </c>
      <c r="AK147" s="64">
        <f>(AE147-AE149)*E147</f>
        <v>-10720.017445711341</v>
      </c>
      <c r="AL147" s="65">
        <f>(AE147-AE149)/AE149</f>
        <v>-1.4978738350631602E-3</v>
      </c>
      <c r="AM147" s="24"/>
      <c r="AN147" s="64">
        <f>(U147-U149)*D147</f>
        <v>19976.667645503385</v>
      </c>
      <c r="AO147" s="65">
        <f>(U147-U149)/U149</f>
        <v>2.151711244930223E-3</v>
      </c>
      <c r="AP147" s="64">
        <f>(AF147-AF149)*E147</f>
        <v>-28107.204886224332</v>
      </c>
      <c r="AQ147" s="65">
        <f>(AF147-AF149)/AF149</f>
        <v>-3.0118623758927767E-3</v>
      </c>
      <c r="AR147" s="202">
        <f>AD147/AD149-1</f>
        <v>4.6664854464273375E-4</v>
      </c>
      <c r="AS147" s="80">
        <v>27.941616580000002</v>
      </c>
      <c r="AT147" s="80">
        <f>H147/D147/6*7</f>
        <v>28.540442090356798</v>
      </c>
    </row>
    <row r="148" spans="1:47" ht="15" hidden="1" customHeight="1" x14ac:dyDescent="0.3">
      <c r="A148" s="196" t="s">
        <v>175</v>
      </c>
      <c r="B148" s="52"/>
      <c r="C148" s="53" t="s">
        <v>30</v>
      </c>
      <c r="D148" s="70">
        <v>291840</v>
      </c>
      <c r="E148" s="70">
        <v>112671</v>
      </c>
      <c r="F148" s="70">
        <v>205044</v>
      </c>
      <c r="G148" s="70">
        <v>1609975</v>
      </c>
      <c r="H148" s="71">
        <v>7136721.96</v>
      </c>
      <c r="I148" s="71">
        <v>9287584.0600000005</v>
      </c>
      <c r="J148" s="122">
        <v>1347733</v>
      </c>
      <c r="K148" s="122">
        <v>162985</v>
      </c>
      <c r="L148" s="122">
        <v>941713</v>
      </c>
      <c r="M148" s="122">
        <v>235145</v>
      </c>
      <c r="N148" s="122">
        <v>60621</v>
      </c>
      <c r="O148" s="122">
        <v>199329</v>
      </c>
      <c r="P148" s="122">
        <v>62704</v>
      </c>
      <c r="Q148" s="122">
        <v>96415</v>
      </c>
      <c r="R148" s="122">
        <v>4232</v>
      </c>
      <c r="S148" s="122">
        <v>51811</v>
      </c>
      <c r="T148" s="171">
        <f>H148/D148</f>
        <v>24.454228207236842</v>
      </c>
      <c r="U148" s="172">
        <f>I148/D148</f>
        <v>31.824232661732459</v>
      </c>
      <c r="V148" s="125">
        <f>J148/D148</f>
        <v>4.6180544133771928</v>
      </c>
      <c r="W148" s="125">
        <f>K148/D148</f>
        <v>0.55847382127192979</v>
      </c>
      <c r="X148" s="125">
        <f>L148/D148</f>
        <v>3.2268126370614034</v>
      </c>
      <c r="Y148" s="125">
        <f>M148/D148</f>
        <v>0.80573259320175439</v>
      </c>
      <c r="Z148" s="125">
        <f>O148/D148</f>
        <v>0.68300781249999998</v>
      </c>
      <c r="AA148" s="125">
        <f>P148/D148</f>
        <v>0.21485745614035087</v>
      </c>
      <c r="AB148" s="125">
        <f>Q148/D148</f>
        <v>0.33036938048245612</v>
      </c>
      <c r="AC148" s="125">
        <f>R148/D148</f>
        <v>1.450109649122807E-2</v>
      </c>
      <c r="AD148" s="163">
        <f>F148/D148</f>
        <v>0.7025904605263158</v>
      </c>
      <c r="AE148" s="172">
        <f t="shared" si="64"/>
        <v>63.341249833586282</v>
      </c>
      <c r="AF148" s="172">
        <f t="shared" si="65"/>
        <v>82.431007623967133</v>
      </c>
      <c r="AG148" s="69">
        <f>G148/D148</f>
        <v>5.5166358278508776</v>
      </c>
      <c r="AH148" s="32"/>
      <c r="AI148" s="64">
        <f>(T148-T149)*D148</f>
        <v>23501.848832892629</v>
      </c>
      <c r="AJ148" s="65">
        <f>(T148-T149)/T149</f>
        <v>3.3039676075813916E-3</v>
      </c>
      <c r="AK148" s="64">
        <f>(AE148-AE149)*E148</f>
        <v>-11219.012220756158</v>
      </c>
      <c r="AL148" s="65">
        <f>(AE148-AE149)/AE149</f>
        <v>-1.5695446093297245E-3</v>
      </c>
      <c r="AM148" s="24"/>
      <c r="AN148" s="64">
        <f>(U148-U149)*D148</f>
        <v>12272.079863561266</v>
      </c>
      <c r="AO148" s="65">
        <f>(U148-U149)/U149</f>
        <v>1.3230907908911916E-3</v>
      </c>
      <c r="AP148" s="64">
        <f>(AF148-AF149)*E148</f>
        <v>-33002.326587882169</v>
      </c>
      <c r="AQ148" s="65">
        <f>(AF148-AF149)/AF149</f>
        <v>-3.5407993895504022E-3</v>
      </c>
      <c r="AR148" s="202">
        <f>AD148/AD149-1</f>
        <v>2.2743252826606941E-4</v>
      </c>
      <c r="AS148" s="80">
        <v>28.026132230000002</v>
      </c>
      <c r="AT148" s="80">
        <f>H148/D148/6*7</f>
        <v>28.52993290844298</v>
      </c>
    </row>
    <row r="149" spans="1:47" ht="15" hidden="1" customHeight="1" x14ac:dyDescent="0.3">
      <c r="A149" s="196" t="s">
        <v>175</v>
      </c>
      <c r="B149" s="90"/>
      <c r="C149" s="49" t="s">
        <v>31</v>
      </c>
      <c r="D149" s="66">
        <v>65084</v>
      </c>
      <c r="E149" s="66">
        <v>25005</v>
      </c>
      <c r="F149" s="66">
        <v>45717</v>
      </c>
      <c r="G149" s="66">
        <v>361681</v>
      </c>
      <c r="H149" s="67">
        <v>1586337.78</v>
      </c>
      <c r="I149" s="67">
        <v>2068511.53</v>
      </c>
      <c r="J149" s="132">
        <v>304749</v>
      </c>
      <c r="K149" s="132">
        <v>36865</v>
      </c>
      <c r="L149" s="132">
        <v>214784</v>
      </c>
      <c r="M149" s="132">
        <v>51241</v>
      </c>
      <c r="N149" s="132">
        <v>13544</v>
      </c>
      <c r="O149" s="132">
        <v>45450</v>
      </c>
      <c r="P149" s="132">
        <v>14346</v>
      </c>
      <c r="Q149" s="132">
        <v>22058</v>
      </c>
      <c r="R149" s="132">
        <v>980</v>
      </c>
      <c r="S149" s="132">
        <v>11587</v>
      </c>
      <c r="T149" s="173">
        <f>H149/D149</f>
        <v>24.37369829758466</v>
      </c>
      <c r="U149" s="173">
        <f>I149/D149</f>
        <v>31.782181949480673</v>
      </c>
      <c r="V149" s="135">
        <f>J149/D149</f>
        <v>4.6823950586933805</v>
      </c>
      <c r="W149" s="135">
        <f>K149/D149</f>
        <v>0.56642185483375329</v>
      </c>
      <c r="X149" s="135">
        <f>L149/D149</f>
        <v>3.3001044803638373</v>
      </c>
      <c r="Y149" s="135">
        <f>M149/D149</f>
        <v>0.78730563579374346</v>
      </c>
      <c r="Z149" s="135">
        <f>O149/D149</f>
        <v>0.69832831417859997</v>
      </c>
      <c r="AA149" s="135">
        <f>P149/D149</f>
        <v>0.22042283817835412</v>
      </c>
      <c r="AB149" s="135">
        <f>Q149/D149</f>
        <v>0.33891586257759204</v>
      </c>
      <c r="AC149" s="135">
        <f>R149/D149</f>
        <v>1.5057464200110626E-2</v>
      </c>
      <c r="AD149" s="135">
        <f>F149/D149</f>
        <v>0.70243070493516069</v>
      </c>
      <c r="AE149" s="173">
        <f t="shared" si="64"/>
        <v>63.440823035392924</v>
      </c>
      <c r="AF149" s="173">
        <f t="shared" si="65"/>
        <v>82.723916416716662</v>
      </c>
      <c r="AG149" s="68">
        <f>G149/D149</f>
        <v>5.5571415401634807</v>
      </c>
      <c r="AI149" s="215"/>
      <c r="AJ149" s="49"/>
      <c r="AK149" s="49"/>
      <c r="AL149" s="49"/>
      <c r="AN149" s="49"/>
      <c r="AO149" s="49"/>
      <c r="AP149" s="49"/>
      <c r="AQ149" s="49"/>
      <c r="AR149" s="203"/>
      <c r="AS149" s="79">
        <v>28.10842336</v>
      </c>
      <c r="AT149" s="79">
        <f>H149/D149/6*7</f>
        <v>28.435981347182103</v>
      </c>
    </row>
    <row r="150" spans="1:47" ht="15" hidden="1" customHeight="1" x14ac:dyDescent="0.3">
      <c r="A150" s="196" t="s">
        <v>175</v>
      </c>
      <c r="B150" s="58"/>
      <c r="D150" s="9"/>
      <c r="E150" s="9"/>
      <c r="F150" s="9"/>
      <c r="G150" s="9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V150" s="118"/>
      <c r="W150" s="118"/>
      <c r="X150" s="118"/>
      <c r="Y150" s="118"/>
      <c r="Z150" s="118"/>
      <c r="AA150" s="118"/>
      <c r="AB150" s="118"/>
      <c r="AC150" s="118"/>
      <c r="AD150" s="167"/>
      <c r="AE150" s="172"/>
      <c r="AG150" s="72"/>
      <c r="AR150" s="9"/>
      <c r="AS150" s="81"/>
      <c r="AT150" s="103"/>
    </row>
    <row r="151" spans="1:47" ht="15" hidden="1" customHeight="1" x14ac:dyDescent="0.3">
      <c r="A151" s="196" t="s">
        <v>175</v>
      </c>
      <c r="B151" s="90" t="s">
        <v>41</v>
      </c>
      <c r="C151" s="53" t="s">
        <v>29</v>
      </c>
      <c r="D151" s="70">
        <v>391386</v>
      </c>
      <c r="E151" s="70">
        <v>157088</v>
      </c>
      <c r="F151" s="70">
        <v>284811</v>
      </c>
      <c r="G151" s="70">
        <v>2430390</v>
      </c>
      <c r="H151" s="71">
        <v>10469574.369999999</v>
      </c>
      <c r="I151" s="71">
        <v>13862941.76</v>
      </c>
      <c r="J151" s="122">
        <v>2985388</v>
      </c>
      <c r="K151" s="122">
        <v>370540</v>
      </c>
      <c r="L151" s="122">
        <v>2073291</v>
      </c>
      <c r="M151" s="122">
        <v>525977</v>
      </c>
      <c r="N151" s="122">
        <v>108755</v>
      </c>
      <c r="O151" s="122">
        <v>366155</v>
      </c>
      <c r="P151" s="122">
        <v>116691</v>
      </c>
      <c r="Q151" s="122">
        <v>171784</v>
      </c>
      <c r="R151" s="122">
        <v>9280</v>
      </c>
      <c r="S151" s="122">
        <v>86234</v>
      </c>
      <c r="T151" s="172">
        <f>H151/D151</f>
        <v>26.749997112824676</v>
      </c>
      <c r="U151" s="172">
        <f>I151/D151</f>
        <v>35.420126831312309</v>
      </c>
      <c r="V151" s="125">
        <f>J151/D151</f>
        <v>7.6277332352204725</v>
      </c>
      <c r="W151" s="125">
        <f>K151/D151</f>
        <v>0.94673800289228538</v>
      </c>
      <c r="X151" s="125">
        <f>L151/D151</f>
        <v>5.2973049623645201</v>
      </c>
      <c r="Y151" s="125">
        <f>M151/D151</f>
        <v>1.3438830208540928</v>
      </c>
      <c r="Z151" s="125">
        <f>O151/D151</f>
        <v>0.93553422963519395</v>
      </c>
      <c r="AA151" s="125">
        <f>P151/D151</f>
        <v>0.29814811975901029</v>
      </c>
      <c r="AB151" s="125">
        <f>Q151/D151</f>
        <v>0.43891196925797038</v>
      </c>
      <c r="AC151" s="125">
        <f>R151/D151</f>
        <v>2.3710607942031652E-2</v>
      </c>
      <c r="AD151" s="163">
        <f>F151/D151</f>
        <v>0.72769848691573025</v>
      </c>
      <c r="AE151" s="172">
        <f t="shared" ref="AE151:AE153" si="66">H151/E151</f>
        <v>66.647830324404154</v>
      </c>
      <c r="AF151" s="172">
        <f t="shared" ref="AF151:AF153" si="67">I151/E151</f>
        <v>88.24952739865553</v>
      </c>
      <c r="AG151" s="69">
        <f>G151/D151</f>
        <v>6.2097009090769726</v>
      </c>
      <c r="AH151" s="32"/>
      <c r="AI151" s="64">
        <f>(T151-T153)*D151</f>
        <v>29909.398318968186</v>
      </c>
      <c r="AJ151" s="65">
        <f>(T151-T153)/T153</f>
        <v>2.8649768359522432E-3</v>
      </c>
      <c r="AK151" s="64">
        <f>(AE151-AE153)*E151</f>
        <v>-17136.678598087685</v>
      </c>
      <c r="AL151" s="65">
        <f>(AE151-AE153)/AE153</f>
        <v>-1.634132810437129E-3</v>
      </c>
      <c r="AM151" s="24"/>
      <c r="AN151" s="64">
        <f>(U151-U153)*D151</f>
        <v>5786.9205590018728</v>
      </c>
      <c r="AO151" s="65">
        <f>(U151-U153)/U153</f>
        <v>4.1761246273519439E-4</v>
      </c>
      <c r="AP151" s="64">
        <f>(AF151-AF153)*E151</f>
        <v>-56659.984987903576</v>
      </c>
      <c r="AQ151" s="65">
        <f>(AF151-AF153)/AF153</f>
        <v>-4.0705176790209107E-3</v>
      </c>
      <c r="AR151" s="202">
        <f>AD151/AD153-1</f>
        <v>1.1300044862179615E-2</v>
      </c>
      <c r="AS151" s="80">
        <v>30.376751330000001</v>
      </c>
      <c r="AT151" s="80">
        <f>H151/D151/6*7</f>
        <v>31.208329964962125</v>
      </c>
    </row>
    <row r="152" spans="1:47" ht="15" hidden="1" customHeight="1" x14ac:dyDescent="0.3">
      <c r="A152" s="196" t="s">
        <v>175</v>
      </c>
      <c r="B152" s="52"/>
      <c r="C152" s="53" t="s">
        <v>30</v>
      </c>
      <c r="D152" s="70">
        <v>390761</v>
      </c>
      <c r="E152" s="70">
        <v>156046</v>
      </c>
      <c r="F152" s="70">
        <v>282444</v>
      </c>
      <c r="G152" s="70">
        <v>2417664</v>
      </c>
      <c r="H152" s="71">
        <v>10398295.210000001</v>
      </c>
      <c r="I152" s="71">
        <v>13778444.84</v>
      </c>
      <c r="J152" s="122">
        <v>2906175</v>
      </c>
      <c r="K152" s="122">
        <v>363217</v>
      </c>
      <c r="L152" s="122">
        <v>2019241</v>
      </c>
      <c r="M152" s="122">
        <v>508223</v>
      </c>
      <c r="N152" s="122">
        <v>108202</v>
      </c>
      <c r="O152" s="122">
        <v>364617</v>
      </c>
      <c r="P152" s="122">
        <v>116749</v>
      </c>
      <c r="Q152" s="122">
        <v>170286</v>
      </c>
      <c r="R152" s="122">
        <v>9041</v>
      </c>
      <c r="S152" s="122">
        <v>86072</v>
      </c>
      <c r="T152" s="171">
        <f>H152/D152</f>
        <v>26.610371070807989</v>
      </c>
      <c r="U152" s="172">
        <f>I152/D152</f>
        <v>35.260542479930187</v>
      </c>
      <c r="V152" s="125">
        <f>J152/D152</f>
        <v>7.4372186579520472</v>
      </c>
      <c r="W152" s="125">
        <f>K152/D152</f>
        <v>0.92951190113650028</v>
      </c>
      <c r="X152" s="125">
        <f>L152/D152</f>
        <v>5.1674578578722032</v>
      </c>
      <c r="Y152" s="125">
        <f>M152/D152</f>
        <v>1.3005980637781149</v>
      </c>
      <c r="Z152" s="125">
        <f>O152/D152</f>
        <v>0.93309465376534506</v>
      </c>
      <c r="AA152" s="125">
        <f>P152/D152</f>
        <v>0.29877341904642479</v>
      </c>
      <c r="AB152" s="125">
        <f>Q152/D152</f>
        <v>0.4357804386824683</v>
      </c>
      <c r="AC152" s="125">
        <f>R152/D152</f>
        <v>2.3136904655275219E-2</v>
      </c>
      <c r="AD152" s="163">
        <f>F152/D152</f>
        <v>0.72280498821530292</v>
      </c>
      <c r="AE152" s="172">
        <f t="shared" si="66"/>
        <v>66.636089422349826</v>
      </c>
      <c r="AF152" s="172">
        <f t="shared" si="67"/>
        <v>88.297327967394224</v>
      </c>
      <c r="AG152" s="69">
        <f>G152/D152</f>
        <v>6.187065751188066</v>
      </c>
      <c r="AH152" s="32"/>
      <c r="AI152" s="64">
        <f>(T152-T153)*D152</f>
        <v>-24698.775474827624</v>
      </c>
      <c r="AJ152" s="65">
        <f>(T152-T153)/T153</f>
        <v>-2.3696430708150746E-3</v>
      </c>
      <c r="AK152" s="64">
        <f>(AE152-AE153)*E152</f>
        <v>-18855.127960487091</v>
      </c>
      <c r="AL152" s="65">
        <f>(AE152-AE153)/AE153</f>
        <v>-1.8100082411000918E-3</v>
      </c>
      <c r="AM152" s="24"/>
      <c r="AN152" s="64">
        <f>(U152-U153)*D152</f>
        <v>-56581.661241239432</v>
      </c>
      <c r="AO152" s="65">
        <f>(U152-U153)/U153</f>
        <v>-4.0897399969680639E-3</v>
      </c>
      <c r="AP152" s="64">
        <f>(AF152-AF153)*E152</f>
        <v>-48825.059027185598</v>
      </c>
      <c r="AQ152" s="65">
        <f>(AF152-AF153)/AF153</f>
        <v>-3.5310700799020835E-3</v>
      </c>
      <c r="AR152" s="202">
        <f>AD152/AD153-1</f>
        <v>4.4994323224309962E-3</v>
      </c>
      <c r="AS152" s="80">
        <v>30.288482609999999</v>
      </c>
      <c r="AT152" s="80">
        <f>H152/D152/6*7</f>
        <v>31.045432915942651</v>
      </c>
    </row>
    <row r="153" spans="1:47" ht="15" hidden="1" customHeight="1" x14ac:dyDescent="0.3">
      <c r="A153" s="196" t="s">
        <v>175</v>
      </c>
      <c r="B153" s="90"/>
      <c r="C153" s="49" t="s">
        <v>31</v>
      </c>
      <c r="D153" s="66">
        <v>86905</v>
      </c>
      <c r="E153" s="66">
        <v>34724</v>
      </c>
      <c r="F153" s="66">
        <v>62534</v>
      </c>
      <c r="G153" s="66">
        <v>540214</v>
      </c>
      <c r="H153" s="67">
        <v>2318067.29</v>
      </c>
      <c r="I153" s="67">
        <v>3076901.17</v>
      </c>
      <c r="J153" s="132">
        <v>657727</v>
      </c>
      <c r="K153" s="132">
        <v>81016</v>
      </c>
      <c r="L153" s="132">
        <v>455264</v>
      </c>
      <c r="M153" s="132">
        <v>117951</v>
      </c>
      <c r="N153" s="132">
        <v>23807</v>
      </c>
      <c r="O153" s="132">
        <v>81100</v>
      </c>
      <c r="P153" s="132">
        <v>25506</v>
      </c>
      <c r="Q153" s="132">
        <v>38332</v>
      </c>
      <c r="R153" s="132">
        <v>2035</v>
      </c>
      <c r="S153" s="132">
        <v>19046</v>
      </c>
      <c r="T153" s="173">
        <f>H153/D153</f>
        <v>26.673577929923479</v>
      </c>
      <c r="U153" s="173">
        <f>I153/D153</f>
        <v>35.405341119613368</v>
      </c>
      <c r="V153" s="135">
        <f>J153/D153</f>
        <v>7.5683447442609744</v>
      </c>
      <c r="W153" s="135">
        <f>K153/D153</f>
        <v>0.93223635003739713</v>
      </c>
      <c r="X153" s="135">
        <f>L153/D153</f>
        <v>5.2386398941372763</v>
      </c>
      <c r="Y153" s="135">
        <f>M153/D153</f>
        <v>1.3572406650940683</v>
      </c>
      <c r="Z153" s="135">
        <f>O153/D153</f>
        <v>0.93320292273171856</v>
      </c>
      <c r="AA153" s="135">
        <f>P153/D153</f>
        <v>0.29349289454001498</v>
      </c>
      <c r="AB153" s="135">
        <f>Q153/D153</f>
        <v>0.44107933950865891</v>
      </c>
      <c r="AC153" s="135">
        <f>R153/D153</f>
        <v>2.3416374201714517E-2</v>
      </c>
      <c r="AD153" s="135">
        <f>F153/D153</f>
        <v>0.7195673436511133</v>
      </c>
      <c r="AE153" s="173">
        <f t="shared" si="66"/>
        <v>66.756919997696116</v>
      </c>
      <c r="AF153" s="173">
        <f t="shared" si="67"/>
        <v>88.610216852897125</v>
      </c>
      <c r="AG153" s="68">
        <f>G153/D153</f>
        <v>6.2161440653587254</v>
      </c>
      <c r="AI153" s="49"/>
      <c r="AJ153" s="49"/>
      <c r="AK153" s="49"/>
      <c r="AL153" s="49"/>
      <c r="AN153" s="49"/>
      <c r="AO153" s="49"/>
      <c r="AP153" s="49"/>
      <c r="AQ153" s="49"/>
      <c r="AR153" s="203"/>
      <c r="AS153" s="79">
        <v>30.297734569999999</v>
      </c>
      <c r="AT153" s="79">
        <f>H153/D153/6*7</f>
        <v>31.119174251577395</v>
      </c>
    </row>
    <row r="154" spans="1:47" ht="15" hidden="1" customHeight="1" x14ac:dyDescent="0.3">
      <c r="A154" s="196" t="s">
        <v>175</v>
      </c>
      <c r="B154" s="58"/>
      <c r="D154" s="9"/>
      <c r="E154" s="9"/>
      <c r="F154" s="9"/>
      <c r="G154" s="9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V154" s="118"/>
      <c r="W154" s="118"/>
      <c r="X154" s="118"/>
      <c r="Y154" s="118"/>
      <c r="Z154" s="118"/>
      <c r="AA154" s="118"/>
      <c r="AB154" s="118"/>
      <c r="AC154" s="118"/>
      <c r="AD154" s="167"/>
      <c r="AE154" s="172"/>
      <c r="AG154" s="72"/>
      <c r="AR154" s="9"/>
      <c r="AS154" s="81"/>
      <c r="AT154" s="81"/>
    </row>
    <row r="155" spans="1:47" ht="15" hidden="1" customHeight="1" x14ac:dyDescent="0.3">
      <c r="A155" s="196" t="s">
        <v>175</v>
      </c>
      <c r="B155" s="109" t="s">
        <v>108</v>
      </c>
      <c r="C155" s="110" t="s">
        <v>29</v>
      </c>
      <c r="D155" s="111">
        <v>2359488</v>
      </c>
      <c r="E155" s="111">
        <v>934453</v>
      </c>
      <c r="F155" s="111">
        <v>1712620</v>
      </c>
      <c r="G155" s="111">
        <v>14544465</v>
      </c>
      <c r="H155" s="112">
        <v>63590338.350000001</v>
      </c>
      <c r="I155" s="112">
        <v>82772457.730000004</v>
      </c>
      <c r="J155" s="160">
        <v>13680504</v>
      </c>
      <c r="K155" s="160">
        <v>1704456</v>
      </c>
      <c r="L155" s="160">
        <v>9563061</v>
      </c>
      <c r="M155" s="160">
        <v>2329365</v>
      </c>
      <c r="N155" s="160">
        <v>571859</v>
      </c>
      <c r="O155" s="160">
        <v>1933190</v>
      </c>
      <c r="P155" s="160">
        <v>557344</v>
      </c>
      <c r="Q155" s="160">
        <v>977352</v>
      </c>
      <c r="R155" s="160">
        <v>44749</v>
      </c>
      <c r="S155" s="160">
        <v>477836</v>
      </c>
      <c r="T155" s="174">
        <f>H155/D155</f>
        <v>26.95090559901131</v>
      </c>
      <c r="U155" s="174">
        <f>I155/D155</f>
        <v>35.080686034427806</v>
      </c>
      <c r="V155" s="161">
        <f>J155/D155</f>
        <v>5.7980816177068926</v>
      </c>
      <c r="W155" s="161">
        <f>K155/D155</f>
        <v>0.72238383920579385</v>
      </c>
      <c r="X155" s="161">
        <f>L155/D155</f>
        <v>4.0530237916022456</v>
      </c>
      <c r="Y155" s="161">
        <f>M155/D155</f>
        <v>0.98723324721295469</v>
      </c>
      <c r="Z155" s="161">
        <f>O155/D155</f>
        <v>0.81932605717850648</v>
      </c>
      <c r="AA155" s="161">
        <f>P155/D155</f>
        <v>0.23621395828247485</v>
      </c>
      <c r="AB155" s="161">
        <f>Q155/D155</f>
        <v>0.41422206851655952</v>
      </c>
      <c r="AC155" s="161">
        <f>R155/D155</f>
        <v>1.8965555239102722E-2</v>
      </c>
      <c r="AD155" s="164">
        <f>F155/D155</f>
        <v>0.72584391189953079</v>
      </c>
      <c r="AE155" s="174">
        <f t="shared" ref="AE155:AE157" si="68">H155/E155</f>
        <v>68.050868636517833</v>
      </c>
      <c r="AF155" s="174">
        <f t="shared" ref="AF155:AF157" si="69">I155/E155</f>
        <v>88.57851355819929</v>
      </c>
      <c r="AG155" s="113">
        <f>G155/D155</f>
        <v>6.1642462262999427</v>
      </c>
      <c r="AH155" s="114"/>
      <c r="AI155" s="115">
        <f>(T155-T157)*D155</f>
        <v>292082.96265789086</v>
      </c>
      <c r="AJ155" s="116">
        <f>(T155-T157)/T157</f>
        <v>4.614391990277497E-3</v>
      </c>
      <c r="AK155" s="115">
        <f>(AE155-AE157)*E155</f>
        <v>154674.62542570711</v>
      </c>
      <c r="AL155" s="116">
        <f>(AE155-AE157)/AE157</f>
        <v>2.4382912756659284E-3</v>
      </c>
      <c r="AM155" s="114"/>
      <c r="AN155" s="115">
        <f>(U155-U157)*D155</f>
        <v>347569.81422555726</v>
      </c>
      <c r="AO155" s="116">
        <f>(U155-U157)/U157</f>
        <v>4.216806634674713E-3</v>
      </c>
      <c r="AP155" s="115">
        <f>(AF155-AF157)*E155</f>
        <v>168641.23671975802</v>
      </c>
      <c r="AQ155" s="116">
        <f>(AF155-AF157)/AF157</f>
        <v>2.0415671318706786E-3</v>
      </c>
      <c r="AR155" s="206">
        <f>AD155/AD157-1</f>
        <v>3.567784064518964E-3</v>
      </c>
      <c r="AS155" s="117">
        <v>26.721306989999999</v>
      </c>
      <c r="AT155" s="117">
        <f>H155/D155/6*7</f>
        <v>31.442723198846526</v>
      </c>
      <c r="AU155" s="27"/>
    </row>
    <row r="156" spans="1:47" ht="15" hidden="1" customHeight="1" x14ac:dyDescent="0.3">
      <c r="A156" s="196" t="s">
        <v>175</v>
      </c>
      <c r="B156" s="179"/>
      <c r="C156" s="180" t="s">
        <v>30</v>
      </c>
      <c r="D156" s="181">
        <v>2358559</v>
      </c>
      <c r="E156" s="181">
        <v>935011</v>
      </c>
      <c r="F156" s="181">
        <v>1714381</v>
      </c>
      <c r="G156" s="181">
        <v>14548000</v>
      </c>
      <c r="H156" s="182">
        <v>63632678.25</v>
      </c>
      <c r="I156" s="182">
        <v>82842652.760000005</v>
      </c>
      <c r="J156" s="181">
        <v>13688009</v>
      </c>
      <c r="K156" s="181">
        <v>1703371</v>
      </c>
      <c r="L156" s="181">
        <v>9565006</v>
      </c>
      <c r="M156" s="181">
        <v>2336105</v>
      </c>
      <c r="N156" s="181">
        <v>571919</v>
      </c>
      <c r="O156" s="181">
        <v>1940065</v>
      </c>
      <c r="P156" s="181">
        <v>563714</v>
      </c>
      <c r="Q156" s="181">
        <v>978239</v>
      </c>
      <c r="R156" s="181">
        <v>45045</v>
      </c>
      <c r="S156" s="181">
        <v>478366</v>
      </c>
      <c r="T156" s="183">
        <f>H156/D156</f>
        <v>26.979472741618928</v>
      </c>
      <c r="U156" s="183">
        <f>I156/D156</f>
        <v>35.124265604549223</v>
      </c>
      <c r="V156" s="184">
        <f>J156/D156</f>
        <v>5.8035474202680533</v>
      </c>
      <c r="W156" s="184">
        <f>K156/D156</f>
        <v>0.72220834840256276</v>
      </c>
      <c r="X156" s="184">
        <f>L156/D156</f>
        <v>4.0554448712116171</v>
      </c>
      <c r="Y156" s="184">
        <f>M156/D156</f>
        <v>0.99047978023869654</v>
      </c>
      <c r="Z156" s="184">
        <f>O156/D156</f>
        <v>0.82256369249189865</v>
      </c>
      <c r="AA156" s="184">
        <f>P156/D156</f>
        <v>0.23900780094964766</v>
      </c>
      <c r="AB156" s="184">
        <f>Q156/D156</f>
        <v>0.41476130128608191</v>
      </c>
      <c r="AC156" s="184">
        <f>R156/D156</f>
        <v>1.9098525837174307E-2</v>
      </c>
      <c r="AD156" s="184">
        <f>F156/D156</f>
        <v>0.72687645295284109</v>
      </c>
      <c r="AE156" s="183">
        <f t="shared" si="68"/>
        <v>68.055539720923065</v>
      </c>
      <c r="AF156" s="183">
        <f t="shared" si="69"/>
        <v>88.600725296279947</v>
      </c>
      <c r="AG156" s="185">
        <f>G156/D156</f>
        <v>6.1681730242915274</v>
      </c>
      <c r="AH156" s="186"/>
      <c r="AI156" s="187">
        <f>(T156-T157)*D156</f>
        <v>359345.25228429883</v>
      </c>
      <c r="AJ156" s="188">
        <f>(T156-T157)/T157</f>
        <v>5.679252779322878E-3</v>
      </c>
      <c r="AK156" s="187">
        <f>(AE156-AE157)*E156</f>
        <v>159134.50325410991</v>
      </c>
      <c r="AL156" s="188">
        <f>(AE156-AE157)/AE157</f>
        <v>2.5070997121106582E-3</v>
      </c>
      <c r="AM156" s="186"/>
      <c r="AN156" s="187">
        <f>(U156-U157)*D156</f>
        <v>450217.95306687651</v>
      </c>
      <c r="AO156" s="188">
        <f>(U156-U157)/U157</f>
        <v>5.4643117917543525E-3</v>
      </c>
      <c r="AP156" s="187">
        <f>(AF156-AF157)*E156</f>
        <v>189510.15871513617</v>
      </c>
      <c r="AQ156" s="188">
        <f>(AF156-AF157)/AF157</f>
        <v>2.2928366998617926E-3</v>
      </c>
      <c r="AR156" s="207">
        <f>AD156/AD157-1</f>
        <v>4.9953980733137282E-3</v>
      </c>
      <c r="AS156" s="189">
        <v>26.736648429999999</v>
      </c>
      <c r="AT156" s="189">
        <f>H156/D156/6*7</f>
        <v>31.47605153188875</v>
      </c>
      <c r="AU156" s="27"/>
    </row>
    <row r="157" spans="1:47" ht="15" hidden="1" customHeight="1" x14ac:dyDescent="0.3">
      <c r="A157" s="196" t="s">
        <v>175</v>
      </c>
      <c r="B157" s="73"/>
      <c r="C157" s="26" t="s">
        <v>31</v>
      </c>
      <c r="D157" s="28">
        <v>524694</v>
      </c>
      <c r="E157" s="28">
        <v>207350</v>
      </c>
      <c r="F157" s="28">
        <v>379492</v>
      </c>
      <c r="G157" s="28">
        <v>3223864</v>
      </c>
      <c r="H157" s="29">
        <v>14076026.16</v>
      </c>
      <c r="I157" s="29">
        <v>18329334.219999999</v>
      </c>
      <c r="J157" s="28">
        <v>3012370</v>
      </c>
      <c r="K157" s="28">
        <v>373868</v>
      </c>
      <c r="L157" s="28">
        <v>2103180</v>
      </c>
      <c r="M157" s="28">
        <v>516872</v>
      </c>
      <c r="N157" s="28">
        <v>125720</v>
      </c>
      <c r="O157" s="28">
        <v>427771</v>
      </c>
      <c r="P157" s="28">
        <v>123403</v>
      </c>
      <c r="Q157" s="28">
        <v>216522</v>
      </c>
      <c r="R157" s="28">
        <v>9892</v>
      </c>
      <c r="S157" s="28">
        <v>105693</v>
      </c>
      <c r="T157" s="175">
        <f>H157/D157</f>
        <v>26.827114775469131</v>
      </c>
      <c r="U157" s="175">
        <f>I157/D157</f>
        <v>34.933378731222383</v>
      </c>
      <c r="V157" s="162">
        <f>J157/D157</f>
        <v>5.7411939149294637</v>
      </c>
      <c r="W157" s="162">
        <f>K157/D157</f>
        <v>0.71254483565659221</v>
      </c>
      <c r="X157" s="162">
        <f>L157/D157</f>
        <v>4.0083934636187948</v>
      </c>
      <c r="Y157" s="162">
        <f>M157/D157</f>
        <v>0.985092263300133</v>
      </c>
      <c r="Z157" s="162">
        <f>O157/D157</f>
        <v>0.81527709484004007</v>
      </c>
      <c r="AA157" s="162">
        <f>P157/D157</f>
        <v>0.23519041574708305</v>
      </c>
      <c r="AB157" s="162">
        <f>Q157/D157</f>
        <v>0.41266338094203481</v>
      </c>
      <c r="AC157" s="162">
        <f>R157/D157</f>
        <v>1.8852893305431356E-2</v>
      </c>
      <c r="AD157" s="165">
        <f>F157/D157</f>
        <v>0.72326346403808695</v>
      </c>
      <c r="AE157" s="175">
        <f t="shared" si="68"/>
        <v>67.885344393537494</v>
      </c>
      <c r="AF157" s="175">
        <f t="shared" si="69"/>
        <v>88.398043019049908</v>
      </c>
      <c r="AG157" s="104">
        <f>G157/D157</f>
        <v>6.144274567652765</v>
      </c>
      <c r="AH157" s="105"/>
      <c r="AI157" s="106"/>
      <c r="AJ157" s="106"/>
      <c r="AK157" s="106"/>
      <c r="AL157" s="106"/>
      <c r="AM157" s="105"/>
      <c r="AN157" s="106"/>
      <c r="AO157" s="106"/>
      <c r="AP157" s="106"/>
      <c r="AQ157" s="106"/>
      <c r="AR157" s="208"/>
      <c r="AS157" s="83">
        <v>26.68003478</v>
      </c>
      <c r="AT157" s="83">
        <f>H157/D157/6*7</f>
        <v>31.298300571380651</v>
      </c>
      <c r="AU157" s="27"/>
    </row>
    <row r="158" spans="1:47" ht="15" hidden="1" customHeight="1" x14ac:dyDescent="0.3">
      <c r="A158" s="196" t="s">
        <v>175</v>
      </c>
      <c r="B158" s="17"/>
      <c r="C158" s="17"/>
      <c r="D158" s="18"/>
      <c r="E158" s="18"/>
      <c r="F158" s="18"/>
      <c r="G158" s="18"/>
      <c r="H158" s="17"/>
      <c r="I158" s="17"/>
      <c r="J158" s="138"/>
      <c r="K158" s="138"/>
      <c r="L158" s="138"/>
      <c r="M158" s="138"/>
      <c r="N158" s="138"/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88"/>
      <c r="AS158" s="84"/>
      <c r="AT158" s="84"/>
    </row>
    <row r="159" spans="1:47" ht="15" hidden="1" customHeight="1" x14ac:dyDescent="0.3">
      <c r="A159" s="196" t="s">
        <v>175</v>
      </c>
      <c r="B159" s="74" t="s">
        <v>108</v>
      </c>
      <c r="C159" s="1"/>
      <c r="D159" s="2">
        <f>SUM(D155:D156)</f>
        <v>4718047</v>
      </c>
      <c r="E159" s="2">
        <f>SUM(E155)</f>
        <v>934453</v>
      </c>
      <c r="F159" s="2"/>
      <c r="G159" s="2"/>
      <c r="H159" s="3"/>
      <c r="I159" s="3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76"/>
      <c r="U159" s="176"/>
      <c r="V159" s="176"/>
      <c r="W159" s="176"/>
      <c r="X159" s="176"/>
      <c r="Y159" s="176"/>
      <c r="Z159" s="176"/>
      <c r="AA159" s="176"/>
      <c r="AB159" s="176"/>
      <c r="AC159" s="176"/>
      <c r="AD159" s="177"/>
      <c r="AE159" s="177"/>
      <c r="AF159" s="176"/>
      <c r="AG159" s="30"/>
      <c r="AH159" s="209"/>
      <c r="AI159" s="3">
        <f>SUMIF(AI127:AI154,"&lt;&gt;#DIV/0!")</f>
        <v>402039.77283607773</v>
      </c>
      <c r="AJ159" s="30"/>
      <c r="AK159" s="3">
        <f>SUMIF(AK127:AK154,"&lt;&gt;#DIV/0!")</f>
        <v>194179.60792865613</v>
      </c>
      <c r="AL159" s="1"/>
      <c r="AM159" s="1"/>
      <c r="AN159" s="3">
        <f>SUMIF(AN127:AN154, "&lt;&gt;#DIV/0!")</f>
        <v>466007.77808457799</v>
      </c>
      <c r="AO159" s="1"/>
      <c r="AP159" s="3">
        <f>SUMIF(AP127:AP154, "&lt;&gt;#DIV/0!")</f>
        <v>194049.13310530328</v>
      </c>
      <c r="AQ159" s="1"/>
      <c r="AR159" s="210"/>
      <c r="AS159" s="85"/>
      <c r="AT159" s="85"/>
      <c r="AU159" s="11"/>
    </row>
    <row r="160" spans="1:47" ht="15" hidden="1" customHeight="1" x14ac:dyDescent="0.3">
      <c r="A160" s="196" t="s">
        <v>175</v>
      </c>
    </row>
    <row r="161" spans="1:48" ht="15" hidden="1" customHeight="1" x14ac:dyDescent="0.3">
      <c r="A161" s="196" t="s">
        <v>175</v>
      </c>
    </row>
    <row r="162" spans="1:48" ht="15" customHeight="1" x14ac:dyDescent="0.3">
      <c r="A162" s="196" t="s">
        <v>176</v>
      </c>
      <c r="B162" s="55" t="s">
        <v>111</v>
      </c>
      <c r="C162" s="19"/>
      <c r="D162" s="47"/>
      <c r="E162" s="47"/>
      <c r="F162" s="47"/>
      <c r="G162" s="47"/>
      <c r="H162" s="60"/>
      <c r="I162" s="59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  <c r="AA162" s="120"/>
      <c r="AB162" s="120"/>
      <c r="AC162" s="120"/>
      <c r="AD162" s="120"/>
      <c r="AE162" s="120"/>
      <c r="AF162" s="120"/>
      <c r="AG162" s="59"/>
      <c r="AI162" s="244" t="s">
        <v>113</v>
      </c>
      <c r="AJ162" s="245"/>
      <c r="AK162" s="245"/>
      <c r="AL162" s="245"/>
      <c r="AM162" s="245"/>
      <c r="AN162" s="245"/>
      <c r="AO162" s="246"/>
      <c r="AP162" s="56"/>
      <c r="AQ162" s="56"/>
      <c r="AS162" s="77"/>
      <c r="AT162" s="77"/>
    </row>
    <row r="163" spans="1:48" ht="43.2" x14ac:dyDescent="0.3">
      <c r="A163" s="196" t="s">
        <v>176</v>
      </c>
      <c r="B163" s="57" t="s">
        <v>176</v>
      </c>
      <c r="C163" s="57" t="s">
        <v>114</v>
      </c>
      <c r="D163" s="51" t="s">
        <v>115</v>
      </c>
      <c r="E163" s="51" t="s">
        <v>116</v>
      </c>
      <c r="F163" s="51" t="s">
        <v>117</v>
      </c>
      <c r="G163" s="51" t="s">
        <v>118</v>
      </c>
      <c r="H163" s="50" t="s">
        <v>119</v>
      </c>
      <c r="I163" s="50" t="s">
        <v>120</v>
      </c>
      <c r="J163" s="51" t="s">
        <v>121</v>
      </c>
      <c r="K163" s="51" t="s">
        <v>122</v>
      </c>
      <c r="L163" s="51" t="s">
        <v>123</v>
      </c>
      <c r="M163" s="51" t="s">
        <v>124</v>
      </c>
      <c r="N163" s="51" t="s">
        <v>125</v>
      </c>
      <c r="O163" s="51" t="s">
        <v>126</v>
      </c>
      <c r="P163" s="51" t="s">
        <v>127</v>
      </c>
      <c r="Q163" s="51" t="s">
        <v>128</v>
      </c>
      <c r="R163" s="51" t="s">
        <v>129</v>
      </c>
      <c r="S163" s="51" t="s">
        <v>130</v>
      </c>
      <c r="T163" s="51" t="s">
        <v>131</v>
      </c>
      <c r="U163" s="51" t="s">
        <v>132</v>
      </c>
      <c r="V163" s="51" t="s">
        <v>133</v>
      </c>
      <c r="W163" s="51" t="s">
        <v>134</v>
      </c>
      <c r="X163" s="51" t="s">
        <v>135</v>
      </c>
      <c r="Y163" s="51" t="s">
        <v>136</v>
      </c>
      <c r="Z163" s="51" t="s">
        <v>137</v>
      </c>
      <c r="AA163" s="51" t="s">
        <v>138</v>
      </c>
      <c r="AB163" s="51" t="s">
        <v>139</v>
      </c>
      <c r="AC163" s="51" t="s">
        <v>140</v>
      </c>
      <c r="AD163" s="51" t="s">
        <v>141</v>
      </c>
      <c r="AE163" s="51" t="s">
        <v>142</v>
      </c>
      <c r="AF163" s="51" t="s">
        <v>143</v>
      </c>
      <c r="AG163" s="51" t="s">
        <v>144</v>
      </c>
      <c r="AH163" s="6"/>
      <c r="AI163" s="51" t="s">
        <v>145</v>
      </c>
      <c r="AJ163" s="51" t="s">
        <v>146</v>
      </c>
      <c r="AK163" s="51" t="s">
        <v>147</v>
      </c>
      <c r="AL163" s="51" t="s">
        <v>148</v>
      </c>
      <c r="AM163" s="13"/>
      <c r="AN163" s="51" t="s">
        <v>149</v>
      </c>
      <c r="AO163" s="51" t="s">
        <v>150</v>
      </c>
      <c r="AP163" s="51" t="s">
        <v>151</v>
      </c>
      <c r="AQ163" s="51" t="s">
        <v>152</v>
      </c>
      <c r="AR163" s="51" t="s">
        <v>153</v>
      </c>
      <c r="AS163" s="75" t="s">
        <v>154</v>
      </c>
      <c r="AT163" s="75" t="s">
        <v>155</v>
      </c>
      <c r="AU163" s="6"/>
    </row>
    <row r="164" spans="1:48" ht="15" customHeight="1" x14ac:dyDescent="0.3">
      <c r="A164" s="196" t="s">
        <v>176</v>
      </c>
      <c r="B164" s="89" t="b">
        <v>0</v>
      </c>
      <c r="C164" s="48" t="s">
        <v>29</v>
      </c>
      <c r="D164" s="61">
        <v>1402117</v>
      </c>
      <c r="E164" s="61">
        <v>388998</v>
      </c>
      <c r="F164" s="61">
        <v>587421</v>
      </c>
      <c r="G164" s="61">
        <v>4533114</v>
      </c>
      <c r="H164" s="62">
        <v>20450649.960000001</v>
      </c>
      <c r="I164" s="62">
        <v>26399066.620000001</v>
      </c>
      <c r="J164" s="122">
        <v>2351815</v>
      </c>
      <c r="K164" s="122">
        <v>264091</v>
      </c>
      <c r="L164" s="122">
        <v>1745371</v>
      </c>
      <c r="M164" s="122">
        <v>326681</v>
      </c>
      <c r="N164" s="122">
        <v>192753</v>
      </c>
      <c r="O164" s="122">
        <v>318096</v>
      </c>
      <c r="P164" s="122">
        <v>58539</v>
      </c>
      <c r="Q164" s="122">
        <v>224754</v>
      </c>
      <c r="R164" s="122">
        <v>7295</v>
      </c>
      <c r="S164" s="122">
        <v>128716</v>
      </c>
      <c r="T164" s="171">
        <f>H164/D164</f>
        <v>14.585551676500607</v>
      </c>
      <c r="U164" s="171">
        <f>I164/D164</f>
        <v>18.828005523076889</v>
      </c>
      <c r="V164" s="125">
        <f>J164/D164</f>
        <v>1.6773314923077032</v>
      </c>
      <c r="W164" s="125">
        <f>K164/D164</f>
        <v>0.18835161402365139</v>
      </c>
      <c r="X164" s="125">
        <f>L164/D164</f>
        <v>1.2448112390050188</v>
      </c>
      <c r="Y164" s="125">
        <f>M164/D164</f>
        <v>0.23299125536599299</v>
      </c>
      <c r="Z164" s="125">
        <f>O164/D164</f>
        <v>0.2268683711844304</v>
      </c>
      <c r="AA164" s="125">
        <f>P164/D164</f>
        <v>4.1750438800756282E-2</v>
      </c>
      <c r="AB164" s="125">
        <f>Q164/D164</f>
        <v>0.16029618070389276</v>
      </c>
      <c r="AC164" s="125">
        <f>R164/D164</f>
        <v>5.202846838031348E-3</v>
      </c>
      <c r="AD164" s="125">
        <f>F164/D164</f>
        <v>0.41895291191819228</v>
      </c>
      <c r="AE164" s="171">
        <f>H164/E164</f>
        <v>52.572635232057749</v>
      </c>
      <c r="AF164" s="171">
        <f>I164/E164</f>
        <v>67.864273389580418</v>
      </c>
      <c r="AG164" s="63">
        <f>G164/D164</f>
        <v>3.2330497383599228</v>
      </c>
      <c r="AH164" s="107"/>
      <c r="AI164" s="64">
        <f>(T164-T166)*D164</f>
        <v>305107.57289939572</v>
      </c>
      <c r="AJ164" s="65">
        <f>(T164-T166)/T166</f>
        <v>1.5145165468205967E-2</v>
      </c>
      <c r="AK164" s="64">
        <f>(AE164-AE166)*E164</f>
        <v>146397.71125982722</v>
      </c>
      <c r="AL164" s="65">
        <f>(AE164-AE166)/AE166</f>
        <v>7.2101995910197007E-3</v>
      </c>
      <c r="AM164" s="108"/>
      <c r="AN164" s="64">
        <f>(U164-U166)*D164</f>
        <v>376658.72098810069</v>
      </c>
      <c r="AO164" s="65">
        <f>(U164-U166)/U166</f>
        <v>1.447439923506859E-2</v>
      </c>
      <c r="AP164" s="64">
        <f>(AF164-AF166)*E164</f>
        <v>171649.95637797072</v>
      </c>
      <c r="AQ164" s="65">
        <f>(AF164-AF166)/AF166</f>
        <v>6.5446764574435866E-3</v>
      </c>
      <c r="AR164" s="202">
        <f>AD164/AD166-1</f>
        <v>7.7218700037842147E-3</v>
      </c>
      <c r="AS164" s="78">
        <v>14.112364830000001</v>
      </c>
      <c r="AT164" s="80">
        <f>H164/D164/6*7</f>
        <v>17.016476955917373</v>
      </c>
      <c r="AU164" s="17"/>
      <c r="AV164" s="17"/>
    </row>
    <row r="165" spans="1:48" ht="15" customHeight="1" x14ac:dyDescent="0.3">
      <c r="A165" s="196" t="s">
        <v>176</v>
      </c>
      <c r="B165" s="52"/>
      <c r="C165" s="53" t="s">
        <v>30</v>
      </c>
      <c r="D165" s="70">
        <v>1400620</v>
      </c>
      <c r="E165" s="70">
        <v>389071</v>
      </c>
      <c r="F165" s="70">
        <v>585406</v>
      </c>
      <c r="G165" s="70">
        <v>4522115</v>
      </c>
      <c r="H165" s="71">
        <v>20400570.129999999</v>
      </c>
      <c r="I165" s="71">
        <v>26355646.359999999</v>
      </c>
      <c r="J165" s="122">
        <v>2336752</v>
      </c>
      <c r="K165" s="122">
        <v>262752</v>
      </c>
      <c r="L165" s="122">
        <v>1738387</v>
      </c>
      <c r="M165" s="122">
        <v>319881</v>
      </c>
      <c r="N165" s="122">
        <v>192448</v>
      </c>
      <c r="O165" s="122">
        <v>316384</v>
      </c>
      <c r="P165" s="122">
        <v>57166</v>
      </c>
      <c r="Q165" s="122">
        <v>224398</v>
      </c>
      <c r="R165" s="122">
        <v>7320</v>
      </c>
      <c r="S165" s="122">
        <v>128967</v>
      </c>
      <c r="T165" s="171">
        <f>H165/D165</f>
        <v>14.565385422170181</v>
      </c>
      <c r="U165" s="172">
        <f>I165/D165</f>
        <v>18.817128386000483</v>
      </c>
      <c r="V165" s="125">
        <f>J165/D165</f>
        <v>1.6683697219802658</v>
      </c>
      <c r="W165" s="125">
        <f>K165/D165</f>
        <v>0.1875969213633962</v>
      </c>
      <c r="X165" s="125">
        <f>L165/D165</f>
        <v>1.2411553454898545</v>
      </c>
      <c r="Y165" s="125">
        <f>M165/D165</f>
        <v>0.22838528651597151</v>
      </c>
      <c r="Z165" s="125">
        <f>O165/D165</f>
        <v>0.2258885350773229</v>
      </c>
      <c r="AA165" s="125">
        <f>P165/D165</f>
        <v>4.081478202510317E-2</v>
      </c>
      <c r="AB165" s="125">
        <f>Q165/D165</f>
        <v>0.16021333409490082</v>
      </c>
      <c r="AC165" s="125">
        <f>R165/D165</f>
        <v>5.2262569433536576E-3</v>
      </c>
      <c r="AD165" s="163">
        <f>F165/D165</f>
        <v>0.41796204537990317</v>
      </c>
      <c r="AE165" s="172">
        <f t="shared" ref="AE165:AE166" si="70">H165/E165</f>
        <v>52.434054786915496</v>
      </c>
      <c r="AF165" s="172">
        <f t="shared" ref="AF165:AF166" si="71">I165/E165</f>
        <v>67.739940422185157</v>
      </c>
      <c r="AG165" s="69">
        <f>G165/D165</f>
        <v>3.2286523111193612</v>
      </c>
      <c r="AH165" s="32"/>
      <c r="AI165" s="64">
        <f>(T165-T166)*D165</f>
        <v>276536.55917755555</v>
      </c>
      <c r="AJ165" s="65">
        <f>(T165-T166)/T166</f>
        <v>1.3741606930059094E-2</v>
      </c>
      <c r="AK165" s="64">
        <f>(AE165-AE166)*E165</f>
        <v>92507.552121480679</v>
      </c>
      <c r="AL165" s="65">
        <f>(AE165-AE166)/AE166</f>
        <v>4.5552130719869232E-3</v>
      </c>
      <c r="AM165" s="24"/>
      <c r="AN165" s="64">
        <f>(U165-U166)*D165</f>
        <v>361021.83757138019</v>
      </c>
      <c r="AO165" s="65">
        <f>(U165-U166)/U166</f>
        <v>1.3888326690769634E-2</v>
      </c>
      <c r="AP165" s="64">
        <f>(AF165-AF166)*E165</f>
        <v>123307.81653168525</v>
      </c>
      <c r="AQ165" s="65">
        <f>(AF165-AF166)/AF166</f>
        <v>4.7006032774149342E-3</v>
      </c>
      <c r="AR165" s="202">
        <f>AD165/AD166-1</f>
        <v>5.3385045885228077E-3</v>
      </c>
      <c r="AS165" s="80">
        <v>14.144444590000001</v>
      </c>
      <c r="AT165" s="80">
        <f>H165/D165/6*7</f>
        <v>16.992949659198544</v>
      </c>
    </row>
    <row r="166" spans="1:48" ht="15" customHeight="1" x14ac:dyDescent="0.3">
      <c r="A166" s="196" t="s">
        <v>176</v>
      </c>
      <c r="B166" s="90"/>
      <c r="C166" s="49" t="s">
        <v>31</v>
      </c>
      <c r="D166" s="66">
        <v>311486</v>
      </c>
      <c r="E166" s="66">
        <v>85742</v>
      </c>
      <c r="F166" s="66">
        <v>129498</v>
      </c>
      <c r="G166" s="66">
        <v>993304</v>
      </c>
      <c r="H166" s="67">
        <v>4475414.26</v>
      </c>
      <c r="I166" s="67">
        <v>5780983.8600000003</v>
      </c>
      <c r="J166" s="132">
        <v>509170</v>
      </c>
      <c r="K166" s="132">
        <v>57042</v>
      </c>
      <c r="L166" s="132">
        <v>378783</v>
      </c>
      <c r="M166" s="132">
        <v>69931</v>
      </c>
      <c r="N166" s="132">
        <v>41927</v>
      </c>
      <c r="O166" s="132">
        <v>69682</v>
      </c>
      <c r="P166" s="132">
        <v>12738</v>
      </c>
      <c r="Q166" s="132">
        <v>49403</v>
      </c>
      <c r="R166" s="132">
        <v>1554</v>
      </c>
      <c r="S166" s="132">
        <v>28180</v>
      </c>
      <c r="T166" s="173">
        <f>H166/D166</f>
        <v>14.367946745600122</v>
      </c>
      <c r="U166" s="173">
        <f>I166/D166</f>
        <v>18.559369795111177</v>
      </c>
      <c r="V166" s="135">
        <f>J166/D166</f>
        <v>1.6346481061749163</v>
      </c>
      <c r="W166" s="135">
        <f>K166/D166</f>
        <v>0.18312861573232825</v>
      </c>
      <c r="X166" s="135">
        <f>L166/D166</f>
        <v>1.2160514437245975</v>
      </c>
      <c r="Y166" s="135">
        <f>M166/D166</f>
        <v>0.22450768252826772</v>
      </c>
      <c r="Z166" s="135">
        <f>O166/D166</f>
        <v>0.22370828865502784</v>
      </c>
      <c r="AA166" s="135">
        <f>P166/D166</f>
        <v>4.0894293804536963E-2</v>
      </c>
      <c r="AB166" s="135">
        <f>Q166/D166</f>
        <v>0.15860423903482018</v>
      </c>
      <c r="AC166" s="135">
        <f>R166/D166</f>
        <v>4.9889882691356918E-3</v>
      </c>
      <c r="AD166" s="135">
        <f>F166/D166</f>
        <v>0.41574260159365106</v>
      </c>
      <c r="AE166" s="173">
        <f t="shared" si="70"/>
        <v>52.196289566373537</v>
      </c>
      <c r="AF166" s="173">
        <f t="shared" si="71"/>
        <v>67.4230115929183</v>
      </c>
      <c r="AG166" s="68">
        <f>G166/D166</f>
        <v>3.1889202082918655</v>
      </c>
      <c r="AH166" s="8"/>
      <c r="AI166" s="49"/>
      <c r="AJ166" s="49"/>
      <c r="AK166" s="49"/>
      <c r="AL166" s="49"/>
      <c r="AN166" s="49"/>
      <c r="AO166" s="49"/>
      <c r="AP166" s="49"/>
      <c r="AQ166" s="49"/>
      <c r="AR166" s="203"/>
      <c r="AS166" s="79">
        <v>14.05162479</v>
      </c>
      <c r="AT166" s="79">
        <f>H166/D166/6*7</f>
        <v>16.762604536533473</v>
      </c>
    </row>
    <row r="167" spans="1:48" ht="15" customHeight="1" x14ac:dyDescent="0.3">
      <c r="A167" s="196" t="s">
        <v>176</v>
      </c>
      <c r="B167" s="58"/>
      <c r="D167" s="9"/>
      <c r="E167" s="9"/>
      <c r="F167" s="9"/>
      <c r="G167" s="9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V167" s="118"/>
      <c r="W167" s="118"/>
      <c r="X167" s="118"/>
      <c r="Y167" s="118"/>
      <c r="Z167" s="118"/>
      <c r="AA167" s="118"/>
      <c r="AB167" s="118"/>
      <c r="AC167" s="118"/>
      <c r="AD167" s="167"/>
      <c r="AE167" s="172"/>
      <c r="AG167" s="72"/>
      <c r="AR167" s="9"/>
      <c r="AS167" s="81"/>
      <c r="AT167" s="103"/>
    </row>
    <row r="168" spans="1:48" ht="15" customHeight="1" x14ac:dyDescent="0.3">
      <c r="A168" s="196" t="s">
        <v>176</v>
      </c>
      <c r="B168" s="90" t="b">
        <v>1</v>
      </c>
      <c r="C168" s="53" t="s">
        <v>29</v>
      </c>
      <c r="D168" s="70">
        <v>957371</v>
      </c>
      <c r="E168" s="70">
        <v>545455</v>
      </c>
      <c r="F168" s="70">
        <v>1125199</v>
      </c>
      <c r="G168" s="70">
        <v>10011351</v>
      </c>
      <c r="H168" s="71">
        <v>43139688.390000001</v>
      </c>
      <c r="I168" s="71">
        <v>56373391.109999999</v>
      </c>
      <c r="J168" s="122">
        <v>11328689</v>
      </c>
      <c r="K168" s="122">
        <v>1440365</v>
      </c>
      <c r="L168" s="122">
        <v>7817690</v>
      </c>
      <c r="M168" s="122">
        <v>2002684</v>
      </c>
      <c r="N168" s="122">
        <v>379106</v>
      </c>
      <c r="O168" s="122">
        <v>1615094</v>
      </c>
      <c r="P168" s="122">
        <v>498805</v>
      </c>
      <c r="Q168" s="122">
        <v>752598</v>
      </c>
      <c r="R168" s="122">
        <v>37454</v>
      </c>
      <c r="S168" s="122">
        <v>349120</v>
      </c>
      <c r="T168" s="172">
        <f>H168/D168</f>
        <v>45.060575670246955</v>
      </c>
      <c r="U168" s="172">
        <f>I168/D168</f>
        <v>58.883537426974492</v>
      </c>
      <c r="V168" s="125">
        <f>J168/D168</f>
        <v>11.833123209288772</v>
      </c>
      <c r="W168" s="125">
        <f>K168/D168</f>
        <v>1.5045003452162224</v>
      </c>
      <c r="X168" s="125">
        <f>L168/D168</f>
        <v>8.1657894379503873</v>
      </c>
      <c r="Y168" s="125">
        <f>M168/D168</f>
        <v>2.0918578064303182</v>
      </c>
      <c r="Z168" s="125">
        <f>O168/D168</f>
        <v>1.6870095292211693</v>
      </c>
      <c r="AA168" s="125">
        <f>P168/D168</f>
        <v>0.52101536394981673</v>
      </c>
      <c r="AB168" s="125">
        <f>Q168/D168</f>
        <v>0.78610904236706569</v>
      </c>
      <c r="AC168" s="125">
        <f>R168/D168</f>
        <v>3.9121719793058278E-2</v>
      </c>
      <c r="AD168" s="163">
        <f>F168/D168</f>
        <v>1.1753009021580976</v>
      </c>
      <c r="AE168" s="172">
        <f t="shared" ref="AE168:AE170" si="72">H168/E168</f>
        <v>79.089362807197659</v>
      </c>
      <c r="AF168" s="172">
        <f t="shared" ref="AF168:AF170" si="73">I168/E168</f>
        <v>103.35113090905757</v>
      </c>
      <c r="AG168" s="69">
        <f>G168/D168</f>
        <v>10.457127905482828</v>
      </c>
      <c r="AH168" s="32"/>
      <c r="AI168" s="64">
        <f>(T168-T170)*D168</f>
        <v>29920.392012582048</v>
      </c>
      <c r="AJ168" s="65">
        <f>(T168-T170)/T170</f>
        <v>6.9405133458335679E-4</v>
      </c>
      <c r="AK168" s="64">
        <f>(AE168-AE170)*E168</f>
        <v>77539.814951480483</v>
      </c>
      <c r="AL168" s="65">
        <f>(AE168-AE170)/AE170</f>
        <v>1.8006490042257054E-3</v>
      </c>
      <c r="AM168" s="24"/>
      <c r="AN168" s="64">
        <f>(U168-U170)*D168</f>
        <v>27350.002238754449</v>
      </c>
      <c r="AO168" s="65">
        <f>(U168-U170)/U170</f>
        <v>4.8539350238374054E-4</v>
      </c>
      <c r="AP168" s="64">
        <f>(AF168-AF170)*E168</f>
        <v>89590.327043284517</v>
      </c>
      <c r="AQ168" s="65">
        <f>(AF168-AF170)/AF170</f>
        <v>1.5917604319005646E-3</v>
      </c>
      <c r="AR168" s="202">
        <f>AD168/AD170-1</f>
        <v>2.358275587908798E-3</v>
      </c>
      <c r="AS168" s="80">
        <v>45.187724029999998</v>
      </c>
      <c r="AT168" s="80">
        <f>H168/D168/6*7</f>
        <v>52.570671615288113</v>
      </c>
    </row>
    <row r="169" spans="1:48" ht="15" customHeight="1" x14ac:dyDescent="0.3">
      <c r="A169" s="196" t="s">
        <v>176</v>
      </c>
      <c r="B169" s="52"/>
      <c r="C169" s="53" t="s">
        <v>30</v>
      </c>
      <c r="D169" s="70">
        <v>957939</v>
      </c>
      <c r="E169" s="70">
        <v>545940</v>
      </c>
      <c r="F169" s="70">
        <v>1128975</v>
      </c>
      <c r="G169" s="70">
        <v>10025885</v>
      </c>
      <c r="H169" s="71">
        <v>43232108.119999997</v>
      </c>
      <c r="I169" s="71">
        <v>56487006.399999999</v>
      </c>
      <c r="J169" s="122">
        <v>11351257</v>
      </c>
      <c r="K169" s="122">
        <v>1440619</v>
      </c>
      <c r="L169" s="122">
        <v>7826619</v>
      </c>
      <c r="M169" s="122">
        <v>2016224</v>
      </c>
      <c r="N169" s="122">
        <v>379471</v>
      </c>
      <c r="O169" s="122">
        <v>1623681</v>
      </c>
      <c r="P169" s="122">
        <v>506548</v>
      </c>
      <c r="Q169" s="122">
        <v>753841</v>
      </c>
      <c r="R169" s="122">
        <v>37725</v>
      </c>
      <c r="S169" s="122">
        <v>349399</v>
      </c>
      <c r="T169" s="171">
        <f>H169/D169</f>
        <v>45.13033514660119</v>
      </c>
      <c r="U169" s="172">
        <f>I169/D169</f>
        <v>58.967226931986275</v>
      </c>
      <c r="V169" s="125">
        <f>J169/D169</f>
        <v>11.849665792915832</v>
      </c>
      <c r="W169" s="125">
        <f>K169/D169</f>
        <v>1.5038734199150467</v>
      </c>
      <c r="X169" s="125">
        <f>L169/D169</f>
        <v>8.1702686705520922</v>
      </c>
      <c r="Y169" s="125">
        <f>M169/D169</f>
        <v>2.104751972724777</v>
      </c>
      <c r="Z169" s="125">
        <f>O169/D169</f>
        <v>1.6949732707406213</v>
      </c>
      <c r="AA169" s="125">
        <f>P169/D169</f>
        <v>0.52878941143433977</v>
      </c>
      <c r="AB169" s="125">
        <f>Q169/D169</f>
        <v>0.78694050456239906</v>
      </c>
      <c r="AC169" s="125">
        <f>R169/D169</f>
        <v>3.9381421990335501E-2</v>
      </c>
      <c r="AD169" s="163">
        <f>F169/D169</f>
        <v>1.1785458155477542</v>
      </c>
      <c r="AE169" s="172">
        <f t="shared" si="72"/>
        <v>79.18838722203904</v>
      </c>
      <c r="AF169" s="172">
        <f t="shared" si="73"/>
        <v>103.46742572443858</v>
      </c>
      <c r="AG169" s="69">
        <f>G169/D169</f>
        <v>10.466099615946318</v>
      </c>
      <c r="AH169" s="32"/>
      <c r="AI169" s="64">
        <f>(T169-T170)*D169</f>
        <v>96763.466543744391</v>
      </c>
      <c r="AJ169" s="65">
        <f>(T169-T170)/T170</f>
        <v>2.243252426081894E-3</v>
      </c>
      <c r="AK169" s="64">
        <f>(AE169-AE170)*E169</f>
        <v>131670.14975132348</v>
      </c>
      <c r="AL169" s="65">
        <f>(AE169-AE170)/AE170</f>
        <v>3.054960829915757E-3</v>
      </c>
      <c r="AM169" s="24"/>
      <c r="AN169" s="64">
        <f>(U169-U170)*D169</f>
        <v>107535.66950190063</v>
      </c>
      <c r="AO169" s="65">
        <f>(U169-U170)/U170</f>
        <v>1.9073550728409007E-3</v>
      </c>
      <c r="AP169" s="64">
        <f>(AF169-AF170)*E169</f>
        <v>153159.9792184722</v>
      </c>
      <c r="AQ169" s="65">
        <f>(AF169-AF170)/AF170</f>
        <v>2.7187914362256571E-3</v>
      </c>
      <c r="AR169" s="202">
        <f>AD169/AD170-1</f>
        <v>5.1257079822137896E-3</v>
      </c>
      <c r="AS169" s="80">
        <v>45.147938240000002</v>
      </c>
      <c r="AT169" s="80">
        <f>H169/D169/6*7</f>
        <v>52.652057671034726</v>
      </c>
    </row>
    <row r="170" spans="1:48" ht="15" customHeight="1" x14ac:dyDescent="0.3">
      <c r="A170" s="196" t="s">
        <v>176</v>
      </c>
      <c r="B170" s="90"/>
      <c r="C170" s="49" t="s">
        <v>31</v>
      </c>
      <c r="D170" s="66">
        <v>213208</v>
      </c>
      <c r="E170" s="66">
        <v>121608</v>
      </c>
      <c r="F170" s="66">
        <v>249994</v>
      </c>
      <c r="G170" s="66">
        <v>2230560</v>
      </c>
      <c r="H170" s="67">
        <v>9600611.9000000004</v>
      </c>
      <c r="I170" s="67">
        <v>12548350.359999999</v>
      </c>
      <c r="J170" s="132">
        <v>2503200</v>
      </c>
      <c r="K170" s="132">
        <v>316826</v>
      </c>
      <c r="L170" s="132">
        <v>1724397</v>
      </c>
      <c r="M170" s="132">
        <v>446941</v>
      </c>
      <c r="N170" s="132">
        <v>83793</v>
      </c>
      <c r="O170" s="132">
        <v>358089</v>
      </c>
      <c r="P170" s="132">
        <v>110665</v>
      </c>
      <c r="Q170" s="132">
        <v>167119</v>
      </c>
      <c r="R170" s="132">
        <v>8338</v>
      </c>
      <c r="S170" s="132">
        <v>77513</v>
      </c>
      <c r="T170" s="173">
        <f>H170/D170</f>
        <v>45.029323008517508</v>
      </c>
      <c r="U170" s="173">
        <f>I170/D170</f>
        <v>58.854969607144191</v>
      </c>
      <c r="V170" s="135">
        <f>J170/D170</f>
        <v>11.740647630482909</v>
      </c>
      <c r="W170" s="135">
        <f>K170/D170</f>
        <v>1.4859948970019887</v>
      </c>
      <c r="X170" s="135">
        <f>L170/D170</f>
        <v>8.087862556752091</v>
      </c>
      <c r="Y170" s="135">
        <f>M170/D170</f>
        <v>2.0962674946531088</v>
      </c>
      <c r="Z170" s="135">
        <f>O170/D170</f>
        <v>1.6795289107350568</v>
      </c>
      <c r="AA170" s="135">
        <f>P170/D170</f>
        <v>0.51904712768751637</v>
      </c>
      <c r="AB170" s="135">
        <f>Q170/D170</f>
        <v>0.78383081310269787</v>
      </c>
      <c r="AC170" s="135">
        <f>R170/D170</f>
        <v>3.9107350568458966E-2</v>
      </c>
      <c r="AD170" s="135">
        <f>F170/D170</f>
        <v>1.1725357397471015</v>
      </c>
      <c r="AE170" s="173">
        <f t="shared" si="72"/>
        <v>78.947206598250119</v>
      </c>
      <c r="AF170" s="173">
        <f t="shared" si="73"/>
        <v>103.18688211301888</v>
      </c>
      <c r="AG170" s="68">
        <f>G170/D170</f>
        <v>10.461896364113917</v>
      </c>
      <c r="AI170" s="49"/>
      <c r="AJ170" s="49"/>
      <c r="AK170" s="49"/>
      <c r="AL170" s="49"/>
      <c r="AN170" s="49"/>
      <c r="AO170" s="49"/>
      <c r="AP170" s="49"/>
      <c r="AQ170" s="49"/>
      <c r="AR170" s="203"/>
      <c r="AS170" s="79">
        <v>45.129496879999998</v>
      </c>
      <c r="AT170" s="79">
        <f>H170/D170/6*7</f>
        <v>52.534210176603764</v>
      </c>
    </row>
    <row r="171" spans="1:48" ht="15" customHeight="1" x14ac:dyDescent="0.3">
      <c r="A171" s="196" t="s">
        <v>176</v>
      </c>
      <c r="B171" s="58"/>
      <c r="D171" s="9"/>
      <c r="E171" s="9"/>
      <c r="F171" s="9"/>
      <c r="G171" s="9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V171" s="118"/>
      <c r="W171" s="118"/>
      <c r="X171" s="118"/>
      <c r="Y171" s="118"/>
      <c r="Z171" s="118"/>
      <c r="AA171" s="118"/>
      <c r="AB171" s="118"/>
      <c r="AC171" s="118"/>
      <c r="AD171" s="167"/>
      <c r="AE171" s="172"/>
      <c r="AG171" s="72"/>
      <c r="AR171" s="9"/>
      <c r="AS171" s="81"/>
      <c r="AT171" s="81"/>
    </row>
    <row r="172" spans="1:48" ht="15" customHeight="1" x14ac:dyDescent="0.3">
      <c r="A172" s="196" t="s">
        <v>176</v>
      </c>
      <c r="B172" s="109" t="s">
        <v>108</v>
      </c>
      <c r="C172" s="110" t="s">
        <v>29</v>
      </c>
      <c r="D172" s="111">
        <v>2359488</v>
      </c>
      <c r="E172" s="111">
        <v>934453</v>
      </c>
      <c r="F172" s="111">
        <v>1712620</v>
      </c>
      <c r="G172" s="111">
        <v>14544465</v>
      </c>
      <c r="H172" s="112">
        <v>63590338.350000001</v>
      </c>
      <c r="I172" s="112">
        <v>82772457.730000004</v>
      </c>
      <c r="J172" s="160">
        <v>13680504</v>
      </c>
      <c r="K172" s="160">
        <v>1704456</v>
      </c>
      <c r="L172" s="160">
        <v>9563061</v>
      </c>
      <c r="M172" s="160">
        <v>2329365</v>
      </c>
      <c r="N172" s="160">
        <v>571859</v>
      </c>
      <c r="O172" s="160">
        <v>1933190</v>
      </c>
      <c r="P172" s="160">
        <v>557344</v>
      </c>
      <c r="Q172" s="160">
        <v>977352</v>
      </c>
      <c r="R172" s="160">
        <v>44749</v>
      </c>
      <c r="S172" s="160">
        <v>477836</v>
      </c>
      <c r="T172" s="174">
        <f>H172/D172</f>
        <v>26.95090559901131</v>
      </c>
      <c r="U172" s="174">
        <f>I172/D172</f>
        <v>35.080686034427806</v>
      </c>
      <c r="V172" s="161">
        <f>J172/D172</f>
        <v>5.7980816177068926</v>
      </c>
      <c r="W172" s="161">
        <f>K172/D172</f>
        <v>0.72238383920579385</v>
      </c>
      <c r="X172" s="161">
        <f>L172/D172</f>
        <v>4.0530237916022456</v>
      </c>
      <c r="Y172" s="161">
        <f>M172/D172</f>
        <v>0.98723324721295469</v>
      </c>
      <c r="Z172" s="161">
        <f>O172/D172</f>
        <v>0.81932605717850648</v>
      </c>
      <c r="AA172" s="161">
        <f>P172/D172</f>
        <v>0.23621395828247485</v>
      </c>
      <c r="AB172" s="161">
        <f>Q172/D172</f>
        <v>0.41422206851655952</v>
      </c>
      <c r="AC172" s="161">
        <f>R172/D172</f>
        <v>1.8965555239102722E-2</v>
      </c>
      <c r="AD172" s="164">
        <f>F172/D172</f>
        <v>0.72584391189953079</v>
      </c>
      <c r="AE172" s="174">
        <f t="shared" ref="AE172:AE174" si="74">H172/E172</f>
        <v>68.050868636517833</v>
      </c>
      <c r="AF172" s="174">
        <f t="shared" ref="AF172:AF174" si="75">I172/E172</f>
        <v>88.57851355819929</v>
      </c>
      <c r="AG172" s="113">
        <f>G172/D172</f>
        <v>6.1642462262999427</v>
      </c>
      <c r="AH172" s="114"/>
      <c r="AI172" s="115">
        <f>(T172-T174)*D172</f>
        <v>292082.96265789086</v>
      </c>
      <c r="AJ172" s="116">
        <f>(T172-T174)/T174</f>
        <v>4.614391990277497E-3</v>
      </c>
      <c r="AK172" s="115">
        <f>(AE172-AE174)*E172</f>
        <v>154674.62542570711</v>
      </c>
      <c r="AL172" s="116">
        <f>(AE172-AE174)/AE174</f>
        <v>2.4382912756659284E-3</v>
      </c>
      <c r="AM172" s="114"/>
      <c r="AN172" s="115">
        <f>(U172-U174)*D172</f>
        <v>347569.81422555726</v>
      </c>
      <c r="AO172" s="116">
        <f>(U172-U174)/U174</f>
        <v>4.216806634674713E-3</v>
      </c>
      <c r="AP172" s="115">
        <f>(AF172-AF174)*E172</f>
        <v>168641.23671975802</v>
      </c>
      <c r="AQ172" s="116">
        <f>(AF172-AF174)/AF174</f>
        <v>2.0415671318706786E-3</v>
      </c>
      <c r="AR172" s="206">
        <f>AD172/AD174-1</f>
        <v>3.567784064518964E-3</v>
      </c>
      <c r="AS172" s="117">
        <v>26.721306989999999</v>
      </c>
      <c r="AT172" s="117">
        <f>H172/D172/6*7</f>
        <v>31.442723198846526</v>
      </c>
      <c r="AU172" s="27"/>
    </row>
    <row r="173" spans="1:48" ht="15" customHeight="1" x14ac:dyDescent="0.3">
      <c r="A173" s="196" t="s">
        <v>176</v>
      </c>
      <c r="B173" s="179"/>
      <c r="C173" s="180" t="s">
        <v>30</v>
      </c>
      <c r="D173" s="181">
        <v>2358559</v>
      </c>
      <c r="E173" s="181">
        <v>935011</v>
      </c>
      <c r="F173" s="181">
        <v>1714381</v>
      </c>
      <c r="G173" s="181">
        <v>14548000</v>
      </c>
      <c r="H173" s="182">
        <v>63632678.25</v>
      </c>
      <c r="I173" s="182">
        <v>82842652.760000005</v>
      </c>
      <c r="J173" s="181">
        <v>13688009</v>
      </c>
      <c r="K173" s="181">
        <v>1703371</v>
      </c>
      <c r="L173" s="181">
        <v>9565006</v>
      </c>
      <c r="M173" s="181">
        <v>2336105</v>
      </c>
      <c r="N173" s="181">
        <v>571919</v>
      </c>
      <c r="O173" s="181">
        <v>1940065</v>
      </c>
      <c r="P173" s="181">
        <v>563714</v>
      </c>
      <c r="Q173" s="181">
        <v>978239</v>
      </c>
      <c r="R173" s="181">
        <v>45045</v>
      </c>
      <c r="S173" s="181">
        <v>478366</v>
      </c>
      <c r="T173" s="183">
        <f>H173/D173</f>
        <v>26.979472741618928</v>
      </c>
      <c r="U173" s="183">
        <f>I173/D173</f>
        <v>35.124265604549223</v>
      </c>
      <c r="V173" s="184">
        <f>J173/D173</f>
        <v>5.8035474202680533</v>
      </c>
      <c r="W173" s="184">
        <f>K173/D173</f>
        <v>0.72220834840256276</v>
      </c>
      <c r="X173" s="184">
        <f>L173/D173</f>
        <v>4.0554448712116171</v>
      </c>
      <c r="Y173" s="184">
        <f>M173/D173</f>
        <v>0.99047978023869654</v>
      </c>
      <c r="Z173" s="184">
        <f>O173/D173</f>
        <v>0.82256369249189865</v>
      </c>
      <c r="AA173" s="184">
        <f>P173/D173</f>
        <v>0.23900780094964766</v>
      </c>
      <c r="AB173" s="184">
        <f>Q173/D173</f>
        <v>0.41476130128608191</v>
      </c>
      <c r="AC173" s="184">
        <f>R173/D173</f>
        <v>1.9098525837174307E-2</v>
      </c>
      <c r="AD173" s="184">
        <f>F173/D173</f>
        <v>0.72687645295284109</v>
      </c>
      <c r="AE173" s="183">
        <f t="shared" si="74"/>
        <v>68.055539720923065</v>
      </c>
      <c r="AF173" s="183">
        <f t="shared" si="75"/>
        <v>88.600725296279947</v>
      </c>
      <c r="AG173" s="185">
        <f>G173/D173</f>
        <v>6.1681730242915274</v>
      </c>
      <c r="AH173" s="186"/>
      <c r="AI173" s="187">
        <f>(T173-T174)*D173</f>
        <v>359345.25228429883</v>
      </c>
      <c r="AJ173" s="188">
        <f>(T173-T174)/T174</f>
        <v>5.679252779322878E-3</v>
      </c>
      <c r="AK173" s="187">
        <f>(AE173-AE174)*E173</f>
        <v>159134.50325410991</v>
      </c>
      <c r="AL173" s="188">
        <f>(AE173-AE174)/AE174</f>
        <v>2.5070997121106582E-3</v>
      </c>
      <c r="AM173" s="186"/>
      <c r="AN173" s="187">
        <f>(U173-U174)*D173</f>
        <v>450217.95306687651</v>
      </c>
      <c r="AO173" s="188">
        <f>(U173-U174)/U174</f>
        <v>5.4643117917543525E-3</v>
      </c>
      <c r="AP173" s="187">
        <f>(AF173-AF174)*E173</f>
        <v>189510.15871513617</v>
      </c>
      <c r="AQ173" s="188">
        <f>(AF173-AF174)/AF174</f>
        <v>2.2928366998617926E-3</v>
      </c>
      <c r="AR173" s="207">
        <f>AD173/AD174-1</f>
        <v>4.9953980733137282E-3</v>
      </c>
      <c r="AS173" s="189">
        <v>26.736648429999999</v>
      </c>
      <c r="AT173" s="189">
        <f>H173/D173/6*7</f>
        <v>31.47605153188875</v>
      </c>
      <c r="AU173" s="27"/>
    </row>
    <row r="174" spans="1:48" ht="15" customHeight="1" x14ac:dyDescent="0.3">
      <c r="A174" s="196" t="s">
        <v>176</v>
      </c>
      <c r="B174" s="73"/>
      <c r="C174" s="26" t="s">
        <v>31</v>
      </c>
      <c r="D174" s="28">
        <v>524694</v>
      </c>
      <c r="E174" s="28">
        <v>207350</v>
      </c>
      <c r="F174" s="28">
        <v>379492</v>
      </c>
      <c r="G174" s="28">
        <v>3223864</v>
      </c>
      <c r="H174" s="29">
        <v>14076026.16</v>
      </c>
      <c r="I174" s="29">
        <v>18329334.219999999</v>
      </c>
      <c r="J174" s="28">
        <v>3012370</v>
      </c>
      <c r="K174" s="28">
        <v>373868</v>
      </c>
      <c r="L174" s="28">
        <v>2103180</v>
      </c>
      <c r="M174" s="28">
        <v>516872</v>
      </c>
      <c r="N174" s="28">
        <v>125720</v>
      </c>
      <c r="O174" s="28">
        <v>427771</v>
      </c>
      <c r="P174" s="28">
        <v>123403</v>
      </c>
      <c r="Q174" s="28">
        <v>216522</v>
      </c>
      <c r="R174" s="28">
        <v>9892</v>
      </c>
      <c r="S174" s="28">
        <v>105693</v>
      </c>
      <c r="T174" s="175">
        <f>H174/D174</f>
        <v>26.827114775469131</v>
      </c>
      <c r="U174" s="175">
        <f>I174/D174</f>
        <v>34.933378731222383</v>
      </c>
      <c r="V174" s="162">
        <f>J174/D174</f>
        <v>5.7411939149294637</v>
      </c>
      <c r="W174" s="162">
        <f>K174/D174</f>
        <v>0.71254483565659221</v>
      </c>
      <c r="X174" s="162">
        <f>L174/D174</f>
        <v>4.0083934636187948</v>
      </c>
      <c r="Y174" s="162">
        <f>M174/D174</f>
        <v>0.985092263300133</v>
      </c>
      <c r="Z174" s="162">
        <f>O174/D174</f>
        <v>0.81527709484004007</v>
      </c>
      <c r="AA174" s="162">
        <f>P174/D174</f>
        <v>0.23519041574708305</v>
      </c>
      <c r="AB174" s="162">
        <f>Q174/D174</f>
        <v>0.41266338094203481</v>
      </c>
      <c r="AC174" s="162">
        <f>R174/D174</f>
        <v>1.8852893305431356E-2</v>
      </c>
      <c r="AD174" s="165">
        <f>F174/D174</f>
        <v>0.72326346403808695</v>
      </c>
      <c r="AE174" s="175">
        <f t="shared" si="74"/>
        <v>67.885344393537494</v>
      </c>
      <c r="AF174" s="175">
        <f t="shared" si="75"/>
        <v>88.398043019049908</v>
      </c>
      <c r="AG174" s="104">
        <f>G174/D174</f>
        <v>6.144274567652765</v>
      </c>
      <c r="AH174" s="105"/>
      <c r="AI174" s="106"/>
      <c r="AJ174" s="106"/>
      <c r="AK174" s="106"/>
      <c r="AL174" s="106"/>
      <c r="AM174" s="105"/>
      <c r="AN174" s="106"/>
      <c r="AO174" s="106"/>
      <c r="AP174" s="106"/>
      <c r="AQ174" s="106"/>
      <c r="AR174" s="208"/>
      <c r="AS174" s="83">
        <v>26.68003478</v>
      </c>
      <c r="AT174" s="83">
        <f>H174/D174/6*7</f>
        <v>31.298300571380651</v>
      </c>
      <c r="AU174" s="27"/>
    </row>
    <row r="175" spans="1:48" ht="15" customHeight="1" x14ac:dyDescent="0.3">
      <c r="A175" s="196" t="s">
        <v>176</v>
      </c>
      <c r="B175" s="17"/>
      <c r="C175" s="17"/>
      <c r="D175" s="18"/>
      <c r="E175" s="18"/>
      <c r="F175" s="18"/>
      <c r="G175" s="18"/>
      <c r="H175" s="17"/>
      <c r="I175" s="17"/>
      <c r="J175" s="138"/>
      <c r="K175" s="138"/>
      <c r="L175" s="138"/>
      <c r="M175" s="138"/>
      <c r="N175" s="138"/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88"/>
      <c r="AS175" s="84"/>
      <c r="AT175" s="84"/>
    </row>
    <row r="176" spans="1:48" ht="15" customHeight="1" x14ac:dyDescent="0.3">
      <c r="A176" s="196" t="s">
        <v>176</v>
      </c>
      <c r="B176" s="74" t="s">
        <v>108</v>
      </c>
      <c r="C176" s="1"/>
      <c r="D176" s="2">
        <f>SUM(D172:D173)</f>
        <v>4718047</v>
      </c>
      <c r="E176" s="2">
        <f>SUM(E172)</f>
        <v>934453</v>
      </c>
      <c r="F176" s="2"/>
      <c r="G176" s="2"/>
      <c r="H176" s="3"/>
      <c r="I176" s="3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76"/>
      <c r="U176" s="176"/>
      <c r="V176" s="176"/>
      <c r="W176" s="176"/>
      <c r="X176" s="176"/>
      <c r="Y176" s="176"/>
      <c r="Z176" s="176"/>
      <c r="AA176" s="176"/>
      <c r="AB176" s="176"/>
      <c r="AC176" s="176"/>
      <c r="AD176" s="177"/>
      <c r="AE176" s="177"/>
      <c r="AF176" s="176"/>
      <c r="AG176" s="30"/>
      <c r="AH176" s="209"/>
      <c r="AI176" s="3">
        <f>SUMIF(AI164:AI171,"&lt;&gt;#DIV/0!")</f>
        <v>708327.99063327769</v>
      </c>
      <c r="AJ176" s="30"/>
      <c r="AK176" s="3">
        <f>SUMIF(AK164:AK171,"&lt;&gt;#DIV/0!")</f>
        <v>448115.22808411182</v>
      </c>
      <c r="AL176" s="1"/>
      <c r="AM176" s="1"/>
      <c r="AN176" s="3">
        <f>SUMIF(AN164:AN171, "&lt;&gt;#DIV/0!")</f>
        <v>872566.23030013591</v>
      </c>
      <c r="AO176" s="1"/>
      <c r="AP176" s="3">
        <f>SUMIF(AP164:AP171, "&lt;&gt;#DIV/0!")</f>
        <v>537708.07917141262</v>
      </c>
      <c r="AQ176" s="1"/>
      <c r="AR176" s="210"/>
      <c r="AS176" s="85"/>
      <c r="AT176" s="85"/>
      <c r="AU176" s="11"/>
    </row>
    <row r="177" spans="1:48" ht="15" customHeight="1" x14ac:dyDescent="0.3">
      <c r="A177" s="196" t="s">
        <v>176</v>
      </c>
    </row>
    <row r="178" spans="1:48" ht="15" customHeight="1" x14ac:dyDescent="0.3">
      <c r="A178" s="196" t="s">
        <v>176</v>
      </c>
    </row>
    <row r="179" spans="1:48" ht="15" hidden="1" customHeight="1" x14ac:dyDescent="0.3">
      <c r="A179" s="196" t="s">
        <v>177</v>
      </c>
      <c r="B179" s="55" t="s">
        <v>111</v>
      </c>
      <c r="C179" s="19"/>
      <c r="D179" s="47"/>
      <c r="E179" s="47"/>
      <c r="F179" s="47"/>
      <c r="G179" s="47"/>
      <c r="H179" s="60"/>
      <c r="I179" s="59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  <c r="AA179" s="120"/>
      <c r="AB179" s="120"/>
      <c r="AC179" s="120"/>
      <c r="AD179" s="120"/>
      <c r="AE179" s="120"/>
      <c r="AF179" s="120"/>
      <c r="AG179" s="59"/>
      <c r="AI179" s="244" t="s">
        <v>113</v>
      </c>
      <c r="AJ179" s="245"/>
      <c r="AK179" s="245"/>
      <c r="AL179" s="245"/>
      <c r="AM179" s="245"/>
      <c r="AN179" s="245"/>
      <c r="AO179" s="246"/>
      <c r="AP179" s="56"/>
      <c r="AQ179" s="56"/>
      <c r="AS179" s="77"/>
      <c r="AT179" s="77"/>
    </row>
    <row r="180" spans="1:48" ht="43.2" hidden="1" x14ac:dyDescent="0.3">
      <c r="A180" s="196" t="s">
        <v>177</v>
      </c>
      <c r="B180" s="57" t="s">
        <v>177</v>
      </c>
      <c r="C180" s="57" t="s">
        <v>114</v>
      </c>
      <c r="D180" s="51" t="s">
        <v>115</v>
      </c>
      <c r="E180" s="51" t="s">
        <v>116</v>
      </c>
      <c r="F180" s="51" t="s">
        <v>117</v>
      </c>
      <c r="G180" s="51" t="s">
        <v>118</v>
      </c>
      <c r="H180" s="50" t="s">
        <v>119</v>
      </c>
      <c r="I180" s="50" t="s">
        <v>120</v>
      </c>
      <c r="J180" s="51" t="s">
        <v>121</v>
      </c>
      <c r="K180" s="51" t="s">
        <v>122</v>
      </c>
      <c r="L180" s="51" t="s">
        <v>123</v>
      </c>
      <c r="M180" s="51" t="s">
        <v>124</v>
      </c>
      <c r="N180" s="51" t="s">
        <v>125</v>
      </c>
      <c r="O180" s="51" t="s">
        <v>126</v>
      </c>
      <c r="P180" s="51" t="s">
        <v>127</v>
      </c>
      <c r="Q180" s="51" t="s">
        <v>128</v>
      </c>
      <c r="R180" s="51" t="s">
        <v>129</v>
      </c>
      <c r="S180" s="51" t="s">
        <v>130</v>
      </c>
      <c r="T180" s="51" t="s">
        <v>131</v>
      </c>
      <c r="U180" s="51" t="s">
        <v>132</v>
      </c>
      <c r="V180" s="51" t="s">
        <v>133</v>
      </c>
      <c r="W180" s="51" t="s">
        <v>134</v>
      </c>
      <c r="X180" s="51" t="s">
        <v>135</v>
      </c>
      <c r="Y180" s="51" t="s">
        <v>136</v>
      </c>
      <c r="Z180" s="51" t="s">
        <v>137</v>
      </c>
      <c r="AA180" s="51" t="s">
        <v>138</v>
      </c>
      <c r="AB180" s="51" t="s">
        <v>139</v>
      </c>
      <c r="AC180" s="51" t="s">
        <v>140</v>
      </c>
      <c r="AD180" s="51" t="s">
        <v>141</v>
      </c>
      <c r="AE180" s="51" t="s">
        <v>142</v>
      </c>
      <c r="AF180" s="51" t="s">
        <v>143</v>
      </c>
      <c r="AG180" s="51" t="s">
        <v>144</v>
      </c>
      <c r="AH180" s="6"/>
      <c r="AI180" s="51" t="s">
        <v>145</v>
      </c>
      <c r="AJ180" s="51" t="s">
        <v>146</v>
      </c>
      <c r="AK180" s="51" t="s">
        <v>147</v>
      </c>
      <c r="AL180" s="51" t="s">
        <v>148</v>
      </c>
      <c r="AM180" s="13"/>
      <c r="AN180" s="51" t="s">
        <v>149</v>
      </c>
      <c r="AO180" s="51" t="s">
        <v>150</v>
      </c>
      <c r="AP180" s="51" t="s">
        <v>151</v>
      </c>
      <c r="AQ180" s="51" t="s">
        <v>152</v>
      </c>
      <c r="AR180" s="51" t="s">
        <v>153</v>
      </c>
      <c r="AS180" s="75" t="s">
        <v>154</v>
      </c>
      <c r="AT180" s="75" t="s">
        <v>155</v>
      </c>
      <c r="AU180" s="6"/>
    </row>
    <row r="181" spans="1:48" ht="15" hidden="1" customHeight="1" x14ac:dyDescent="0.3">
      <c r="A181" s="196" t="s">
        <v>177</v>
      </c>
      <c r="B181" s="89" t="s">
        <v>178</v>
      </c>
      <c r="C181" s="48" t="s">
        <v>29</v>
      </c>
      <c r="D181" s="61">
        <v>1837442</v>
      </c>
      <c r="E181" s="61">
        <v>583212</v>
      </c>
      <c r="F181" s="61">
        <v>932408</v>
      </c>
      <c r="G181" s="61">
        <v>7598969</v>
      </c>
      <c r="H181" s="62">
        <v>35559568.369999997</v>
      </c>
      <c r="I181" s="62">
        <v>44654047.82</v>
      </c>
      <c r="J181" s="122">
        <v>3835248</v>
      </c>
      <c r="K181" s="122">
        <v>429566</v>
      </c>
      <c r="L181" s="122">
        <v>2812630</v>
      </c>
      <c r="M181" s="122">
        <v>568389</v>
      </c>
      <c r="N181" s="122">
        <v>260360</v>
      </c>
      <c r="O181" s="122">
        <v>559293</v>
      </c>
      <c r="P181" s="122">
        <v>85591</v>
      </c>
      <c r="Q181" s="122">
        <v>321217</v>
      </c>
      <c r="R181" s="122">
        <v>12541</v>
      </c>
      <c r="S181" s="122">
        <v>204914</v>
      </c>
      <c r="T181" s="171">
        <f>H181/D181</f>
        <v>19.352756914231851</v>
      </c>
      <c r="U181" s="171">
        <f>I181/D181</f>
        <v>24.302289715811437</v>
      </c>
      <c r="V181" s="125">
        <f>J181/D181</f>
        <v>2.0872756799942529</v>
      </c>
      <c r="W181" s="125">
        <f>K181/D181</f>
        <v>0.23378479429554783</v>
      </c>
      <c r="X181" s="125">
        <f>L181/D181</f>
        <v>1.5307313101583615</v>
      </c>
      <c r="Y181" s="125">
        <f>M181/D181</f>
        <v>0.3093371110489474</v>
      </c>
      <c r="Z181" s="125">
        <f>O181/D181</f>
        <v>0.30438675071104287</v>
      </c>
      <c r="AA181" s="125">
        <f>P181/D181</f>
        <v>4.6581606385398829E-2</v>
      </c>
      <c r="AB181" s="125">
        <f>Q181/D181</f>
        <v>0.17481749083780604</v>
      </c>
      <c r="AC181" s="125">
        <f>R181/D181</f>
        <v>6.825249450050668E-3</v>
      </c>
      <c r="AD181" s="125">
        <f>F181/D181</f>
        <v>0.50744894260607953</v>
      </c>
      <c r="AE181" s="171">
        <f>H181/E181</f>
        <v>60.971942226840319</v>
      </c>
      <c r="AF181" s="171">
        <f>I181/E181</f>
        <v>76.565721933019205</v>
      </c>
      <c r="AG181" s="63">
        <f>G181/D181</f>
        <v>4.1356238727535342</v>
      </c>
      <c r="AH181" s="107"/>
      <c r="AI181" s="64">
        <f>(T181-T183)*D181</f>
        <v>191425.38464259091</v>
      </c>
      <c r="AJ181" s="65">
        <f>(T181-T183)/T183</f>
        <v>5.4123674155536518E-3</v>
      </c>
      <c r="AK181" s="64">
        <f>(AE181-AE183)*E181</f>
        <v>55826.049868358561</v>
      </c>
      <c r="AL181" s="65">
        <f>(AE181-AE183)/AE183</f>
        <v>1.5723990266993232E-3</v>
      </c>
      <c r="AM181" s="108"/>
      <c r="AN181" s="64">
        <f>(U181-U183)*D181</f>
        <v>210825.85863074748</v>
      </c>
      <c r="AO181" s="65">
        <f>(U181-U183)/U183</f>
        <v>4.7437122991218017E-3</v>
      </c>
      <c r="AP181" s="64">
        <f>(AF181-AF183)*E181</f>
        <v>40433.216425017708</v>
      </c>
      <c r="AQ181" s="65">
        <f>(AF181-AF183)/AF183</f>
        <v>9.062977027146712E-4</v>
      </c>
      <c r="AR181" s="202">
        <f>AD181/AD183-1</f>
        <v>3.6700622262502147E-3</v>
      </c>
      <c r="AS181" s="78">
        <v>18.860343929999999</v>
      </c>
      <c r="AT181" s="80">
        <f>H181/D181/6*7</f>
        <v>22.578216399937158</v>
      </c>
      <c r="AU181" s="17"/>
      <c r="AV181" s="17"/>
    </row>
    <row r="182" spans="1:48" ht="15" hidden="1" customHeight="1" x14ac:dyDescent="0.3">
      <c r="A182" s="196" t="s">
        <v>177</v>
      </c>
      <c r="B182" s="52"/>
      <c r="C182" s="53" t="s">
        <v>30</v>
      </c>
      <c r="D182" s="70">
        <v>1834914</v>
      </c>
      <c r="E182" s="70">
        <v>581889</v>
      </c>
      <c r="F182" s="70">
        <v>929325</v>
      </c>
      <c r="G182" s="70">
        <v>7565793</v>
      </c>
      <c r="H182" s="71">
        <v>35442994.909999996</v>
      </c>
      <c r="I182" s="71">
        <v>44523471.770000003</v>
      </c>
      <c r="J182" s="122">
        <v>3824572</v>
      </c>
      <c r="K182" s="122">
        <v>427111</v>
      </c>
      <c r="L182" s="122">
        <v>2803268</v>
      </c>
      <c r="M182" s="122">
        <v>569266</v>
      </c>
      <c r="N182" s="122">
        <v>259306</v>
      </c>
      <c r="O182" s="122">
        <v>555661</v>
      </c>
      <c r="P182" s="122">
        <v>84786</v>
      </c>
      <c r="Q182" s="122">
        <v>319137</v>
      </c>
      <c r="R182" s="122">
        <v>12278</v>
      </c>
      <c r="S182" s="122">
        <v>203911</v>
      </c>
      <c r="T182" s="171">
        <f>H182/D182</f>
        <v>19.315888869996083</v>
      </c>
      <c r="U182" s="172">
        <f>I182/D182</f>
        <v>24.264609551183327</v>
      </c>
      <c r="V182" s="125">
        <f>J182/D182</f>
        <v>2.0843331077096803</v>
      </c>
      <c r="W182" s="125">
        <f>K182/D182</f>
        <v>0.23276894720951499</v>
      </c>
      <c r="X182" s="125">
        <f>L182/D182</f>
        <v>1.5277380847276767</v>
      </c>
      <c r="Y182" s="125">
        <f>M182/D182</f>
        <v>0.31024124291383681</v>
      </c>
      <c r="Z182" s="125">
        <f>O182/D182</f>
        <v>0.30282672648418402</v>
      </c>
      <c r="AA182" s="125">
        <f>P182/D182</f>
        <v>4.6207070195115413E-2</v>
      </c>
      <c r="AB182" s="125">
        <f>Q182/D182</f>
        <v>0.17392477249614968</v>
      </c>
      <c r="AC182" s="125">
        <f>R182/D182</f>
        <v>6.6913217731185224E-3</v>
      </c>
      <c r="AD182" s="163">
        <f>F182/D182</f>
        <v>0.50646787805859017</v>
      </c>
      <c r="AE182" s="172">
        <f t="shared" ref="AE182:AE183" si="76">H182/E182</f>
        <v>60.910233584068436</v>
      </c>
      <c r="AF182" s="172">
        <f t="shared" ref="AF182:AF183" si="77">I182/E182</f>
        <v>76.515403745387871</v>
      </c>
      <c r="AG182" s="69">
        <f>G182/D182</f>
        <v>4.1232411982250943</v>
      </c>
      <c r="AH182" s="32"/>
      <c r="AI182" s="64">
        <f>(T182-T183)*D182</f>
        <v>123512.32615021477</v>
      </c>
      <c r="AJ182" s="65">
        <f>(T182-T183)/T183</f>
        <v>3.4970027054329537E-3</v>
      </c>
      <c r="AK182" s="64">
        <f>(AE182-AE183)*E182</f>
        <v>19791.829612285794</v>
      </c>
      <c r="AL182" s="65">
        <f>(AE182-AE183)/AE183</f>
        <v>5.5872501330190747E-4</v>
      </c>
      <c r="AM182" s="24"/>
      <c r="AN182" s="64">
        <f>(U182-U183)*D182</f>
        <v>141395.93738928775</v>
      </c>
      <c r="AO182" s="65">
        <f>(U182-U183)/U183</f>
        <v>3.1858793158429499E-3</v>
      </c>
      <c r="AP182" s="64">
        <f>(AF182-AF183)*E182</f>
        <v>11061.894929461288</v>
      </c>
      <c r="AQ182" s="65">
        <f>(AF182-AF183)/AF183</f>
        <v>2.4851260492316266E-4</v>
      </c>
      <c r="AR182" s="202">
        <f>AD182/AD183-1</f>
        <v>1.72964018030064E-3</v>
      </c>
      <c r="AS182" s="80">
        <v>18.871345590000001</v>
      </c>
      <c r="AT182" s="80">
        <f>H182/D182/6*7</f>
        <v>22.535203681662097</v>
      </c>
    </row>
    <row r="183" spans="1:48" ht="15" hidden="1" customHeight="1" x14ac:dyDescent="0.3">
      <c r="A183" s="196" t="s">
        <v>177</v>
      </c>
      <c r="B183" s="90"/>
      <c r="C183" s="49" t="s">
        <v>31</v>
      </c>
      <c r="D183" s="66">
        <v>408429</v>
      </c>
      <c r="E183" s="66">
        <v>129142</v>
      </c>
      <c r="F183" s="66">
        <v>206499</v>
      </c>
      <c r="G183" s="66">
        <v>1681277</v>
      </c>
      <c r="H183" s="67">
        <v>7861676.8700000001</v>
      </c>
      <c r="I183" s="67">
        <v>9878897.2400000002</v>
      </c>
      <c r="J183" s="132">
        <v>855061</v>
      </c>
      <c r="K183" s="132">
        <v>94346</v>
      </c>
      <c r="L183" s="132">
        <v>628287</v>
      </c>
      <c r="M183" s="132">
        <v>127010</v>
      </c>
      <c r="N183" s="132">
        <v>57041</v>
      </c>
      <c r="O183" s="132">
        <v>123758</v>
      </c>
      <c r="P183" s="132">
        <v>18733</v>
      </c>
      <c r="Q183" s="132">
        <v>71222</v>
      </c>
      <c r="R183" s="132">
        <v>2697</v>
      </c>
      <c r="S183" s="132">
        <v>45078</v>
      </c>
      <c r="T183" s="173">
        <f>H183/D183</f>
        <v>19.248576545739898</v>
      </c>
      <c r="U183" s="173">
        <f>I183/D183</f>
        <v>24.187550932965095</v>
      </c>
      <c r="V183" s="135">
        <f>J183/D183</f>
        <v>2.0935364530922143</v>
      </c>
      <c r="W183" s="135">
        <f>K183/D183</f>
        <v>0.23099730920184414</v>
      </c>
      <c r="X183" s="135">
        <f>L183/D183</f>
        <v>1.5383016387181125</v>
      </c>
      <c r="Y183" s="135">
        <f>M183/D183</f>
        <v>0.31097204165228226</v>
      </c>
      <c r="Z183" s="135">
        <f>O183/D183</f>
        <v>0.30300982545313876</v>
      </c>
      <c r="AA183" s="135">
        <f>P183/D183</f>
        <v>4.5865988947895474E-2</v>
      </c>
      <c r="AB183" s="135">
        <f>Q183/D183</f>
        <v>0.17438036966033263</v>
      </c>
      <c r="AC183" s="135">
        <f>R183/D183</f>
        <v>6.6033508884041046E-3</v>
      </c>
      <c r="AD183" s="135">
        <f>F183/D183</f>
        <v>0.50559338342771942</v>
      </c>
      <c r="AE183" s="173">
        <f t="shared" si="76"/>
        <v>60.876220516950333</v>
      </c>
      <c r="AF183" s="173">
        <f t="shared" si="77"/>
        <v>76.496393427390004</v>
      </c>
      <c r="AG183" s="68">
        <f>G183/D183</f>
        <v>4.1164486361154573</v>
      </c>
      <c r="AH183" s="8"/>
      <c r="AI183" s="49"/>
      <c r="AJ183" s="49"/>
      <c r="AK183" s="49"/>
      <c r="AL183" s="49"/>
      <c r="AN183" s="49"/>
      <c r="AO183" s="49"/>
      <c r="AP183" s="49"/>
      <c r="AQ183" s="49"/>
      <c r="AR183" s="203"/>
      <c r="AS183" s="79">
        <v>18.814032610000002</v>
      </c>
      <c r="AT183" s="79">
        <f>H183/D183/6*7</f>
        <v>22.456672636696545</v>
      </c>
    </row>
    <row r="184" spans="1:48" ht="15" hidden="1" customHeight="1" x14ac:dyDescent="0.3">
      <c r="A184" s="196" t="s">
        <v>177</v>
      </c>
      <c r="B184" s="58"/>
      <c r="D184" s="9"/>
      <c r="E184" s="9"/>
      <c r="F184" s="9"/>
      <c r="G184" s="9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V184" s="118"/>
      <c r="W184" s="118"/>
      <c r="X184" s="118"/>
      <c r="Y184" s="118"/>
      <c r="Z184" s="118"/>
      <c r="AA184" s="118"/>
      <c r="AB184" s="118"/>
      <c r="AC184" s="118"/>
      <c r="AD184" s="167"/>
      <c r="AE184" s="172"/>
      <c r="AG184" s="72"/>
      <c r="AR184" s="9"/>
      <c r="AS184" s="81"/>
      <c r="AT184" s="103"/>
    </row>
    <row r="185" spans="1:48" ht="15" hidden="1" customHeight="1" x14ac:dyDescent="0.3">
      <c r="A185" s="196" t="s">
        <v>177</v>
      </c>
      <c r="B185" s="90" t="s">
        <v>179</v>
      </c>
      <c r="C185" s="53" t="s">
        <v>29</v>
      </c>
      <c r="D185" s="70">
        <v>522046</v>
      </c>
      <c r="E185" s="70">
        <v>351241</v>
      </c>
      <c r="F185" s="70">
        <v>780212</v>
      </c>
      <c r="G185" s="70">
        <v>6945496</v>
      </c>
      <c r="H185" s="71">
        <v>28030769.98</v>
      </c>
      <c r="I185" s="71">
        <v>38118409.909999996</v>
      </c>
      <c r="J185" s="122">
        <v>9845256</v>
      </c>
      <c r="K185" s="122">
        <v>1274890</v>
      </c>
      <c r="L185" s="122">
        <v>6750431</v>
      </c>
      <c r="M185" s="122">
        <v>1760976</v>
      </c>
      <c r="N185" s="122">
        <v>311499</v>
      </c>
      <c r="O185" s="122">
        <v>1373897</v>
      </c>
      <c r="P185" s="122">
        <v>471753</v>
      </c>
      <c r="Q185" s="122">
        <v>656135</v>
      </c>
      <c r="R185" s="122">
        <v>32208</v>
      </c>
      <c r="S185" s="122">
        <v>272922</v>
      </c>
      <c r="T185" s="172">
        <f>H185/D185</f>
        <v>53.69406140455056</v>
      </c>
      <c r="U185" s="172">
        <f>I185/D185</f>
        <v>73.017339295770867</v>
      </c>
      <c r="V185" s="125">
        <f>J185/D185</f>
        <v>18.858981775552348</v>
      </c>
      <c r="W185" s="125">
        <f>K185/D185</f>
        <v>2.4421028032012506</v>
      </c>
      <c r="X185" s="125">
        <f>L185/D185</f>
        <v>12.930720664462518</v>
      </c>
      <c r="Y185" s="125">
        <f>M185/D185</f>
        <v>3.3732199844458153</v>
      </c>
      <c r="Z185" s="125">
        <f>O185/D185</f>
        <v>2.631754672959854</v>
      </c>
      <c r="AA185" s="125">
        <f>P185/D185</f>
        <v>0.90366174628289464</v>
      </c>
      <c r="AB185" s="125">
        <f>Q185/D185</f>
        <v>1.2568528443853606</v>
      </c>
      <c r="AC185" s="125">
        <f>R185/D185</f>
        <v>6.169571263834988E-2</v>
      </c>
      <c r="AD185" s="163">
        <f>F185/D185</f>
        <v>1.4945273021917609</v>
      </c>
      <c r="AE185" s="172">
        <f t="shared" ref="AE185:AE187" si="78">H185/E185</f>
        <v>79.804948681959118</v>
      </c>
      <c r="AF185" s="172">
        <f t="shared" ref="AF185:AF187" si="79">I185/E185</f>
        <v>108.52494415515272</v>
      </c>
      <c r="AG185" s="69">
        <f>G185/D185</f>
        <v>13.304375476490577</v>
      </c>
      <c r="AH185" s="32"/>
      <c r="AI185" s="64">
        <f>(T185-T187)*D185</f>
        <v>127478.4524780482</v>
      </c>
      <c r="AJ185" s="65">
        <f>(T185-T187)/T187</f>
        <v>4.5685811780417345E-3</v>
      </c>
      <c r="AK185" s="64">
        <f>(AE185-AE187)*E185</f>
        <v>121422.35611382475</v>
      </c>
      <c r="AL185" s="65">
        <f>(AE185-AE187)/AE187</f>
        <v>4.3505981490554648E-3</v>
      </c>
      <c r="AM185" s="24"/>
      <c r="AN185" s="64">
        <f>(U185-U187)*D185</f>
        <v>174774.04657523392</v>
      </c>
      <c r="AO185" s="65">
        <f>(U185-U187)/U187</f>
        <v>4.6061491630459408E-3</v>
      </c>
      <c r="AP185" s="64">
        <f>(AF185-AF187)*E185</f>
        <v>166538.80612085492</v>
      </c>
      <c r="AQ185" s="65">
        <f>(AF185-AF187)/AF187</f>
        <v>4.3881579821194276E-3</v>
      </c>
      <c r="AR185" s="202">
        <f>AD185/AD187-1</f>
        <v>4.4407391589549317E-3</v>
      </c>
      <c r="AS185" s="80">
        <v>54.389488880000002</v>
      </c>
      <c r="AT185" s="80">
        <f>H185/D185/6*7</f>
        <v>62.643071638642326</v>
      </c>
    </row>
    <row r="186" spans="1:48" ht="15" hidden="1" customHeight="1" x14ac:dyDescent="0.3">
      <c r="A186" s="196" t="s">
        <v>177</v>
      </c>
      <c r="B186" s="52"/>
      <c r="C186" s="53" t="s">
        <v>30</v>
      </c>
      <c r="D186" s="70">
        <v>523645</v>
      </c>
      <c r="E186" s="70">
        <v>353122</v>
      </c>
      <c r="F186" s="70">
        <v>785056</v>
      </c>
      <c r="G186" s="70">
        <v>6982207</v>
      </c>
      <c r="H186" s="71">
        <v>28189683.34</v>
      </c>
      <c r="I186" s="71">
        <v>38319180.990000002</v>
      </c>
      <c r="J186" s="122">
        <v>9863437</v>
      </c>
      <c r="K186" s="122">
        <v>1276260</v>
      </c>
      <c r="L186" s="122">
        <v>6761738</v>
      </c>
      <c r="M186" s="122">
        <v>1766839</v>
      </c>
      <c r="N186" s="122">
        <v>312613</v>
      </c>
      <c r="O186" s="122">
        <v>1384404</v>
      </c>
      <c r="P186" s="122">
        <v>478928</v>
      </c>
      <c r="Q186" s="122">
        <v>659102</v>
      </c>
      <c r="R186" s="122">
        <v>32767</v>
      </c>
      <c r="S186" s="122">
        <v>274455</v>
      </c>
      <c r="T186" s="171">
        <f>H186/D186</f>
        <v>53.833576831632115</v>
      </c>
      <c r="U186" s="172">
        <f>I186/D186</f>
        <v>73.177784548692344</v>
      </c>
      <c r="V186" s="125">
        <f>J186/D186</f>
        <v>18.836114161311574</v>
      </c>
      <c r="W186" s="125">
        <f>K186/D186</f>
        <v>2.4372618854376533</v>
      </c>
      <c r="X186" s="125">
        <f>L186/D186</f>
        <v>12.91282834744913</v>
      </c>
      <c r="Y186" s="125">
        <f>M186/D186</f>
        <v>3.3741160519053941</v>
      </c>
      <c r="Z186" s="125">
        <f>O186/D186</f>
        <v>2.643783479265533</v>
      </c>
      <c r="AA186" s="125">
        <f>P186/D186</f>
        <v>0.91460435982392652</v>
      </c>
      <c r="AB186" s="125">
        <f>Q186/D186</f>
        <v>1.2586809766158371</v>
      </c>
      <c r="AC186" s="125">
        <f>R186/D186</f>
        <v>6.2574836005308943E-2</v>
      </c>
      <c r="AD186" s="163">
        <f>F186/D186</f>
        <v>1.499214162266421</v>
      </c>
      <c r="AE186" s="172">
        <f t="shared" si="78"/>
        <v>79.829869959957179</v>
      </c>
      <c r="AF186" s="172">
        <f t="shared" si="79"/>
        <v>108.51541673982364</v>
      </c>
      <c r="AG186" s="69">
        <f>G186/D186</f>
        <v>13.33385595202857</v>
      </c>
      <c r="AH186" s="32"/>
      <c r="AI186" s="64">
        <f>(T186-T187)*D186</f>
        <v>200925.46822388482</v>
      </c>
      <c r="AJ186" s="65">
        <f>(T186-T187)/T187</f>
        <v>7.1787918972459376E-3</v>
      </c>
      <c r="AK186" s="64">
        <f>(AE186-AE187)*E186</f>
        <v>130872.86046618917</v>
      </c>
      <c r="AL186" s="65">
        <f>(AE186-AE187)/AE187</f>
        <v>4.6642340936601098E-3</v>
      </c>
      <c r="AM186" s="24"/>
      <c r="AN186" s="64">
        <f>(U186-U187)*D186</f>
        <v>259325.7249408685</v>
      </c>
      <c r="AO186" s="65">
        <f>(U186-U187)/U187</f>
        <v>6.8136287732797184E-3</v>
      </c>
      <c r="AP186" s="64">
        <f>(AF186-AF187)*E186</f>
        <v>164066.33099376175</v>
      </c>
      <c r="AQ186" s="65">
        <f>(AF186-AF187)/AF187</f>
        <v>4.2999826487229564E-3</v>
      </c>
      <c r="AR186" s="202">
        <f>AD186/AD187-1</f>
        <v>7.5906804084873158E-3</v>
      </c>
      <c r="AS186" s="80">
        <v>54.297599650000002</v>
      </c>
      <c r="AT186" s="80">
        <f>H186/D186/6*7</f>
        <v>62.805839636904132</v>
      </c>
    </row>
    <row r="187" spans="1:48" ht="15" hidden="1" customHeight="1" x14ac:dyDescent="0.3">
      <c r="A187" s="196" t="s">
        <v>177</v>
      </c>
      <c r="B187" s="90"/>
      <c r="C187" s="49" t="s">
        <v>31</v>
      </c>
      <c r="D187" s="66">
        <v>116265</v>
      </c>
      <c r="E187" s="66">
        <v>78208</v>
      </c>
      <c r="F187" s="66">
        <v>172993</v>
      </c>
      <c r="G187" s="66">
        <v>1542587</v>
      </c>
      <c r="H187" s="67">
        <v>6214349.29</v>
      </c>
      <c r="I187" s="67">
        <v>8450436.9800000004</v>
      </c>
      <c r="J187" s="132">
        <v>2157309</v>
      </c>
      <c r="K187" s="132">
        <v>279522</v>
      </c>
      <c r="L187" s="132">
        <v>1474893</v>
      </c>
      <c r="M187" s="132">
        <v>389862</v>
      </c>
      <c r="N187" s="132">
        <v>68679</v>
      </c>
      <c r="O187" s="132">
        <v>304013</v>
      </c>
      <c r="P187" s="132">
        <v>104670</v>
      </c>
      <c r="Q187" s="132">
        <v>145300</v>
      </c>
      <c r="R187" s="132">
        <v>7195</v>
      </c>
      <c r="S187" s="132">
        <v>60615</v>
      </c>
      <c r="T187" s="173">
        <f>H187/D187</f>
        <v>53.449871328430739</v>
      </c>
      <c r="U187" s="173">
        <f>I187/D187</f>
        <v>72.682552616866644</v>
      </c>
      <c r="V187" s="135">
        <f>J187/D187</f>
        <v>18.555102567410657</v>
      </c>
      <c r="W187" s="135">
        <f>K187/D187</f>
        <v>2.4041801057928009</v>
      </c>
      <c r="X187" s="135">
        <f>L187/D187</f>
        <v>12.685614759385885</v>
      </c>
      <c r="Y187" s="135">
        <f>M187/D187</f>
        <v>3.3532189394916787</v>
      </c>
      <c r="Z187" s="135">
        <f>O187/D187</f>
        <v>2.6148281942114995</v>
      </c>
      <c r="AA187" s="135">
        <f>P187/D187</f>
        <v>0.90027093278286674</v>
      </c>
      <c r="AB187" s="135">
        <f>Q187/D187</f>
        <v>1.2497312174773147</v>
      </c>
      <c r="AC187" s="135">
        <f>R187/D187</f>
        <v>6.1884488023050792E-2</v>
      </c>
      <c r="AD187" s="135">
        <f>F187/D187</f>
        <v>1.4879198383004344</v>
      </c>
      <c r="AE187" s="173">
        <f t="shared" si="78"/>
        <v>79.459253401186587</v>
      </c>
      <c r="AF187" s="173">
        <f t="shared" si="79"/>
        <v>108.05080017389525</v>
      </c>
      <c r="AG187" s="68">
        <f>G187/D187</f>
        <v>13.267853610286844</v>
      </c>
      <c r="AI187" s="49"/>
      <c r="AJ187" s="49"/>
      <c r="AK187" s="49"/>
      <c r="AL187" s="49"/>
      <c r="AN187" s="49"/>
      <c r="AO187" s="49"/>
      <c r="AP187" s="49"/>
      <c r="AQ187" s="49"/>
      <c r="AR187" s="203"/>
      <c r="AS187" s="79">
        <v>54.312627579999997</v>
      </c>
      <c r="AT187" s="79">
        <f>H187/D187/6*7</f>
        <v>62.358183216502525</v>
      </c>
    </row>
    <row r="188" spans="1:48" ht="15" hidden="1" customHeight="1" x14ac:dyDescent="0.3">
      <c r="A188" s="196" t="s">
        <v>177</v>
      </c>
      <c r="B188" s="58"/>
      <c r="D188" s="9"/>
      <c r="E188" s="9"/>
      <c r="F188" s="9"/>
      <c r="G188" s="9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V188" s="118"/>
      <c r="W188" s="118"/>
      <c r="X188" s="118"/>
      <c r="Y188" s="118"/>
      <c r="Z188" s="118"/>
      <c r="AA188" s="118"/>
      <c r="AB188" s="118"/>
      <c r="AC188" s="118"/>
      <c r="AD188" s="167"/>
      <c r="AE188" s="172"/>
      <c r="AG188" s="72"/>
      <c r="AR188" s="9"/>
      <c r="AS188" s="81"/>
      <c r="AT188" s="81"/>
    </row>
    <row r="189" spans="1:48" ht="15" hidden="1" customHeight="1" x14ac:dyDescent="0.3">
      <c r="A189" s="196" t="s">
        <v>177</v>
      </c>
      <c r="B189" s="109" t="s">
        <v>108</v>
      </c>
      <c r="C189" s="110" t="s">
        <v>29</v>
      </c>
      <c r="D189" s="111">
        <v>2359488</v>
      </c>
      <c r="E189" s="111">
        <v>934453</v>
      </c>
      <c r="F189" s="111">
        <v>1712620</v>
      </c>
      <c r="G189" s="111">
        <v>14544465</v>
      </c>
      <c r="H189" s="112">
        <v>63590338.350000001</v>
      </c>
      <c r="I189" s="112">
        <v>82772457.730000004</v>
      </c>
      <c r="J189" s="160">
        <v>13680504</v>
      </c>
      <c r="K189" s="160">
        <v>1704456</v>
      </c>
      <c r="L189" s="160">
        <v>9563061</v>
      </c>
      <c r="M189" s="160">
        <v>2329365</v>
      </c>
      <c r="N189" s="160">
        <v>571859</v>
      </c>
      <c r="O189" s="160">
        <v>1933190</v>
      </c>
      <c r="P189" s="160">
        <v>557344</v>
      </c>
      <c r="Q189" s="160">
        <v>977352</v>
      </c>
      <c r="R189" s="160">
        <v>44749</v>
      </c>
      <c r="S189" s="160">
        <v>477836</v>
      </c>
      <c r="T189" s="174">
        <f>H189/D189</f>
        <v>26.95090559901131</v>
      </c>
      <c r="U189" s="174">
        <f>I189/D189</f>
        <v>35.080686034427806</v>
      </c>
      <c r="V189" s="161">
        <f>J189/D189</f>
        <v>5.7980816177068926</v>
      </c>
      <c r="W189" s="161">
        <f>K189/D189</f>
        <v>0.72238383920579385</v>
      </c>
      <c r="X189" s="161">
        <f>L189/D189</f>
        <v>4.0530237916022456</v>
      </c>
      <c r="Y189" s="161">
        <f>M189/D189</f>
        <v>0.98723324721295469</v>
      </c>
      <c r="Z189" s="161">
        <f>O189/D189</f>
        <v>0.81932605717850648</v>
      </c>
      <c r="AA189" s="161">
        <f>P189/D189</f>
        <v>0.23621395828247485</v>
      </c>
      <c r="AB189" s="161">
        <f>Q189/D189</f>
        <v>0.41422206851655952</v>
      </c>
      <c r="AC189" s="161">
        <f>R189/D189</f>
        <v>1.8965555239102722E-2</v>
      </c>
      <c r="AD189" s="164">
        <f>F189/D189</f>
        <v>0.72584391189953079</v>
      </c>
      <c r="AE189" s="174">
        <f t="shared" ref="AE189:AE191" si="80">H189/E189</f>
        <v>68.050868636517833</v>
      </c>
      <c r="AF189" s="174">
        <f t="shared" ref="AF189:AF191" si="81">I189/E189</f>
        <v>88.57851355819929</v>
      </c>
      <c r="AG189" s="113">
        <f>G189/D189</f>
        <v>6.1642462262999427</v>
      </c>
      <c r="AH189" s="114"/>
      <c r="AI189" s="115">
        <f>(T189-T191)*D189</f>
        <v>292082.96265789086</v>
      </c>
      <c r="AJ189" s="116">
        <f>(T189-T191)/T191</f>
        <v>4.614391990277497E-3</v>
      </c>
      <c r="AK189" s="115">
        <f>(AE189-AE191)*E189</f>
        <v>154674.62542570711</v>
      </c>
      <c r="AL189" s="116">
        <f>(AE189-AE191)/AE191</f>
        <v>2.4382912756659284E-3</v>
      </c>
      <c r="AM189" s="114"/>
      <c r="AN189" s="115">
        <f>(U189-U191)*D189</f>
        <v>347569.81422555726</v>
      </c>
      <c r="AO189" s="116">
        <f>(U189-U191)/U191</f>
        <v>4.216806634674713E-3</v>
      </c>
      <c r="AP189" s="115">
        <f>(AF189-AF191)*E189</f>
        <v>168641.23671975802</v>
      </c>
      <c r="AQ189" s="116">
        <f>(AF189-AF191)/AF191</f>
        <v>2.0415671318706786E-3</v>
      </c>
      <c r="AR189" s="206">
        <f>AD189/AD191-1</f>
        <v>3.567784064518964E-3</v>
      </c>
      <c r="AS189" s="117">
        <v>26.721306989999999</v>
      </c>
      <c r="AT189" s="117">
        <f>H189/D189/6*7</f>
        <v>31.442723198846526</v>
      </c>
      <c r="AU189" s="27"/>
    </row>
    <row r="190" spans="1:48" ht="15" hidden="1" customHeight="1" x14ac:dyDescent="0.3">
      <c r="A190" s="196" t="s">
        <v>177</v>
      </c>
      <c r="B190" s="179"/>
      <c r="C190" s="180" t="s">
        <v>30</v>
      </c>
      <c r="D190" s="181">
        <v>2358559</v>
      </c>
      <c r="E190" s="181">
        <v>935011</v>
      </c>
      <c r="F190" s="181">
        <v>1714381</v>
      </c>
      <c r="G190" s="181">
        <v>14548000</v>
      </c>
      <c r="H190" s="182">
        <v>63632678.25</v>
      </c>
      <c r="I190" s="182">
        <v>82842652.760000005</v>
      </c>
      <c r="J190" s="181">
        <v>13688009</v>
      </c>
      <c r="K190" s="181">
        <v>1703371</v>
      </c>
      <c r="L190" s="181">
        <v>9565006</v>
      </c>
      <c r="M190" s="181">
        <v>2336105</v>
      </c>
      <c r="N190" s="181">
        <v>571919</v>
      </c>
      <c r="O190" s="181">
        <v>1940065</v>
      </c>
      <c r="P190" s="181">
        <v>563714</v>
      </c>
      <c r="Q190" s="181">
        <v>978239</v>
      </c>
      <c r="R190" s="181">
        <v>45045</v>
      </c>
      <c r="S190" s="181">
        <v>478366</v>
      </c>
      <c r="T190" s="183">
        <f>H190/D190</f>
        <v>26.979472741618928</v>
      </c>
      <c r="U190" s="183">
        <f>I190/D190</f>
        <v>35.124265604549223</v>
      </c>
      <c r="V190" s="184">
        <f>J190/D190</f>
        <v>5.8035474202680533</v>
      </c>
      <c r="W190" s="184">
        <f>K190/D190</f>
        <v>0.72220834840256276</v>
      </c>
      <c r="X190" s="184">
        <f>L190/D190</f>
        <v>4.0554448712116171</v>
      </c>
      <c r="Y190" s="184">
        <f>M190/D190</f>
        <v>0.99047978023869654</v>
      </c>
      <c r="Z190" s="184">
        <f>O190/D190</f>
        <v>0.82256369249189865</v>
      </c>
      <c r="AA190" s="184">
        <f>P190/D190</f>
        <v>0.23900780094964766</v>
      </c>
      <c r="AB190" s="184">
        <f>Q190/D190</f>
        <v>0.41476130128608191</v>
      </c>
      <c r="AC190" s="184">
        <f>R190/D190</f>
        <v>1.9098525837174307E-2</v>
      </c>
      <c r="AD190" s="184">
        <f>F190/D190</f>
        <v>0.72687645295284109</v>
      </c>
      <c r="AE190" s="183">
        <f t="shared" si="80"/>
        <v>68.055539720923065</v>
      </c>
      <c r="AF190" s="183">
        <f t="shared" si="81"/>
        <v>88.600725296279947</v>
      </c>
      <c r="AG190" s="185">
        <f>G190/D190</f>
        <v>6.1681730242915274</v>
      </c>
      <c r="AH190" s="186"/>
      <c r="AI190" s="187">
        <f>(T190-T191)*D190</f>
        <v>359345.25228429883</v>
      </c>
      <c r="AJ190" s="188">
        <f>(T190-T191)/T191</f>
        <v>5.679252779322878E-3</v>
      </c>
      <c r="AK190" s="187">
        <f>(AE190-AE191)*E190</f>
        <v>159134.50325410991</v>
      </c>
      <c r="AL190" s="188">
        <f>(AE190-AE191)/AE191</f>
        <v>2.5070997121106582E-3</v>
      </c>
      <c r="AM190" s="186"/>
      <c r="AN190" s="187">
        <f>(U190-U191)*D190</f>
        <v>450217.95306687651</v>
      </c>
      <c r="AO190" s="188">
        <f>(U190-U191)/U191</f>
        <v>5.4643117917543525E-3</v>
      </c>
      <c r="AP190" s="187">
        <f>(AF190-AF191)*E190</f>
        <v>189510.15871513617</v>
      </c>
      <c r="AQ190" s="188">
        <f>(AF190-AF191)/AF191</f>
        <v>2.2928366998617926E-3</v>
      </c>
      <c r="AR190" s="207">
        <f>AD190/AD191-1</f>
        <v>4.9953980733137282E-3</v>
      </c>
      <c r="AS190" s="189">
        <v>26.736648429999999</v>
      </c>
      <c r="AT190" s="189">
        <f>H190/D190/6*7</f>
        <v>31.47605153188875</v>
      </c>
      <c r="AU190" s="27"/>
    </row>
    <row r="191" spans="1:48" ht="15" hidden="1" customHeight="1" x14ac:dyDescent="0.3">
      <c r="A191" s="196" t="s">
        <v>177</v>
      </c>
      <c r="B191" s="73"/>
      <c r="C191" s="26" t="s">
        <v>31</v>
      </c>
      <c r="D191" s="28">
        <v>524694</v>
      </c>
      <c r="E191" s="28">
        <v>207350</v>
      </c>
      <c r="F191" s="28">
        <v>379492</v>
      </c>
      <c r="G191" s="28">
        <v>3223864</v>
      </c>
      <c r="H191" s="29">
        <v>14076026.16</v>
      </c>
      <c r="I191" s="29">
        <v>18329334.219999999</v>
      </c>
      <c r="J191" s="28">
        <v>3012370</v>
      </c>
      <c r="K191" s="28">
        <v>373868</v>
      </c>
      <c r="L191" s="28">
        <v>2103180</v>
      </c>
      <c r="M191" s="28">
        <v>516872</v>
      </c>
      <c r="N191" s="28">
        <v>125720</v>
      </c>
      <c r="O191" s="28">
        <v>427771</v>
      </c>
      <c r="P191" s="28">
        <v>123403</v>
      </c>
      <c r="Q191" s="28">
        <v>216522</v>
      </c>
      <c r="R191" s="28">
        <v>9892</v>
      </c>
      <c r="S191" s="28">
        <v>105693</v>
      </c>
      <c r="T191" s="175">
        <f>H191/D191</f>
        <v>26.827114775469131</v>
      </c>
      <c r="U191" s="175">
        <f>I191/D191</f>
        <v>34.933378731222383</v>
      </c>
      <c r="V191" s="162">
        <f>J191/D191</f>
        <v>5.7411939149294637</v>
      </c>
      <c r="W191" s="162">
        <f>K191/D191</f>
        <v>0.71254483565659221</v>
      </c>
      <c r="X191" s="162">
        <f>L191/D191</f>
        <v>4.0083934636187948</v>
      </c>
      <c r="Y191" s="162">
        <f>M191/D191</f>
        <v>0.985092263300133</v>
      </c>
      <c r="Z191" s="162">
        <f>O191/D191</f>
        <v>0.81527709484004007</v>
      </c>
      <c r="AA191" s="162">
        <f>P191/D191</f>
        <v>0.23519041574708305</v>
      </c>
      <c r="AB191" s="162">
        <f>Q191/D191</f>
        <v>0.41266338094203481</v>
      </c>
      <c r="AC191" s="162">
        <f>R191/D191</f>
        <v>1.8852893305431356E-2</v>
      </c>
      <c r="AD191" s="165">
        <f>F191/D191</f>
        <v>0.72326346403808695</v>
      </c>
      <c r="AE191" s="175">
        <f t="shared" si="80"/>
        <v>67.885344393537494</v>
      </c>
      <c r="AF191" s="175">
        <f t="shared" si="81"/>
        <v>88.398043019049908</v>
      </c>
      <c r="AG191" s="104">
        <f>G191/D191</f>
        <v>6.144274567652765</v>
      </c>
      <c r="AH191" s="105"/>
      <c r="AI191" s="106"/>
      <c r="AJ191" s="106"/>
      <c r="AK191" s="106"/>
      <c r="AL191" s="106"/>
      <c r="AM191" s="105"/>
      <c r="AN191" s="106"/>
      <c r="AO191" s="106"/>
      <c r="AP191" s="106"/>
      <c r="AQ191" s="106"/>
      <c r="AR191" s="208"/>
      <c r="AS191" s="83">
        <v>26.68003478</v>
      </c>
      <c r="AT191" s="83">
        <f>H191/D191/6*7</f>
        <v>31.298300571380651</v>
      </c>
      <c r="AU191" s="27"/>
    </row>
    <row r="192" spans="1:48" ht="15" hidden="1" customHeight="1" x14ac:dyDescent="0.3">
      <c r="A192" s="196" t="s">
        <v>177</v>
      </c>
      <c r="B192" s="17"/>
      <c r="C192" s="17"/>
      <c r="D192" s="18"/>
      <c r="E192" s="18"/>
      <c r="F192" s="18"/>
      <c r="G192" s="18"/>
      <c r="H192" s="17"/>
      <c r="I192" s="17"/>
      <c r="J192" s="138"/>
      <c r="K192" s="138"/>
      <c r="L192" s="138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88"/>
      <c r="AS192" s="84"/>
      <c r="AT192" s="84"/>
    </row>
    <row r="193" spans="1:47" ht="15" hidden="1" customHeight="1" x14ac:dyDescent="0.3">
      <c r="A193" s="196" t="s">
        <v>177</v>
      </c>
      <c r="B193" s="74" t="s">
        <v>108</v>
      </c>
      <c r="C193" s="1"/>
      <c r="D193" s="2">
        <f>SUM(D189:D190)</f>
        <v>4718047</v>
      </c>
      <c r="E193" s="2">
        <f>SUM(E189)</f>
        <v>934453</v>
      </c>
      <c r="F193" s="2"/>
      <c r="G193" s="2"/>
      <c r="H193" s="3"/>
      <c r="I193" s="3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76"/>
      <c r="U193" s="176"/>
      <c r="V193" s="176"/>
      <c r="W193" s="176"/>
      <c r="X193" s="176"/>
      <c r="Y193" s="176"/>
      <c r="Z193" s="176"/>
      <c r="AA193" s="176"/>
      <c r="AB193" s="176"/>
      <c r="AC193" s="176"/>
      <c r="AD193" s="177"/>
      <c r="AE193" s="177"/>
      <c r="AF193" s="176"/>
      <c r="AG193" s="30"/>
      <c r="AH193" s="209"/>
      <c r="AI193" s="3">
        <f>SUMIF(AI181:AI188,"&lt;&gt;#DIV/0!")</f>
        <v>643341.63149473863</v>
      </c>
      <c r="AJ193" s="30"/>
      <c r="AK193" s="3">
        <f>SUMIF(AK181:AK188,"&lt;&gt;#DIV/0!")</f>
        <v>327913.09606065828</v>
      </c>
      <c r="AL193" s="1"/>
      <c r="AM193" s="1"/>
      <c r="AN193" s="3">
        <f>SUMIF(AN181:AN188, "&lt;&gt;#DIV/0!")</f>
        <v>786321.56753613777</v>
      </c>
      <c r="AO193" s="1"/>
      <c r="AP193" s="3">
        <f>SUMIF(AP181:AP188, "&lt;&gt;#DIV/0!")</f>
        <v>382100.24846909568</v>
      </c>
      <c r="AQ193" s="1"/>
      <c r="AR193" s="210"/>
      <c r="AS193" s="85"/>
      <c r="AT193" s="85"/>
      <c r="AU193" s="11"/>
    </row>
    <row r="194" spans="1:47" ht="15" hidden="1" customHeight="1" x14ac:dyDescent="0.3">
      <c r="A194" s="196" t="s">
        <v>177</v>
      </c>
    </row>
    <row r="195" spans="1:47" ht="15" hidden="1" customHeight="1" x14ac:dyDescent="0.3">
      <c r="A195" s="197" t="s">
        <v>177</v>
      </c>
    </row>
  </sheetData>
  <mergeCells count="7">
    <mergeCell ref="AI162:AO162"/>
    <mergeCell ref="AI179:AO179"/>
    <mergeCell ref="AI43:AO43"/>
    <mergeCell ref="AI5:AO5"/>
    <mergeCell ref="AI18:AO18"/>
    <mergeCell ref="AI80:AO80"/>
    <mergeCell ref="AI125:AO125"/>
  </mergeCell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a60d44e6-c423-4249-bf7f-20c95c506f19" xsi:nil="true"/>
    <lcf76f155ced4ddcb4097134ff3c332f xmlns="159f1a1c-c0fc-4200-8290-80345753e88e">
      <Terms xmlns="http://schemas.microsoft.com/office/infopath/2007/PartnerControls"/>
    </lcf76f155ced4ddcb4097134ff3c332f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98BF9520594547A19C5CDF917E9802" ma:contentTypeVersion="21" ma:contentTypeDescription="Create a new document." ma:contentTypeScope="" ma:versionID="c5c02f55b4c34e04b47066bc2d25fe03">
  <xsd:schema xmlns:xsd="http://www.w3.org/2001/XMLSchema" xmlns:xs="http://www.w3.org/2001/XMLSchema" xmlns:p="http://schemas.microsoft.com/office/2006/metadata/properties" xmlns:ns1="http://schemas.microsoft.com/sharepoint/v3" xmlns:ns2="159f1a1c-c0fc-4200-8290-80345753e88e" xmlns:ns3="a60d44e6-c423-4249-bf7f-20c95c506f19" targetNamespace="http://schemas.microsoft.com/office/2006/metadata/properties" ma:root="true" ma:fieldsID="8e5ce1a9ce209aa759c55c3822fa1ee0" ns1:_="" ns2:_="" ns3:_="">
    <xsd:import namespace="http://schemas.microsoft.com/sharepoint/v3"/>
    <xsd:import namespace="159f1a1c-c0fc-4200-8290-80345753e88e"/>
    <xsd:import namespace="a60d44e6-c423-4249-bf7f-20c95c506f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9f1a1c-c0fc-4200-8290-80345753e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aa035044-6820-4414-b5e1-86ef9371d5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7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8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0d44e6-c423-4249-bf7f-20c95c506f1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0a1f1842-ab90-438b-9b70-e0bcf81e910c}" ma:internalName="TaxCatchAll" ma:showField="CatchAllData" ma:web="a60d44e6-c423-4249-bf7f-20c95c506f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8605D8-6AC2-48D0-B3CF-21A77414D5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E5658C-6A77-44A5-B02C-AFCD02EB663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a60d44e6-c423-4249-bf7f-20c95c506f19"/>
    <ds:schemaRef ds:uri="159f1a1c-c0fc-4200-8290-80345753e88e"/>
  </ds:schemaRefs>
</ds:datastoreItem>
</file>

<file path=customXml/itemProps3.xml><?xml version="1.0" encoding="utf-8"?>
<ds:datastoreItem xmlns:ds="http://schemas.openxmlformats.org/officeDocument/2006/customXml" ds:itemID="{A04299DF-2B7E-4DE5-82E8-C972031851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59f1a1c-c0fc-4200-8290-80345753e88e"/>
    <ds:schemaRef ds:uri="a60d44e6-c423-4249-bf7f-20c95c506f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Executive Summary</vt:lpstr>
      <vt:lpstr>Campaign Overview</vt:lpstr>
      <vt:lpstr>TVC vs OPS</vt:lpstr>
      <vt:lpstr>TVC vs OPS Hold</vt:lpstr>
      <vt:lpstr>Engagement - Adhoc</vt:lpstr>
      <vt:lpstr>Engagement - WSE</vt:lpstr>
      <vt:lpstr>Incrementality Summary</vt:lpstr>
      <vt:lpstr>Overall</vt:lpstr>
      <vt:lpstr>Segments</vt:lpstr>
      <vt:lpstr>Overall - Ecom</vt:lpstr>
      <vt:lpstr>Lifts and Significance</vt:lpstr>
      <vt:lpstr>Sheet1</vt:lpstr>
      <vt:lpstr>Code</vt:lpstr>
      <vt:lpstr>laborday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Ankush kothiyal</dc:creator>
  <cp:keywords/>
  <dc:description/>
  <cp:lastModifiedBy>Vamshi Krishna</cp:lastModifiedBy>
  <cp:revision/>
  <dcterms:created xsi:type="dcterms:W3CDTF">2024-11-13T10:03:36Z</dcterms:created>
  <dcterms:modified xsi:type="dcterms:W3CDTF">2025-09-14T14:03:07Z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0x0101002598BF9520594547A19C5CDF917E9802</vt:lpwstr>
  </property>
  <property fmtid="{D5CDD505-2E9C-101B-9397-08002B2CF9AE}" pid="3" name="MediaServiceImageTags">
    <vt:lpwstr/>
  </property>
</Properties>
</file>